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خدمات" sheetId="3" state="visible" r:id="rId3"/>
    <sheet name="الموظفات" sheetId="4" state="visible" r:id="rId4"/>
    <sheet name="الحجوزات" sheetId="5" state="visible" r:id="rId5"/>
    <sheet name="اليوم" sheetId="6" state="visible" r:id="rId6"/>
    <sheet name="الملخص" sheetId="7" state="visible" r:id="rId7"/>
    <sheet name="لماذا ما زلت على إكسل؟" sheetId="8" state="visible" r:id="rId8"/>
  </sheets>
  <definedNames>
    <definedName name="_xlnm._FilterDatabase" localSheetId="4" hidden="1">'الحجوزات'!$A$5:$O$2005</definedName>
  </definedNames>
  <calcPr calcId="124519" fullCalcOnLoad="1"/>
</workbook>
</file>

<file path=xl/styles.xml><?xml version="1.0" encoding="utf-8"?>
<styleSheet xmlns="http://schemas.openxmlformats.org/spreadsheetml/2006/main">
  <numFmts count="3">
    <numFmt numFmtId="164" formatCode="yyyy-mm-dd"/>
    <numFmt numFmtId="165" formatCode="hh:mm"/>
    <numFmt numFmtId="166"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0">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9"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49" fontId="4" fillId="0"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6"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beauty-salon-bookings?utm_source=excel&amp;utm_medium=template&amp;utm_campaign=beauty-salon-booking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beauty-salon-booking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beauty-salon-booking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beauty-salon-booking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beauty-salon-booking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beauty-salon-booking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beauty-salon-booking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beauty-salon-bookings" TargetMode="External" Id="rId1" /><Relationship Type="http://schemas.openxmlformats.org/officeDocument/2006/relationships/hyperlink" Target="https://softwiro.com/ar/contact?utm_source=excel&amp;utm_medium=template&amp;utm_campaign=beauty-salon-booking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حجوزات صالون التجميل</t>
        </is>
      </c>
    </row>
    <row r="3" ht="36" customHeight="1">
      <c r="B3" s="2" t="inlineStr">
        <is>
          <t>يسجّل حجوزات صالونك وخدماته: قائمة اليوم مرتبة بالوقت، وسعر كل خدمة من قائمة أسعارك، وإيراد اليوم والشهر، وعمولة كل موظفة، ونسبة الإلغاء والغياب.</t>
        </is>
      </c>
    </row>
    <row r="5">
      <c r="B5" s="3" t="inlineStr">
        <is>
          <t>طريقة الاستخدام</t>
        </is>
      </c>
    </row>
    <row r="6" ht="30" customHeight="1">
      <c r="B6" s="4" t="inlineStr">
        <is>
          <t>1. في شيت «الإعدادات» اكتب تاريخ اليوم (أو =TODAY() ليتحدث وحده) وأي تاريخ داخل الشهر الذي تريد ملخصه.</t>
        </is>
      </c>
    </row>
    <row r="7" ht="30" customHeight="1">
      <c r="B7" s="4" t="inlineStr">
        <is>
          <t>2. في شيت «الخدمات» اكتب كل خدمة وسعرها ومدتها بالدقائق.</t>
        </is>
      </c>
    </row>
    <row r="8" ht="30" customHeight="1">
      <c r="B8" s="4" t="inlineStr">
        <is>
          <t>3. في شيت «الموظفات» اكتب اسم كل موظفة وتخصصها ونسبة عمولتها من إيراد الخدمات التي تنفذها.</t>
        </is>
      </c>
    </row>
    <row r="9" ht="30" customHeight="1">
      <c r="B9" s="4" t="inlineStr">
        <is>
          <t>4. في شيت «الحجوزات» سجّل كل حجز: التاريخ والوقت والعميلة والجوال والخدمة والموظفة.</t>
        </is>
      </c>
    </row>
    <row r="10" ht="30" customHeight="1">
      <c r="B10" s="4" t="inlineStr">
        <is>
          <t>5. بعد تنفيذ الخدمة اختر الحالة «تم»، وسجّل الخصم وطريقة الدفع إن وُجدا. اختر «ملغي» أو «لم تحضر» عند الإلغاء أو الغياب، واترك الحالة فارغة للحجز الذي لم يحن بعد.</t>
        </is>
      </c>
    </row>
    <row r="11" ht="30" customHeight="1">
      <c r="B11" s="4" t="inlineStr">
        <is>
          <t>6. افتح «اليوم» لترى حجوزات اليوم بالوقت وإيراده، وراجع «الموظفات» للعمولات و«الملخص» لأرقام الشهر.</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الإيراد يُحسب للخدمات التي حالتها «تم» فقط: الإيراد = سعر الخدمة − الخصم. الحجز الملغي أو الذي لم تحضره العميلة لا يدخل في الإيراد ولا في العمولة.</t>
        </is>
      </c>
    </row>
    <row r="20" ht="30" customHeight="1">
      <c r="B20" s="4" t="inlineStr">
        <is>
          <t>• عمولة الحجز = إيراده × نسبة عمولة الموظفة المكتوبة في شيت «الموظفات».</t>
        </is>
      </c>
    </row>
    <row r="21" ht="30" customHeight="1">
      <c r="B21" s="4" t="inlineStr">
        <is>
          <t>• الحجز الذي حالته فارغة يظهر «محجوز»، ويدخل في «المتوقع اليوم» لا في الإيراد.</t>
        </is>
      </c>
    </row>
    <row r="22" ht="30" customHeight="1">
      <c r="B22" s="4" t="inlineStr">
        <is>
          <t>• اكتب الوقت بصيغة 14:30. وإذا تساوى وقت حجزين في «اليوم» ظهر الأسبق تسجيلًا أولًا.</t>
        </is>
      </c>
    </row>
    <row r="23" ht="30" customHeight="1">
      <c r="B23" s="4" t="inlineStr">
        <is>
          <t>• نسبة الإلغاء والغياب = (الملغي + لم تحضر) ÷ كل حجوزات الشهر المختار.</t>
        </is>
      </c>
    </row>
    <row r="24" ht="30" customHeight="1">
      <c r="B24" s="4" t="inlineStr">
        <is>
          <t>• يتسع الشيت لـ 200 خدمة و200 موظفة و2000 حجز، وتعرض «اليوم» أول 60 حجزًا.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2" customWidth="1" min="2" max="2"/>
    <col width="4" customWidth="1" min="3" max="3"/>
  </cols>
  <sheetData>
    <row r="1" ht="26" customHeight="1">
      <c r="A1" s="10" t="inlineStr">
        <is>
          <t>شيت حجوزات صالون التجميل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أي تاريخ داخل شهر الملخص</t>
        </is>
      </c>
      <c r="B5" s="13" t="n">
        <v>46310</v>
      </c>
    </row>
    <row r="7">
      <c r="A7" s="8" t="inlineStr">
        <is>
          <t>تاريخ اليوم مكتوب هنا بتاريخ المثال. اكتب بدله =TODAY() ليتحدث وحده كل يوم، أو اكتب تاريخ أي يوم تريد مراجعة موقفه.</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C205"/>
  <sheetViews>
    <sheetView showGridLines="1" rightToLeft="1"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s>
  <sheetData>
    <row r="1" ht="26" customHeight="1">
      <c r="A1" s="10" t="inlineStr">
        <is>
          <t>شيت حجوزات صالون التجميل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الخدمة</t>
        </is>
      </c>
      <c r="B5" s="14" t="inlineStr">
        <is>
          <t>السعر</t>
        </is>
      </c>
      <c r="C5" s="14" t="inlineStr">
        <is>
          <t>المدة (دقيقة)</t>
        </is>
      </c>
    </row>
    <row r="6">
      <c r="A6" s="5" t="inlineStr">
        <is>
          <t>قص شعر</t>
        </is>
      </c>
      <c r="B6" s="15" t="n">
        <v>250</v>
      </c>
      <c r="C6" s="16" t="n">
        <v>45</v>
      </c>
    </row>
    <row r="7">
      <c r="A7" s="5" t="inlineStr">
        <is>
          <t>سشوار</t>
        </is>
      </c>
      <c r="B7" s="15" t="n">
        <v>150</v>
      </c>
      <c r="C7" s="16" t="n">
        <v>30</v>
      </c>
    </row>
    <row r="8">
      <c r="A8" s="5" t="inlineStr">
        <is>
          <t>صبغة شعر</t>
        </is>
      </c>
      <c r="B8" s="15" t="n">
        <v>900</v>
      </c>
      <c r="C8" s="16" t="n">
        <v>120</v>
      </c>
    </row>
    <row r="9">
      <c r="A9" s="5" t="inlineStr">
        <is>
          <t>مكياج سهرة</t>
        </is>
      </c>
      <c r="B9" s="15" t="n">
        <v>1200</v>
      </c>
      <c r="C9" s="16" t="n">
        <v>90</v>
      </c>
    </row>
    <row r="10">
      <c r="A10" s="5" t="inlineStr">
        <is>
          <t>مانيكير وباديكير</t>
        </is>
      </c>
      <c r="B10" s="15" t="n">
        <v>300</v>
      </c>
      <c r="C10" s="16" t="n">
        <v>60</v>
      </c>
    </row>
    <row r="11">
      <c r="A11" s="5" t="inlineStr">
        <is>
          <t>تنظيف بشرة</t>
        </is>
      </c>
      <c r="B11" s="15" t="n">
        <v>500</v>
      </c>
      <c r="C11" s="16" t="n">
        <v>60</v>
      </c>
    </row>
    <row r="12">
      <c r="A12" s="5" t="n"/>
      <c r="B12" s="15" t="n"/>
      <c r="C12" s="16" t="n"/>
    </row>
    <row r="13">
      <c r="A13" s="5" t="n"/>
      <c r="B13" s="15" t="n"/>
      <c r="C13" s="16" t="n"/>
    </row>
    <row r="14">
      <c r="A14" s="5" t="n"/>
      <c r="B14" s="15" t="n"/>
      <c r="C14" s="16" t="n"/>
    </row>
    <row r="15">
      <c r="A15" s="5" t="n"/>
      <c r="B15" s="15" t="n"/>
      <c r="C15" s="16" t="n"/>
    </row>
    <row r="16">
      <c r="A16" s="5" t="n"/>
      <c r="B16" s="15" t="n"/>
      <c r="C16" s="16" t="n"/>
    </row>
    <row r="17">
      <c r="A17" s="5" t="n"/>
      <c r="B17" s="15" t="n"/>
      <c r="C17" s="16" t="n"/>
    </row>
    <row r="18">
      <c r="A18" s="5" t="n"/>
      <c r="B18" s="15" t="n"/>
      <c r="C18" s="16" t="n"/>
    </row>
    <row r="19">
      <c r="A19" s="5" t="n"/>
      <c r="B19" s="15" t="n"/>
      <c r="C19" s="16" t="n"/>
    </row>
    <row r="20">
      <c r="A20" s="5" t="n"/>
      <c r="B20" s="15" t="n"/>
      <c r="C20" s="16" t="n"/>
    </row>
    <row r="21">
      <c r="A21" s="5" t="n"/>
      <c r="B21" s="15" t="n"/>
      <c r="C21" s="16" t="n"/>
    </row>
    <row r="22">
      <c r="A22" s="5" t="n"/>
      <c r="B22" s="15" t="n"/>
      <c r="C22" s="16" t="n"/>
    </row>
    <row r="23">
      <c r="A23" s="5" t="n"/>
      <c r="B23" s="15" t="n"/>
      <c r="C23" s="16" t="n"/>
    </row>
    <row r="24">
      <c r="A24" s="5" t="n"/>
      <c r="B24" s="15" t="n"/>
      <c r="C24" s="16" t="n"/>
    </row>
    <row r="25">
      <c r="A25" s="5" t="n"/>
      <c r="B25" s="15" t="n"/>
      <c r="C25" s="16" t="n"/>
    </row>
    <row r="26">
      <c r="A26" s="5" t="n"/>
      <c r="B26" s="15" t="n"/>
      <c r="C26" s="16" t="n"/>
    </row>
    <row r="27">
      <c r="A27" s="5" t="n"/>
      <c r="B27" s="15" t="n"/>
      <c r="C27" s="16" t="n"/>
    </row>
    <row r="28">
      <c r="A28" s="5" t="n"/>
      <c r="B28" s="15" t="n"/>
      <c r="C28" s="16" t="n"/>
    </row>
    <row r="29">
      <c r="A29" s="5" t="n"/>
      <c r="B29" s="15" t="n"/>
      <c r="C29" s="16" t="n"/>
    </row>
    <row r="30">
      <c r="A30" s="5" t="n"/>
      <c r="B30" s="15" t="n"/>
      <c r="C30" s="16" t="n"/>
    </row>
    <row r="31">
      <c r="A31" s="5" t="n"/>
      <c r="B31" s="15" t="n"/>
      <c r="C31" s="16" t="n"/>
    </row>
    <row r="32">
      <c r="A32" s="5" t="n"/>
      <c r="B32" s="15" t="n"/>
      <c r="C32" s="16" t="n"/>
    </row>
    <row r="33">
      <c r="A33" s="5" t="n"/>
      <c r="B33" s="15" t="n"/>
      <c r="C33" s="16" t="n"/>
    </row>
    <row r="34">
      <c r="A34" s="5" t="n"/>
      <c r="B34" s="15" t="n"/>
      <c r="C34" s="16" t="n"/>
    </row>
    <row r="35">
      <c r="A35" s="5" t="n"/>
      <c r="B35" s="15" t="n"/>
      <c r="C35" s="16" t="n"/>
    </row>
    <row r="36">
      <c r="A36" s="5" t="n"/>
      <c r="B36" s="15" t="n"/>
      <c r="C36" s="16" t="n"/>
    </row>
    <row r="37">
      <c r="A37" s="5" t="n"/>
      <c r="B37" s="15" t="n"/>
      <c r="C37" s="16" t="n"/>
    </row>
    <row r="38">
      <c r="A38" s="5" t="n"/>
      <c r="B38" s="15" t="n"/>
      <c r="C38" s="16" t="n"/>
    </row>
    <row r="39">
      <c r="A39" s="5" t="n"/>
      <c r="B39" s="15" t="n"/>
      <c r="C39" s="16" t="n"/>
    </row>
    <row r="40">
      <c r="A40" s="5" t="n"/>
      <c r="B40" s="15" t="n"/>
      <c r="C40" s="16" t="n"/>
    </row>
    <row r="41">
      <c r="A41" s="5" t="n"/>
      <c r="B41" s="15" t="n"/>
      <c r="C41" s="16" t="n"/>
    </row>
    <row r="42">
      <c r="A42" s="5" t="n"/>
      <c r="B42" s="15" t="n"/>
      <c r="C42" s="16" t="n"/>
    </row>
    <row r="43">
      <c r="A43" s="5" t="n"/>
      <c r="B43" s="15" t="n"/>
      <c r="C43" s="16" t="n"/>
    </row>
    <row r="44">
      <c r="A44" s="5" t="n"/>
      <c r="B44" s="15" t="n"/>
      <c r="C44" s="16" t="n"/>
    </row>
    <row r="45">
      <c r="A45" s="5" t="n"/>
      <c r="B45" s="15" t="n"/>
      <c r="C45" s="16" t="n"/>
    </row>
    <row r="46">
      <c r="A46" s="5" t="n"/>
      <c r="B46" s="15" t="n"/>
      <c r="C46" s="16" t="n"/>
    </row>
    <row r="47">
      <c r="A47" s="5" t="n"/>
      <c r="B47" s="15" t="n"/>
      <c r="C47" s="16" t="n"/>
    </row>
    <row r="48">
      <c r="A48" s="5" t="n"/>
      <c r="B48" s="15" t="n"/>
      <c r="C48" s="16" t="n"/>
    </row>
    <row r="49">
      <c r="A49" s="5" t="n"/>
      <c r="B49" s="15" t="n"/>
      <c r="C49" s="16" t="n"/>
    </row>
    <row r="50">
      <c r="A50" s="5" t="n"/>
      <c r="B50" s="15" t="n"/>
      <c r="C50" s="16" t="n"/>
    </row>
    <row r="51">
      <c r="A51" s="5" t="n"/>
      <c r="B51" s="15" t="n"/>
      <c r="C51" s="16" t="n"/>
    </row>
    <row r="52">
      <c r="A52" s="5" t="n"/>
      <c r="B52" s="15" t="n"/>
      <c r="C52" s="16" t="n"/>
    </row>
    <row r="53">
      <c r="A53" s="5" t="n"/>
      <c r="B53" s="15" t="n"/>
      <c r="C53" s="16" t="n"/>
    </row>
    <row r="54">
      <c r="A54" s="5" t="n"/>
      <c r="B54" s="15" t="n"/>
      <c r="C54" s="16" t="n"/>
    </row>
    <row r="55">
      <c r="A55" s="5" t="n"/>
      <c r="B55" s="15" t="n"/>
      <c r="C55" s="16" t="n"/>
    </row>
    <row r="56">
      <c r="A56" s="5" t="n"/>
      <c r="B56" s="15" t="n"/>
      <c r="C56" s="16" t="n"/>
    </row>
    <row r="57">
      <c r="A57" s="5" t="n"/>
      <c r="B57" s="15" t="n"/>
      <c r="C57" s="16" t="n"/>
    </row>
    <row r="58">
      <c r="A58" s="5" t="n"/>
      <c r="B58" s="15" t="n"/>
      <c r="C58" s="16" t="n"/>
    </row>
    <row r="59">
      <c r="A59" s="5" t="n"/>
      <c r="B59" s="15" t="n"/>
      <c r="C59" s="16" t="n"/>
    </row>
    <row r="60">
      <c r="A60" s="5" t="n"/>
      <c r="B60" s="15" t="n"/>
      <c r="C60" s="16" t="n"/>
    </row>
    <row r="61">
      <c r="A61" s="5" t="n"/>
      <c r="B61" s="15" t="n"/>
      <c r="C61" s="16" t="n"/>
    </row>
    <row r="62">
      <c r="A62" s="5" t="n"/>
      <c r="B62" s="15" t="n"/>
      <c r="C62" s="16" t="n"/>
    </row>
    <row r="63">
      <c r="A63" s="5" t="n"/>
      <c r="B63" s="15" t="n"/>
      <c r="C63" s="16" t="n"/>
    </row>
    <row r="64">
      <c r="A64" s="5" t="n"/>
      <c r="B64" s="15" t="n"/>
      <c r="C64" s="16" t="n"/>
    </row>
    <row r="65">
      <c r="A65" s="5" t="n"/>
      <c r="B65" s="15" t="n"/>
      <c r="C65" s="16" t="n"/>
    </row>
    <row r="66">
      <c r="A66" s="5" t="n"/>
      <c r="B66" s="15" t="n"/>
      <c r="C66" s="16" t="n"/>
    </row>
    <row r="67">
      <c r="A67" s="5" t="n"/>
      <c r="B67" s="15" t="n"/>
      <c r="C67" s="16" t="n"/>
    </row>
    <row r="68">
      <c r="A68" s="5" t="n"/>
      <c r="B68" s="15" t="n"/>
      <c r="C68" s="16" t="n"/>
    </row>
    <row r="69">
      <c r="A69" s="5" t="n"/>
      <c r="B69" s="15" t="n"/>
      <c r="C69" s="16" t="n"/>
    </row>
    <row r="70">
      <c r="A70" s="5" t="n"/>
      <c r="B70" s="15" t="n"/>
      <c r="C70" s="16" t="n"/>
    </row>
    <row r="71">
      <c r="A71" s="5" t="n"/>
      <c r="B71" s="15" t="n"/>
      <c r="C71" s="16" t="n"/>
    </row>
    <row r="72">
      <c r="A72" s="5" t="n"/>
      <c r="B72" s="15" t="n"/>
      <c r="C72" s="16" t="n"/>
    </row>
    <row r="73">
      <c r="A73" s="5" t="n"/>
      <c r="B73" s="15" t="n"/>
      <c r="C73" s="16" t="n"/>
    </row>
    <row r="74">
      <c r="A74" s="5" t="n"/>
      <c r="B74" s="15" t="n"/>
      <c r="C74" s="16" t="n"/>
    </row>
    <row r="75">
      <c r="A75" s="5" t="n"/>
      <c r="B75" s="15" t="n"/>
      <c r="C75" s="16" t="n"/>
    </row>
    <row r="76">
      <c r="A76" s="5" t="n"/>
      <c r="B76" s="15" t="n"/>
      <c r="C76" s="16" t="n"/>
    </row>
    <row r="77">
      <c r="A77" s="5" t="n"/>
      <c r="B77" s="15" t="n"/>
      <c r="C77" s="16" t="n"/>
    </row>
    <row r="78">
      <c r="A78" s="5" t="n"/>
      <c r="B78" s="15" t="n"/>
      <c r="C78" s="16" t="n"/>
    </row>
    <row r="79">
      <c r="A79" s="5" t="n"/>
      <c r="B79" s="15" t="n"/>
      <c r="C79" s="16" t="n"/>
    </row>
    <row r="80">
      <c r="A80" s="5" t="n"/>
      <c r="B80" s="15" t="n"/>
      <c r="C80" s="16" t="n"/>
    </row>
    <row r="81">
      <c r="A81" s="5" t="n"/>
      <c r="B81" s="15" t="n"/>
      <c r="C81" s="16" t="n"/>
    </row>
    <row r="82">
      <c r="A82" s="5" t="n"/>
      <c r="B82" s="15" t="n"/>
      <c r="C82" s="16" t="n"/>
    </row>
    <row r="83">
      <c r="A83" s="5" t="n"/>
      <c r="B83" s="15" t="n"/>
      <c r="C83" s="16" t="n"/>
    </row>
    <row r="84">
      <c r="A84" s="5" t="n"/>
      <c r="B84" s="15" t="n"/>
      <c r="C84" s="16" t="n"/>
    </row>
    <row r="85">
      <c r="A85" s="5" t="n"/>
      <c r="B85" s="15" t="n"/>
      <c r="C85" s="16" t="n"/>
    </row>
    <row r="86">
      <c r="A86" s="5" t="n"/>
      <c r="B86" s="15" t="n"/>
      <c r="C86" s="16" t="n"/>
    </row>
    <row r="87">
      <c r="A87" s="5" t="n"/>
      <c r="B87" s="15" t="n"/>
      <c r="C87" s="16" t="n"/>
    </row>
    <row r="88">
      <c r="A88" s="5" t="n"/>
      <c r="B88" s="15" t="n"/>
      <c r="C88" s="16" t="n"/>
    </row>
    <row r="89">
      <c r="A89" s="5" t="n"/>
      <c r="B89" s="15" t="n"/>
      <c r="C89" s="16" t="n"/>
    </row>
    <row r="90">
      <c r="A90" s="5" t="n"/>
      <c r="B90" s="15" t="n"/>
      <c r="C90" s="16" t="n"/>
    </row>
    <row r="91">
      <c r="A91" s="5" t="n"/>
      <c r="B91" s="15" t="n"/>
      <c r="C91" s="16" t="n"/>
    </row>
    <row r="92">
      <c r="A92" s="5" t="n"/>
      <c r="B92" s="15" t="n"/>
      <c r="C92" s="16" t="n"/>
    </row>
    <row r="93">
      <c r="A93" s="5" t="n"/>
      <c r="B93" s="15" t="n"/>
      <c r="C93" s="16" t="n"/>
    </row>
    <row r="94">
      <c r="A94" s="5" t="n"/>
      <c r="B94" s="15" t="n"/>
      <c r="C94" s="16" t="n"/>
    </row>
    <row r="95">
      <c r="A95" s="5" t="n"/>
      <c r="B95" s="15" t="n"/>
      <c r="C95" s="16" t="n"/>
    </row>
    <row r="96">
      <c r="A96" s="5" t="n"/>
      <c r="B96" s="15" t="n"/>
      <c r="C96" s="16" t="n"/>
    </row>
    <row r="97">
      <c r="A97" s="5" t="n"/>
      <c r="B97" s="15" t="n"/>
      <c r="C97" s="16" t="n"/>
    </row>
    <row r="98">
      <c r="A98" s="5" t="n"/>
      <c r="B98" s="15" t="n"/>
      <c r="C98" s="16" t="n"/>
    </row>
    <row r="99">
      <c r="A99" s="5" t="n"/>
      <c r="B99" s="15" t="n"/>
      <c r="C99" s="16" t="n"/>
    </row>
    <row r="100">
      <c r="A100" s="5" t="n"/>
      <c r="B100" s="15" t="n"/>
      <c r="C100" s="16" t="n"/>
    </row>
    <row r="101">
      <c r="A101" s="5" t="n"/>
      <c r="B101" s="15" t="n"/>
      <c r="C101" s="16" t="n"/>
    </row>
    <row r="102">
      <c r="A102" s="5" t="n"/>
      <c r="B102" s="15" t="n"/>
      <c r="C102" s="16" t="n"/>
    </row>
    <row r="103">
      <c r="A103" s="5" t="n"/>
      <c r="B103" s="15" t="n"/>
      <c r="C103" s="16" t="n"/>
    </row>
    <row r="104">
      <c r="A104" s="5" t="n"/>
      <c r="B104" s="15" t="n"/>
      <c r="C104" s="16" t="n"/>
    </row>
    <row r="105">
      <c r="A105" s="5" t="n"/>
      <c r="B105" s="15" t="n"/>
      <c r="C105" s="16" t="n"/>
    </row>
    <row r="106">
      <c r="A106" s="5" t="n"/>
      <c r="B106" s="15" t="n"/>
      <c r="C106" s="16" t="n"/>
    </row>
    <row r="107">
      <c r="A107" s="5" t="n"/>
      <c r="B107" s="15" t="n"/>
      <c r="C107" s="16" t="n"/>
    </row>
    <row r="108">
      <c r="A108" s="5" t="n"/>
      <c r="B108" s="15" t="n"/>
      <c r="C108" s="16" t="n"/>
    </row>
    <row r="109">
      <c r="A109" s="5" t="n"/>
      <c r="B109" s="15" t="n"/>
      <c r="C109" s="16" t="n"/>
    </row>
    <row r="110">
      <c r="A110" s="5" t="n"/>
      <c r="B110" s="15" t="n"/>
      <c r="C110" s="16" t="n"/>
    </row>
    <row r="111">
      <c r="A111" s="5" t="n"/>
      <c r="B111" s="15" t="n"/>
      <c r="C111" s="16" t="n"/>
    </row>
    <row r="112">
      <c r="A112" s="5" t="n"/>
      <c r="B112" s="15" t="n"/>
      <c r="C112" s="16" t="n"/>
    </row>
    <row r="113">
      <c r="A113" s="5" t="n"/>
      <c r="B113" s="15" t="n"/>
      <c r="C113" s="16" t="n"/>
    </row>
    <row r="114">
      <c r="A114" s="5" t="n"/>
      <c r="B114" s="15" t="n"/>
      <c r="C114" s="16" t="n"/>
    </row>
    <row r="115">
      <c r="A115" s="5" t="n"/>
      <c r="B115" s="15" t="n"/>
      <c r="C115" s="16" t="n"/>
    </row>
    <row r="116">
      <c r="A116" s="5" t="n"/>
      <c r="B116" s="15" t="n"/>
      <c r="C116" s="16" t="n"/>
    </row>
    <row r="117">
      <c r="A117" s="5" t="n"/>
      <c r="B117" s="15" t="n"/>
      <c r="C117" s="16" t="n"/>
    </row>
    <row r="118">
      <c r="A118" s="5" t="n"/>
      <c r="B118" s="15" t="n"/>
      <c r="C118" s="16" t="n"/>
    </row>
    <row r="119">
      <c r="A119" s="5" t="n"/>
      <c r="B119" s="15" t="n"/>
      <c r="C119" s="16" t="n"/>
    </row>
    <row r="120">
      <c r="A120" s="5" t="n"/>
      <c r="B120" s="15" t="n"/>
      <c r="C120" s="16" t="n"/>
    </row>
    <row r="121">
      <c r="A121" s="5" t="n"/>
      <c r="B121" s="15" t="n"/>
      <c r="C121" s="16" t="n"/>
    </row>
    <row r="122">
      <c r="A122" s="5" t="n"/>
      <c r="B122" s="15" t="n"/>
      <c r="C122" s="16" t="n"/>
    </row>
    <row r="123">
      <c r="A123" s="5" t="n"/>
      <c r="B123" s="15" t="n"/>
      <c r="C123" s="16" t="n"/>
    </row>
    <row r="124">
      <c r="A124" s="5" t="n"/>
      <c r="B124" s="15" t="n"/>
      <c r="C124" s="16" t="n"/>
    </row>
    <row r="125">
      <c r="A125" s="5" t="n"/>
      <c r="B125" s="15" t="n"/>
      <c r="C125" s="16" t="n"/>
    </row>
    <row r="126">
      <c r="A126" s="5" t="n"/>
      <c r="B126" s="15" t="n"/>
      <c r="C126" s="16" t="n"/>
    </row>
    <row r="127">
      <c r="A127" s="5" t="n"/>
      <c r="B127" s="15" t="n"/>
      <c r="C127" s="16" t="n"/>
    </row>
    <row r="128">
      <c r="A128" s="5" t="n"/>
      <c r="B128" s="15" t="n"/>
      <c r="C128" s="16" t="n"/>
    </row>
    <row r="129">
      <c r="A129" s="5" t="n"/>
      <c r="B129" s="15" t="n"/>
      <c r="C129" s="16" t="n"/>
    </row>
    <row r="130">
      <c r="A130" s="5" t="n"/>
      <c r="B130" s="15" t="n"/>
      <c r="C130" s="16" t="n"/>
    </row>
    <row r="131">
      <c r="A131" s="5" t="n"/>
      <c r="B131" s="15" t="n"/>
      <c r="C131" s="16" t="n"/>
    </row>
    <row r="132">
      <c r="A132" s="5" t="n"/>
      <c r="B132" s="15" t="n"/>
      <c r="C132" s="16" t="n"/>
    </row>
    <row r="133">
      <c r="A133" s="5" t="n"/>
      <c r="B133" s="15" t="n"/>
      <c r="C133" s="16" t="n"/>
    </row>
    <row r="134">
      <c r="A134" s="5" t="n"/>
      <c r="B134" s="15" t="n"/>
      <c r="C134" s="16" t="n"/>
    </row>
    <row r="135">
      <c r="A135" s="5" t="n"/>
      <c r="B135" s="15" t="n"/>
      <c r="C135" s="16" t="n"/>
    </row>
    <row r="136">
      <c r="A136" s="5" t="n"/>
      <c r="B136" s="15" t="n"/>
      <c r="C136" s="16" t="n"/>
    </row>
    <row r="137">
      <c r="A137" s="5" t="n"/>
      <c r="B137" s="15" t="n"/>
      <c r="C137" s="16" t="n"/>
    </row>
    <row r="138">
      <c r="A138" s="5" t="n"/>
      <c r="B138" s="15" t="n"/>
      <c r="C138" s="16" t="n"/>
    </row>
    <row r="139">
      <c r="A139" s="5" t="n"/>
      <c r="B139" s="15" t="n"/>
      <c r="C139" s="16" t="n"/>
    </row>
    <row r="140">
      <c r="A140" s="5" t="n"/>
      <c r="B140" s="15" t="n"/>
      <c r="C140" s="16" t="n"/>
    </row>
    <row r="141">
      <c r="A141" s="5" t="n"/>
      <c r="B141" s="15" t="n"/>
      <c r="C141" s="16" t="n"/>
    </row>
    <row r="142">
      <c r="A142" s="5" t="n"/>
      <c r="B142" s="15" t="n"/>
      <c r="C142" s="16" t="n"/>
    </row>
    <row r="143">
      <c r="A143" s="5" t="n"/>
      <c r="B143" s="15" t="n"/>
      <c r="C143" s="16" t="n"/>
    </row>
    <row r="144">
      <c r="A144" s="5" t="n"/>
      <c r="B144" s="15" t="n"/>
      <c r="C144" s="16" t="n"/>
    </row>
    <row r="145">
      <c r="A145" s="5" t="n"/>
      <c r="B145" s="15" t="n"/>
      <c r="C145" s="16" t="n"/>
    </row>
    <row r="146">
      <c r="A146" s="5" t="n"/>
      <c r="B146" s="15" t="n"/>
      <c r="C146" s="16" t="n"/>
    </row>
    <row r="147">
      <c r="A147" s="5" t="n"/>
      <c r="B147" s="15" t="n"/>
      <c r="C147" s="16" t="n"/>
    </row>
    <row r="148">
      <c r="A148" s="5" t="n"/>
      <c r="B148" s="15" t="n"/>
      <c r="C148" s="16" t="n"/>
    </row>
    <row r="149">
      <c r="A149" s="5" t="n"/>
      <c r="B149" s="15" t="n"/>
      <c r="C149" s="16" t="n"/>
    </row>
    <row r="150">
      <c r="A150" s="5" t="n"/>
      <c r="B150" s="15" t="n"/>
      <c r="C150" s="16" t="n"/>
    </row>
    <row r="151">
      <c r="A151" s="5" t="n"/>
      <c r="B151" s="15" t="n"/>
      <c r="C151" s="16" t="n"/>
    </row>
    <row r="152">
      <c r="A152" s="5" t="n"/>
      <c r="B152" s="15" t="n"/>
      <c r="C152" s="16" t="n"/>
    </row>
    <row r="153">
      <c r="A153" s="5" t="n"/>
      <c r="B153" s="15" t="n"/>
      <c r="C153" s="16" t="n"/>
    </row>
    <row r="154">
      <c r="A154" s="5" t="n"/>
      <c r="B154" s="15" t="n"/>
      <c r="C154" s="16" t="n"/>
    </row>
    <row r="155">
      <c r="A155" s="5" t="n"/>
      <c r="B155" s="15" t="n"/>
      <c r="C155" s="16" t="n"/>
    </row>
    <row r="156">
      <c r="A156" s="5" t="n"/>
      <c r="B156" s="15" t="n"/>
      <c r="C156" s="16" t="n"/>
    </row>
    <row r="157">
      <c r="A157" s="5" t="n"/>
      <c r="B157" s="15" t="n"/>
      <c r="C157" s="16" t="n"/>
    </row>
    <row r="158">
      <c r="A158" s="5" t="n"/>
      <c r="B158" s="15" t="n"/>
      <c r="C158" s="16" t="n"/>
    </row>
    <row r="159">
      <c r="A159" s="5" t="n"/>
      <c r="B159" s="15" t="n"/>
      <c r="C159" s="16" t="n"/>
    </row>
    <row r="160">
      <c r="A160" s="5" t="n"/>
      <c r="B160" s="15" t="n"/>
      <c r="C160" s="16" t="n"/>
    </row>
    <row r="161">
      <c r="A161" s="5" t="n"/>
      <c r="B161" s="15" t="n"/>
      <c r="C161" s="16" t="n"/>
    </row>
    <row r="162">
      <c r="A162" s="5" t="n"/>
      <c r="B162" s="15" t="n"/>
      <c r="C162" s="16" t="n"/>
    </row>
    <row r="163">
      <c r="A163" s="5" t="n"/>
      <c r="B163" s="15" t="n"/>
      <c r="C163" s="16" t="n"/>
    </row>
    <row r="164">
      <c r="A164" s="5" t="n"/>
      <c r="B164" s="15" t="n"/>
      <c r="C164" s="16" t="n"/>
    </row>
    <row r="165">
      <c r="A165" s="5" t="n"/>
      <c r="B165" s="15" t="n"/>
      <c r="C165" s="16" t="n"/>
    </row>
    <row r="166">
      <c r="A166" s="5" t="n"/>
      <c r="B166" s="15" t="n"/>
      <c r="C166" s="16" t="n"/>
    </row>
    <row r="167">
      <c r="A167" s="5" t="n"/>
      <c r="B167" s="15" t="n"/>
      <c r="C167" s="16" t="n"/>
    </row>
    <row r="168">
      <c r="A168" s="5" t="n"/>
      <c r="B168" s="15" t="n"/>
      <c r="C168" s="16" t="n"/>
    </row>
    <row r="169">
      <c r="A169" s="5" t="n"/>
      <c r="B169" s="15" t="n"/>
      <c r="C169" s="16" t="n"/>
    </row>
    <row r="170">
      <c r="A170" s="5" t="n"/>
      <c r="B170" s="15" t="n"/>
      <c r="C170" s="16" t="n"/>
    </row>
    <row r="171">
      <c r="A171" s="5" t="n"/>
      <c r="B171" s="15" t="n"/>
      <c r="C171" s="16" t="n"/>
    </row>
    <row r="172">
      <c r="A172" s="5" t="n"/>
      <c r="B172" s="15" t="n"/>
      <c r="C172" s="16" t="n"/>
    </row>
    <row r="173">
      <c r="A173" s="5" t="n"/>
      <c r="B173" s="15" t="n"/>
      <c r="C173" s="16" t="n"/>
    </row>
    <row r="174">
      <c r="A174" s="5" t="n"/>
      <c r="B174" s="15" t="n"/>
      <c r="C174" s="16" t="n"/>
    </row>
    <row r="175">
      <c r="A175" s="5" t="n"/>
      <c r="B175" s="15" t="n"/>
      <c r="C175" s="16" t="n"/>
    </row>
    <row r="176">
      <c r="A176" s="5" t="n"/>
      <c r="B176" s="15" t="n"/>
      <c r="C176" s="16" t="n"/>
    </row>
    <row r="177">
      <c r="A177" s="5" t="n"/>
      <c r="B177" s="15" t="n"/>
      <c r="C177" s="16" t="n"/>
    </row>
    <row r="178">
      <c r="A178" s="5" t="n"/>
      <c r="B178" s="15" t="n"/>
      <c r="C178" s="16" t="n"/>
    </row>
    <row r="179">
      <c r="A179" s="5" t="n"/>
      <c r="B179" s="15" t="n"/>
      <c r="C179" s="16" t="n"/>
    </row>
    <row r="180">
      <c r="A180" s="5" t="n"/>
      <c r="B180" s="15" t="n"/>
      <c r="C180" s="16" t="n"/>
    </row>
    <row r="181">
      <c r="A181" s="5" t="n"/>
      <c r="B181" s="15" t="n"/>
      <c r="C181" s="16" t="n"/>
    </row>
    <row r="182">
      <c r="A182" s="5" t="n"/>
      <c r="B182" s="15" t="n"/>
      <c r="C182" s="16" t="n"/>
    </row>
    <row r="183">
      <c r="A183" s="5" t="n"/>
      <c r="B183" s="15" t="n"/>
      <c r="C183" s="16" t="n"/>
    </row>
    <row r="184">
      <c r="A184" s="5" t="n"/>
      <c r="B184" s="15" t="n"/>
      <c r="C184" s="16" t="n"/>
    </row>
    <row r="185">
      <c r="A185" s="5" t="n"/>
      <c r="B185" s="15" t="n"/>
      <c r="C185" s="16" t="n"/>
    </row>
    <row r="186">
      <c r="A186" s="5" t="n"/>
      <c r="B186" s="15" t="n"/>
      <c r="C186" s="16" t="n"/>
    </row>
    <row r="187">
      <c r="A187" s="5" t="n"/>
      <c r="B187" s="15" t="n"/>
      <c r="C187" s="16" t="n"/>
    </row>
    <row r="188">
      <c r="A188" s="5" t="n"/>
      <c r="B188" s="15" t="n"/>
      <c r="C188" s="16" t="n"/>
    </row>
    <row r="189">
      <c r="A189" s="5" t="n"/>
      <c r="B189" s="15" t="n"/>
      <c r="C189" s="16" t="n"/>
    </row>
    <row r="190">
      <c r="A190" s="5" t="n"/>
      <c r="B190" s="15" t="n"/>
      <c r="C190" s="16" t="n"/>
    </row>
    <row r="191">
      <c r="A191" s="5" t="n"/>
      <c r="B191" s="15" t="n"/>
      <c r="C191" s="16" t="n"/>
    </row>
    <row r="192">
      <c r="A192" s="5" t="n"/>
      <c r="B192" s="15" t="n"/>
      <c r="C192" s="16" t="n"/>
    </row>
    <row r="193">
      <c r="A193" s="5" t="n"/>
      <c r="B193" s="15" t="n"/>
      <c r="C193" s="16" t="n"/>
    </row>
    <row r="194">
      <c r="A194" s="5" t="n"/>
      <c r="B194" s="15" t="n"/>
      <c r="C194" s="16" t="n"/>
    </row>
    <row r="195">
      <c r="A195" s="5" t="n"/>
      <c r="B195" s="15" t="n"/>
      <c r="C195" s="16" t="n"/>
    </row>
    <row r="196">
      <c r="A196" s="5" t="n"/>
      <c r="B196" s="15" t="n"/>
      <c r="C196" s="16" t="n"/>
    </row>
    <row r="197">
      <c r="A197" s="5" t="n"/>
      <c r="B197" s="15" t="n"/>
      <c r="C197" s="16" t="n"/>
    </row>
    <row r="198">
      <c r="A198" s="5" t="n"/>
      <c r="B198" s="15" t="n"/>
      <c r="C198" s="16" t="n"/>
    </row>
    <row r="199">
      <c r="A199" s="5" t="n"/>
      <c r="B199" s="15" t="n"/>
      <c r="C199" s="16" t="n"/>
    </row>
    <row r="200">
      <c r="A200" s="5" t="n"/>
      <c r="B200" s="15" t="n"/>
      <c r="C200" s="16" t="n"/>
    </row>
    <row r="201">
      <c r="A201" s="5" t="n"/>
      <c r="B201" s="15" t="n"/>
      <c r="C201" s="16" t="n"/>
    </row>
    <row r="202">
      <c r="A202" s="5" t="n"/>
      <c r="B202" s="15" t="n"/>
      <c r="C202" s="16" t="n"/>
    </row>
    <row r="203">
      <c r="A203" s="5" t="n"/>
      <c r="B203" s="15" t="n"/>
      <c r="C203" s="16" t="n"/>
    </row>
    <row r="204">
      <c r="A204" s="5" t="n"/>
      <c r="B204" s="15" t="n"/>
      <c r="C204" s="16" t="n"/>
    </row>
    <row r="205">
      <c r="A205" s="5" t="n"/>
      <c r="B205" s="15" t="n"/>
      <c r="C205" s="16" t="n"/>
    </row>
  </sheetData>
  <mergeCells count="2">
    <mergeCell ref="A1:C1"/>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H2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8" customWidth="1" min="1" max="1"/>
    <col width="16" customWidth="1" min="2" max="2"/>
    <col width="14" customWidth="1" min="3" max="3"/>
    <col width="14" customWidth="1" min="4" max="4"/>
    <col width="14" customWidth="1" min="5" max="5"/>
    <col width="14" customWidth="1" min="6" max="6"/>
    <col width="14" customWidth="1" min="7" max="7"/>
    <col width="14" customWidth="1" min="8" max="8"/>
  </cols>
  <sheetData>
    <row r="1" ht="26" customHeight="1">
      <c r="A1" s="10" t="inlineStr">
        <is>
          <t>شيت حجوزات صالون التجميل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الموظفة</t>
        </is>
      </c>
      <c r="B5" s="14" t="inlineStr">
        <is>
          <t>التخصص</t>
        </is>
      </c>
      <c r="C5" s="14" t="inlineStr">
        <is>
          <t>نسبة العمولة</t>
        </is>
      </c>
      <c r="D5" s="14" t="inlineStr">
        <is>
          <t>خدمات الشهر</t>
        </is>
      </c>
      <c r="E5" s="14" t="inlineStr">
        <is>
          <t>إيراد الشهر</t>
        </is>
      </c>
      <c r="F5" s="14" t="inlineStr">
        <is>
          <t>عمولة الشهر</t>
        </is>
      </c>
      <c r="G5" s="14" t="inlineStr">
        <is>
          <t>حجوزات اليوم</t>
        </is>
      </c>
      <c r="H5" s="14" t="inlineStr">
        <is>
          <t>إيراد اليوم</t>
        </is>
      </c>
    </row>
    <row r="6">
      <c r="A6" s="5" t="inlineStr">
        <is>
          <t>منى</t>
        </is>
      </c>
      <c r="B6" s="5" t="inlineStr">
        <is>
          <t>شعر</t>
        </is>
      </c>
      <c r="C6" s="17" t="n">
        <v>0.3</v>
      </c>
      <c r="D6" s="18">
        <f>IF(A6&amp;""="","",COUNTIFS('الحجوزات'!$F$6:$F$2005,A6&amp;"",'الحجوزات'!$M$6:$M$2005,"تم",'الحجوزات'!$A$6:$A$2005,"&gt;="&amp;DATE(YEAR('الإعدادات'!$B$5),MONTH('الإعدادات'!$B$5),1),'الحجوزات'!$A$6:$A$2005,"&lt;="&amp;EOMONTH('الإعدادات'!$B$5,0)))</f>
        <v/>
      </c>
      <c r="E6" s="19">
        <f>IF(A6&amp;""="","",SUMIFS('الحجوزات'!$K$6:$K$2005,'الحجوزات'!$F$6:$F$2005,A6&amp;"",'الحجوزات'!$A$6:$A$2005,"&gt;="&amp;DATE(YEAR('الإعدادات'!$B$5),MONTH('الإعدادات'!$B$5),1),'الحجوزات'!$A$6:$A$2005,"&lt;="&amp;EOMONTH('الإعدادات'!$B$5,0)))</f>
        <v/>
      </c>
      <c r="F6" s="19">
        <f>IF(A6&amp;""="","",SUMIFS('الحجوزات'!$L$6:$L$2005,'الحجوزات'!$F$6:$F$2005,A6&amp;"",'الحجوزات'!$A$6:$A$2005,"&gt;="&amp;DATE(YEAR('الإعدادات'!$B$5),MONTH('الإعدادات'!$B$5),1),'الحجوزات'!$A$6:$A$2005,"&lt;="&amp;EOMONTH('الإعدادات'!$B$5,0)))</f>
        <v/>
      </c>
      <c r="G6" s="18">
        <f>IF(A6&amp;""="","",COUNTIFS('الحجوزات'!$F$6:$F$2005,A6&amp;"",'الحجوزات'!$A$6:$A$2005,'الإعدادات'!$B$4,'الحجوزات'!$M$6:$M$2005,"محجوز")+COUNTIFS('الحجوزات'!$F$6:$F$2005,A6&amp;"",'الحجوزات'!$A$6:$A$2005,'الإعدادات'!$B$4,'الحجوزات'!$M$6:$M$2005,"تم"))</f>
        <v/>
      </c>
      <c r="H6" s="19">
        <f>IF(A6&amp;""="","",SUMIFS('الحجوزات'!$K$6:$K$2005,'الحجوزات'!$F$6:$F$2005,A6&amp;"",'الحجوزات'!$A$6:$A$2005,'الإعدادات'!$B$4))</f>
        <v/>
      </c>
    </row>
    <row r="7">
      <c r="A7" s="5" t="inlineStr">
        <is>
          <t>سلمى</t>
        </is>
      </c>
      <c r="B7" s="5" t="inlineStr">
        <is>
          <t>مكياج</t>
        </is>
      </c>
      <c r="C7" s="17" t="n">
        <v>0.35</v>
      </c>
      <c r="D7" s="18">
        <f>IF(A7&amp;""="","",COUNTIFS('الحجوزات'!$F$6:$F$2005,A7&amp;"",'الحجوزات'!$M$6:$M$2005,"تم",'الحجوزات'!$A$6:$A$2005,"&gt;="&amp;DATE(YEAR('الإعدادات'!$B$5),MONTH('الإعدادات'!$B$5),1),'الحجوزات'!$A$6:$A$2005,"&lt;="&amp;EOMONTH('الإعدادات'!$B$5,0)))</f>
        <v/>
      </c>
      <c r="E7" s="19">
        <f>IF(A7&amp;""="","",SUMIFS('الحجوزات'!$K$6:$K$2005,'الحجوزات'!$F$6:$F$2005,A7&amp;"",'الحجوزات'!$A$6:$A$2005,"&gt;="&amp;DATE(YEAR('الإعدادات'!$B$5),MONTH('الإعدادات'!$B$5),1),'الحجوزات'!$A$6:$A$2005,"&lt;="&amp;EOMONTH('الإعدادات'!$B$5,0)))</f>
        <v/>
      </c>
      <c r="F7" s="19">
        <f>IF(A7&amp;""="","",SUMIFS('الحجوزات'!$L$6:$L$2005,'الحجوزات'!$F$6:$F$2005,A7&amp;"",'الحجوزات'!$A$6:$A$2005,"&gt;="&amp;DATE(YEAR('الإعدادات'!$B$5),MONTH('الإعدادات'!$B$5),1),'الحجوزات'!$A$6:$A$2005,"&lt;="&amp;EOMONTH('الإعدادات'!$B$5,0)))</f>
        <v/>
      </c>
      <c r="G7" s="18">
        <f>IF(A7&amp;""="","",COUNTIFS('الحجوزات'!$F$6:$F$2005,A7&amp;"",'الحجوزات'!$A$6:$A$2005,'الإعدادات'!$B$4,'الحجوزات'!$M$6:$M$2005,"محجوز")+COUNTIFS('الحجوزات'!$F$6:$F$2005,A7&amp;"",'الحجوزات'!$A$6:$A$2005,'الإعدادات'!$B$4,'الحجوزات'!$M$6:$M$2005,"تم"))</f>
        <v/>
      </c>
      <c r="H7" s="19">
        <f>IF(A7&amp;""="","",SUMIFS('الحجوزات'!$K$6:$K$2005,'الحجوزات'!$F$6:$F$2005,A7&amp;"",'الحجوزات'!$A$6:$A$2005,'الإعدادات'!$B$4))</f>
        <v/>
      </c>
    </row>
    <row r="8">
      <c r="A8" s="5" t="inlineStr">
        <is>
          <t>رنا</t>
        </is>
      </c>
      <c r="B8" s="5" t="inlineStr">
        <is>
          <t>أظافر</t>
        </is>
      </c>
      <c r="C8" s="17" t="n">
        <v>0.25</v>
      </c>
      <c r="D8" s="18">
        <f>IF(A8&amp;""="","",COUNTIFS('الحجوزات'!$F$6:$F$2005,A8&amp;"",'الحجوزات'!$M$6:$M$2005,"تم",'الحجوزات'!$A$6:$A$2005,"&gt;="&amp;DATE(YEAR('الإعدادات'!$B$5),MONTH('الإعدادات'!$B$5),1),'الحجوزات'!$A$6:$A$2005,"&lt;="&amp;EOMONTH('الإعدادات'!$B$5,0)))</f>
        <v/>
      </c>
      <c r="E8" s="19">
        <f>IF(A8&amp;""="","",SUMIFS('الحجوزات'!$K$6:$K$2005,'الحجوزات'!$F$6:$F$2005,A8&amp;"",'الحجوزات'!$A$6:$A$2005,"&gt;="&amp;DATE(YEAR('الإعدادات'!$B$5),MONTH('الإعدادات'!$B$5),1),'الحجوزات'!$A$6:$A$2005,"&lt;="&amp;EOMONTH('الإعدادات'!$B$5,0)))</f>
        <v/>
      </c>
      <c r="F8" s="19">
        <f>IF(A8&amp;""="","",SUMIFS('الحجوزات'!$L$6:$L$2005,'الحجوزات'!$F$6:$F$2005,A8&amp;"",'الحجوزات'!$A$6:$A$2005,"&gt;="&amp;DATE(YEAR('الإعدادات'!$B$5),MONTH('الإعدادات'!$B$5),1),'الحجوزات'!$A$6:$A$2005,"&lt;="&amp;EOMONTH('الإعدادات'!$B$5,0)))</f>
        <v/>
      </c>
      <c r="G8" s="18">
        <f>IF(A8&amp;""="","",COUNTIFS('الحجوزات'!$F$6:$F$2005,A8&amp;"",'الحجوزات'!$A$6:$A$2005,'الإعدادات'!$B$4,'الحجوزات'!$M$6:$M$2005,"محجوز")+COUNTIFS('الحجوزات'!$F$6:$F$2005,A8&amp;"",'الحجوزات'!$A$6:$A$2005,'الإعدادات'!$B$4,'الحجوزات'!$M$6:$M$2005,"تم"))</f>
        <v/>
      </c>
      <c r="H8" s="19">
        <f>IF(A8&amp;""="","",SUMIFS('الحجوزات'!$K$6:$K$2005,'الحجوزات'!$F$6:$F$2005,A8&amp;"",'الحجوزات'!$A$6:$A$2005,'الإعدادات'!$B$4))</f>
        <v/>
      </c>
    </row>
    <row r="9">
      <c r="A9" s="5" t="inlineStr">
        <is>
          <t>هالة</t>
        </is>
      </c>
      <c r="B9" s="5" t="inlineStr">
        <is>
          <t>بشرة</t>
        </is>
      </c>
      <c r="C9" s="17" t="n">
        <v>0.3</v>
      </c>
      <c r="D9" s="18">
        <f>IF(A9&amp;""="","",COUNTIFS('الحجوزات'!$F$6:$F$2005,A9&amp;"",'الحجوزات'!$M$6:$M$2005,"تم",'الحجوزات'!$A$6:$A$2005,"&gt;="&amp;DATE(YEAR('الإعدادات'!$B$5),MONTH('الإعدادات'!$B$5),1),'الحجوزات'!$A$6:$A$2005,"&lt;="&amp;EOMONTH('الإعدادات'!$B$5,0)))</f>
        <v/>
      </c>
      <c r="E9" s="19">
        <f>IF(A9&amp;""="","",SUMIFS('الحجوزات'!$K$6:$K$2005,'الحجوزات'!$F$6:$F$2005,A9&amp;"",'الحجوزات'!$A$6:$A$2005,"&gt;="&amp;DATE(YEAR('الإعدادات'!$B$5),MONTH('الإعدادات'!$B$5),1),'الحجوزات'!$A$6:$A$2005,"&lt;="&amp;EOMONTH('الإعدادات'!$B$5,0)))</f>
        <v/>
      </c>
      <c r="F9" s="19">
        <f>IF(A9&amp;""="","",SUMIFS('الحجوزات'!$L$6:$L$2005,'الحجوزات'!$F$6:$F$2005,A9&amp;"",'الحجوزات'!$A$6:$A$2005,"&gt;="&amp;DATE(YEAR('الإعدادات'!$B$5),MONTH('الإعدادات'!$B$5),1),'الحجوزات'!$A$6:$A$2005,"&lt;="&amp;EOMONTH('الإعدادات'!$B$5,0)))</f>
        <v/>
      </c>
      <c r="G9" s="18">
        <f>IF(A9&amp;""="","",COUNTIFS('الحجوزات'!$F$6:$F$2005,A9&amp;"",'الحجوزات'!$A$6:$A$2005,'الإعدادات'!$B$4,'الحجوزات'!$M$6:$M$2005,"محجوز")+COUNTIFS('الحجوزات'!$F$6:$F$2005,A9&amp;"",'الحجوزات'!$A$6:$A$2005,'الإعدادات'!$B$4,'الحجوزات'!$M$6:$M$2005,"تم"))</f>
        <v/>
      </c>
      <c r="H9" s="19">
        <f>IF(A9&amp;""="","",SUMIFS('الحجوزات'!$K$6:$K$2005,'الحجوزات'!$F$6:$F$2005,A9&amp;"",'الحجوزات'!$A$6:$A$2005,'الإعدادات'!$B$4))</f>
        <v/>
      </c>
    </row>
    <row r="10">
      <c r="A10" s="5" t="n"/>
      <c r="B10" s="5" t="n"/>
      <c r="C10" s="17" t="n"/>
      <c r="D10" s="18">
        <f>IF(A10&amp;""="","",COUNTIFS('الحجوزات'!$F$6:$F$2005,A10&amp;"",'الحجوزات'!$M$6:$M$2005,"تم",'الحجوزات'!$A$6:$A$2005,"&gt;="&amp;DATE(YEAR('الإعدادات'!$B$5),MONTH('الإعدادات'!$B$5),1),'الحجوزات'!$A$6:$A$2005,"&lt;="&amp;EOMONTH('الإعدادات'!$B$5,0)))</f>
        <v/>
      </c>
      <c r="E10" s="19">
        <f>IF(A10&amp;""="","",SUMIFS('الحجوزات'!$K$6:$K$2005,'الحجوزات'!$F$6:$F$2005,A10&amp;"",'الحجوزات'!$A$6:$A$2005,"&gt;="&amp;DATE(YEAR('الإعدادات'!$B$5),MONTH('الإعدادات'!$B$5),1),'الحجوزات'!$A$6:$A$2005,"&lt;="&amp;EOMONTH('الإعدادات'!$B$5,0)))</f>
        <v/>
      </c>
      <c r="F10" s="19">
        <f>IF(A10&amp;""="","",SUMIFS('الحجوزات'!$L$6:$L$2005,'الحجوزات'!$F$6:$F$2005,A10&amp;"",'الحجوزات'!$A$6:$A$2005,"&gt;="&amp;DATE(YEAR('الإعدادات'!$B$5),MONTH('الإعدادات'!$B$5),1),'الحجوزات'!$A$6:$A$2005,"&lt;="&amp;EOMONTH('الإعدادات'!$B$5,0)))</f>
        <v/>
      </c>
      <c r="G10" s="18">
        <f>IF(A10&amp;""="","",COUNTIFS('الحجوزات'!$F$6:$F$2005,A10&amp;"",'الحجوزات'!$A$6:$A$2005,'الإعدادات'!$B$4,'الحجوزات'!$M$6:$M$2005,"محجوز")+COUNTIFS('الحجوزات'!$F$6:$F$2005,A10&amp;"",'الحجوزات'!$A$6:$A$2005,'الإعدادات'!$B$4,'الحجوزات'!$M$6:$M$2005,"تم"))</f>
        <v/>
      </c>
      <c r="H10" s="19">
        <f>IF(A10&amp;""="","",SUMIFS('الحجوزات'!$K$6:$K$2005,'الحجوزات'!$F$6:$F$2005,A10&amp;"",'الحجوزات'!$A$6:$A$2005,'الإعدادات'!$B$4))</f>
        <v/>
      </c>
    </row>
    <row r="11">
      <c r="A11" s="5" t="n"/>
      <c r="B11" s="5" t="n"/>
      <c r="C11" s="17" t="n"/>
      <c r="D11" s="18">
        <f>IF(A11&amp;""="","",COUNTIFS('الحجوزات'!$F$6:$F$2005,A11&amp;"",'الحجوزات'!$M$6:$M$2005,"تم",'الحجوزات'!$A$6:$A$2005,"&gt;="&amp;DATE(YEAR('الإعدادات'!$B$5),MONTH('الإعدادات'!$B$5),1),'الحجوزات'!$A$6:$A$2005,"&lt;="&amp;EOMONTH('الإعدادات'!$B$5,0)))</f>
        <v/>
      </c>
      <c r="E11" s="19">
        <f>IF(A11&amp;""="","",SUMIFS('الحجوزات'!$K$6:$K$2005,'الحجوزات'!$F$6:$F$2005,A11&amp;"",'الحجوزات'!$A$6:$A$2005,"&gt;="&amp;DATE(YEAR('الإعدادات'!$B$5),MONTH('الإعدادات'!$B$5),1),'الحجوزات'!$A$6:$A$2005,"&lt;="&amp;EOMONTH('الإعدادات'!$B$5,0)))</f>
        <v/>
      </c>
      <c r="F11" s="19">
        <f>IF(A11&amp;""="","",SUMIFS('الحجوزات'!$L$6:$L$2005,'الحجوزات'!$F$6:$F$2005,A11&amp;"",'الحجوزات'!$A$6:$A$2005,"&gt;="&amp;DATE(YEAR('الإعدادات'!$B$5),MONTH('الإعدادات'!$B$5),1),'الحجوزات'!$A$6:$A$2005,"&lt;="&amp;EOMONTH('الإعدادات'!$B$5,0)))</f>
        <v/>
      </c>
      <c r="G11" s="18">
        <f>IF(A11&amp;""="","",COUNTIFS('الحجوزات'!$F$6:$F$2005,A11&amp;"",'الحجوزات'!$A$6:$A$2005,'الإعدادات'!$B$4,'الحجوزات'!$M$6:$M$2005,"محجوز")+COUNTIFS('الحجوزات'!$F$6:$F$2005,A11&amp;"",'الحجوزات'!$A$6:$A$2005,'الإعدادات'!$B$4,'الحجوزات'!$M$6:$M$2005,"تم"))</f>
        <v/>
      </c>
      <c r="H11" s="19">
        <f>IF(A11&amp;""="","",SUMIFS('الحجوزات'!$K$6:$K$2005,'الحجوزات'!$F$6:$F$2005,A11&amp;"",'الحجوزات'!$A$6:$A$2005,'الإعدادات'!$B$4))</f>
        <v/>
      </c>
    </row>
    <row r="12">
      <c r="A12" s="5" t="n"/>
      <c r="B12" s="5" t="n"/>
      <c r="C12" s="17" t="n"/>
      <c r="D12" s="18">
        <f>IF(A12&amp;""="","",COUNTIFS('الحجوزات'!$F$6:$F$2005,A12&amp;"",'الحجوزات'!$M$6:$M$2005,"تم",'الحجوزات'!$A$6:$A$2005,"&gt;="&amp;DATE(YEAR('الإعدادات'!$B$5),MONTH('الإعدادات'!$B$5),1),'الحجوزات'!$A$6:$A$2005,"&lt;="&amp;EOMONTH('الإعدادات'!$B$5,0)))</f>
        <v/>
      </c>
      <c r="E12" s="19">
        <f>IF(A12&amp;""="","",SUMIFS('الحجوزات'!$K$6:$K$2005,'الحجوزات'!$F$6:$F$2005,A12&amp;"",'الحجوزات'!$A$6:$A$2005,"&gt;="&amp;DATE(YEAR('الإعدادات'!$B$5),MONTH('الإعدادات'!$B$5),1),'الحجوزات'!$A$6:$A$2005,"&lt;="&amp;EOMONTH('الإعدادات'!$B$5,0)))</f>
        <v/>
      </c>
      <c r="F12" s="19">
        <f>IF(A12&amp;""="","",SUMIFS('الحجوزات'!$L$6:$L$2005,'الحجوزات'!$F$6:$F$2005,A12&amp;"",'الحجوزات'!$A$6:$A$2005,"&gt;="&amp;DATE(YEAR('الإعدادات'!$B$5),MONTH('الإعدادات'!$B$5),1),'الحجوزات'!$A$6:$A$2005,"&lt;="&amp;EOMONTH('الإعدادات'!$B$5,0)))</f>
        <v/>
      </c>
      <c r="G12" s="18">
        <f>IF(A12&amp;""="","",COUNTIFS('الحجوزات'!$F$6:$F$2005,A12&amp;"",'الحجوزات'!$A$6:$A$2005,'الإعدادات'!$B$4,'الحجوزات'!$M$6:$M$2005,"محجوز")+COUNTIFS('الحجوزات'!$F$6:$F$2005,A12&amp;"",'الحجوزات'!$A$6:$A$2005,'الإعدادات'!$B$4,'الحجوزات'!$M$6:$M$2005,"تم"))</f>
        <v/>
      </c>
      <c r="H12" s="19">
        <f>IF(A12&amp;""="","",SUMIFS('الحجوزات'!$K$6:$K$2005,'الحجوزات'!$F$6:$F$2005,A12&amp;"",'الحجوزات'!$A$6:$A$2005,'الإعدادات'!$B$4))</f>
        <v/>
      </c>
    </row>
    <row r="13">
      <c r="A13" s="5" t="n"/>
      <c r="B13" s="5" t="n"/>
      <c r="C13" s="17" t="n"/>
      <c r="D13" s="18">
        <f>IF(A13&amp;""="","",COUNTIFS('الحجوزات'!$F$6:$F$2005,A13&amp;"",'الحجوزات'!$M$6:$M$2005,"تم",'الحجوزات'!$A$6:$A$2005,"&gt;="&amp;DATE(YEAR('الإعدادات'!$B$5),MONTH('الإعدادات'!$B$5),1),'الحجوزات'!$A$6:$A$2005,"&lt;="&amp;EOMONTH('الإعدادات'!$B$5,0)))</f>
        <v/>
      </c>
      <c r="E13" s="19">
        <f>IF(A13&amp;""="","",SUMIFS('الحجوزات'!$K$6:$K$2005,'الحجوزات'!$F$6:$F$2005,A13&amp;"",'الحجوزات'!$A$6:$A$2005,"&gt;="&amp;DATE(YEAR('الإعدادات'!$B$5),MONTH('الإعدادات'!$B$5),1),'الحجوزات'!$A$6:$A$2005,"&lt;="&amp;EOMONTH('الإعدادات'!$B$5,0)))</f>
        <v/>
      </c>
      <c r="F13" s="19">
        <f>IF(A13&amp;""="","",SUMIFS('الحجوزات'!$L$6:$L$2005,'الحجوزات'!$F$6:$F$2005,A13&amp;"",'الحجوزات'!$A$6:$A$2005,"&gt;="&amp;DATE(YEAR('الإعدادات'!$B$5),MONTH('الإعدادات'!$B$5),1),'الحجوزات'!$A$6:$A$2005,"&lt;="&amp;EOMONTH('الإعدادات'!$B$5,0)))</f>
        <v/>
      </c>
      <c r="G13" s="18">
        <f>IF(A13&amp;""="","",COUNTIFS('الحجوزات'!$F$6:$F$2005,A13&amp;"",'الحجوزات'!$A$6:$A$2005,'الإعدادات'!$B$4,'الحجوزات'!$M$6:$M$2005,"محجوز")+COUNTIFS('الحجوزات'!$F$6:$F$2005,A13&amp;"",'الحجوزات'!$A$6:$A$2005,'الإعدادات'!$B$4,'الحجوزات'!$M$6:$M$2005,"تم"))</f>
        <v/>
      </c>
      <c r="H13" s="19">
        <f>IF(A13&amp;""="","",SUMIFS('الحجوزات'!$K$6:$K$2005,'الحجوزات'!$F$6:$F$2005,A13&amp;"",'الحجوزات'!$A$6:$A$2005,'الإعدادات'!$B$4))</f>
        <v/>
      </c>
    </row>
    <row r="14">
      <c r="A14" s="5" t="n"/>
      <c r="B14" s="5" t="n"/>
      <c r="C14" s="17" t="n"/>
      <c r="D14" s="18">
        <f>IF(A14&amp;""="","",COUNTIFS('الحجوزات'!$F$6:$F$2005,A14&amp;"",'الحجوزات'!$M$6:$M$2005,"تم",'الحجوزات'!$A$6:$A$2005,"&gt;="&amp;DATE(YEAR('الإعدادات'!$B$5),MONTH('الإعدادات'!$B$5),1),'الحجوزات'!$A$6:$A$2005,"&lt;="&amp;EOMONTH('الإعدادات'!$B$5,0)))</f>
        <v/>
      </c>
      <c r="E14" s="19">
        <f>IF(A14&amp;""="","",SUMIFS('الحجوزات'!$K$6:$K$2005,'الحجوزات'!$F$6:$F$2005,A14&amp;"",'الحجوزات'!$A$6:$A$2005,"&gt;="&amp;DATE(YEAR('الإعدادات'!$B$5),MONTH('الإعدادات'!$B$5),1),'الحجوزات'!$A$6:$A$2005,"&lt;="&amp;EOMONTH('الإعدادات'!$B$5,0)))</f>
        <v/>
      </c>
      <c r="F14" s="19">
        <f>IF(A14&amp;""="","",SUMIFS('الحجوزات'!$L$6:$L$2005,'الحجوزات'!$F$6:$F$2005,A14&amp;"",'الحجوزات'!$A$6:$A$2005,"&gt;="&amp;DATE(YEAR('الإعدادات'!$B$5),MONTH('الإعدادات'!$B$5),1),'الحجوزات'!$A$6:$A$2005,"&lt;="&amp;EOMONTH('الإعدادات'!$B$5,0)))</f>
        <v/>
      </c>
      <c r="G14" s="18">
        <f>IF(A14&amp;""="","",COUNTIFS('الحجوزات'!$F$6:$F$2005,A14&amp;"",'الحجوزات'!$A$6:$A$2005,'الإعدادات'!$B$4,'الحجوزات'!$M$6:$M$2005,"محجوز")+COUNTIFS('الحجوزات'!$F$6:$F$2005,A14&amp;"",'الحجوزات'!$A$6:$A$2005,'الإعدادات'!$B$4,'الحجوزات'!$M$6:$M$2005,"تم"))</f>
        <v/>
      </c>
      <c r="H14" s="19">
        <f>IF(A14&amp;""="","",SUMIFS('الحجوزات'!$K$6:$K$2005,'الحجوزات'!$F$6:$F$2005,A14&amp;"",'الحجوزات'!$A$6:$A$2005,'الإعدادات'!$B$4))</f>
        <v/>
      </c>
    </row>
    <row r="15">
      <c r="A15" s="5" t="n"/>
      <c r="B15" s="5" t="n"/>
      <c r="C15" s="17" t="n"/>
      <c r="D15" s="18">
        <f>IF(A15&amp;""="","",COUNTIFS('الحجوزات'!$F$6:$F$2005,A15&amp;"",'الحجوزات'!$M$6:$M$2005,"تم",'الحجوزات'!$A$6:$A$2005,"&gt;="&amp;DATE(YEAR('الإعدادات'!$B$5),MONTH('الإعدادات'!$B$5),1),'الحجوزات'!$A$6:$A$2005,"&lt;="&amp;EOMONTH('الإعدادات'!$B$5,0)))</f>
        <v/>
      </c>
      <c r="E15" s="19">
        <f>IF(A15&amp;""="","",SUMIFS('الحجوزات'!$K$6:$K$2005,'الحجوزات'!$F$6:$F$2005,A15&amp;"",'الحجوزات'!$A$6:$A$2005,"&gt;="&amp;DATE(YEAR('الإعدادات'!$B$5),MONTH('الإعدادات'!$B$5),1),'الحجوزات'!$A$6:$A$2005,"&lt;="&amp;EOMONTH('الإعدادات'!$B$5,0)))</f>
        <v/>
      </c>
      <c r="F15" s="19">
        <f>IF(A15&amp;""="","",SUMIFS('الحجوزات'!$L$6:$L$2005,'الحجوزات'!$F$6:$F$2005,A15&amp;"",'الحجوزات'!$A$6:$A$2005,"&gt;="&amp;DATE(YEAR('الإعدادات'!$B$5),MONTH('الإعدادات'!$B$5),1),'الحجوزات'!$A$6:$A$2005,"&lt;="&amp;EOMONTH('الإعدادات'!$B$5,0)))</f>
        <v/>
      </c>
      <c r="G15" s="18">
        <f>IF(A15&amp;""="","",COUNTIFS('الحجوزات'!$F$6:$F$2005,A15&amp;"",'الحجوزات'!$A$6:$A$2005,'الإعدادات'!$B$4,'الحجوزات'!$M$6:$M$2005,"محجوز")+COUNTIFS('الحجوزات'!$F$6:$F$2005,A15&amp;"",'الحجوزات'!$A$6:$A$2005,'الإعدادات'!$B$4,'الحجوزات'!$M$6:$M$2005,"تم"))</f>
        <v/>
      </c>
      <c r="H15" s="19">
        <f>IF(A15&amp;""="","",SUMIFS('الحجوزات'!$K$6:$K$2005,'الحجوزات'!$F$6:$F$2005,A15&amp;"",'الحجوزات'!$A$6:$A$2005,'الإعدادات'!$B$4))</f>
        <v/>
      </c>
    </row>
    <row r="16">
      <c r="A16" s="5" t="n"/>
      <c r="B16" s="5" t="n"/>
      <c r="C16" s="17" t="n"/>
      <c r="D16" s="18">
        <f>IF(A16&amp;""="","",COUNTIFS('الحجوزات'!$F$6:$F$2005,A16&amp;"",'الحجوزات'!$M$6:$M$2005,"تم",'الحجوزات'!$A$6:$A$2005,"&gt;="&amp;DATE(YEAR('الإعدادات'!$B$5),MONTH('الإعدادات'!$B$5),1),'الحجوزات'!$A$6:$A$2005,"&lt;="&amp;EOMONTH('الإعدادات'!$B$5,0)))</f>
        <v/>
      </c>
      <c r="E16" s="19">
        <f>IF(A16&amp;""="","",SUMIFS('الحجوزات'!$K$6:$K$2005,'الحجوزات'!$F$6:$F$2005,A16&amp;"",'الحجوزات'!$A$6:$A$2005,"&gt;="&amp;DATE(YEAR('الإعدادات'!$B$5),MONTH('الإعدادات'!$B$5),1),'الحجوزات'!$A$6:$A$2005,"&lt;="&amp;EOMONTH('الإعدادات'!$B$5,0)))</f>
        <v/>
      </c>
      <c r="F16" s="19">
        <f>IF(A16&amp;""="","",SUMIFS('الحجوزات'!$L$6:$L$2005,'الحجوزات'!$F$6:$F$2005,A16&amp;"",'الحجوزات'!$A$6:$A$2005,"&gt;="&amp;DATE(YEAR('الإعدادات'!$B$5),MONTH('الإعدادات'!$B$5),1),'الحجوزات'!$A$6:$A$2005,"&lt;="&amp;EOMONTH('الإعدادات'!$B$5,0)))</f>
        <v/>
      </c>
      <c r="G16" s="18">
        <f>IF(A16&amp;""="","",COUNTIFS('الحجوزات'!$F$6:$F$2005,A16&amp;"",'الحجوزات'!$A$6:$A$2005,'الإعدادات'!$B$4,'الحجوزات'!$M$6:$M$2005,"محجوز")+COUNTIFS('الحجوزات'!$F$6:$F$2005,A16&amp;"",'الحجوزات'!$A$6:$A$2005,'الإعدادات'!$B$4,'الحجوزات'!$M$6:$M$2005,"تم"))</f>
        <v/>
      </c>
      <c r="H16" s="19">
        <f>IF(A16&amp;""="","",SUMIFS('الحجوزات'!$K$6:$K$2005,'الحجوزات'!$F$6:$F$2005,A16&amp;"",'الحجوزات'!$A$6:$A$2005,'الإعدادات'!$B$4))</f>
        <v/>
      </c>
    </row>
    <row r="17">
      <c r="A17" s="5" t="n"/>
      <c r="B17" s="5" t="n"/>
      <c r="C17" s="17" t="n"/>
      <c r="D17" s="18">
        <f>IF(A17&amp;""="","",COUNTIFS('الحجوزات'!$F$6:$F$2005,A17&amp;"",'الحجوزات'!$M$6:$M$2005,"تم",'الحجوزات'!$A$6:$A$2005,"&gt;="&amp;DATE(YEAR('الإعدادات'!$B$5),MONTH('الإعدادات'!$B$5),1),'الحجوزات'!$A$6:$A$2005,"&lt;="&amp;EOMONTH('الإعدادات'!$B$5,0)))</f>
        <v/>
      </c>
      <c r="E17" s="19">
        <f>IF(A17&amp;""="","",SUMIFS('الحجوزات'!$K$6:$K$2005,'الحجوزات'!$F$6:$F$2005,A17&amp;"",'الحجوزات'!$A$6:$A$2005,"&gt;="&amp;DATE(YEAR('الإعدادات'!$B$5),MONTH('الإعدادات'!$B$5),1),'الحجوزات'!$A$6:$A$2005,"&lt;="&amp;EOMONTH('الإعدادات'!$B$5,0)))</f>
        <v/>
      </c>
      <c r="F17" s="19">
        <f>IF(A17&amp;""="","",SUMIFS('الحجوزات'!$L$6:$L$2005,'الحجوزات'!$F$6:$F$2005,A17&amp;"",'الحجوزات'!$A$6:$A$2005,"&gt;="&amp;DATE(YEAR('الإعدادات'!$B$5),MONTH('الإعدادات'!$B$5),1),'الحجوزات'!$A$6:$A$2005,"&lt;="&amp;EOMONTH('الإعدادات'!$B$5,0)))</f>
        <v/>
      </c>
      <c r="G17" s="18">
        <f>IF(A17&amp;""="","",COUNTIFS('الحجوزات'!$F$6:$F$2005,A17&amp;"",'الحجوزات'!$A$6:$A$2005,'الإعدادات'!$B$4,'الحجوزات'!$M$6:$M$2005,"محجوز")+COUNTIFS('الحجوزات'!$F$6:$F$2005,A17&amp;"",'الحجوزات'!$A$6:$A$2005,'الإعدادات'!$B$4,'الحجوزات'!$M$6:$M$2005,"تم"))</f>
        <v/>
      </c>
      <c r="H17" s="19">
        <f>IF(A17&amp;""="","",SUMIFS('الحجوزات'!$K$6:$K$2005,'الحجوزات'!$F$6:$F$2005,A17&amp;"",'الحجوزات'!$A$6:$A$2005,'الإعدادات'!$B$4))</f>
        <v/>
      </c>
    </row>
    <row r="18">
      <c r="A18" s="5" t="n"/>
      <c r="B18" s="5" t="n"/>
      <c r="C18" s="17" t="n"/>
      <c r="D18" s="18">
        <f>IF(A18&amp;""="","",COUNTIFS('الحجوزات'!$F$6:$F$2005,A18&amp;"",'الحجوزات'!$M$6:$M$2005,"تم",'الحجوزات'!$A$6:$A$2005,"&gt;="&amp;DATE(YEAR('الإعدادات'!$B$5),MONTH('الإعدادات'!$B$5),1),'الحجوزات'!$A$6:$A$2005,"&lt;="&amp;EOMONTH('الإعدادات'!$B$5,0)))</f>
        <v/>
      </c>
      <c r="E18" s="19">
        <f>IF(A18&amp;""="","",SUMIFS('الحجوزات'!$K$6:$K$2005,'الحجوزات'!$F$6:$F$2005,A18&amp;"",'الحجوزات'!$A$6:$A$2005,"&gt;="&amp;DATE(YEAR('الإعدادات'!$B$5),MONTH('الإعدادات'!$B$5),1),'الحجوزات'!$A$6:$A$2005,"&lt;="&amp;EOMONTH('الإعدادات'!$B$5,0)))</f>
        <v/>
      </c>
      <c r="F18" s="19">
        <f>IF(A18&amp;""="","",SUMIFS('الحجوزات'!$L$6:$L$2005,'الحجوزات'!$F$6:$F$2005,A18&amp;"",'الحجوزات'!$A$6:$A$2005,"&gt;="&amp;DATE(YEAR('الإعدادات'!$B$5),MONTH('الإعدادات'!$B$5),1),'الحجوزات'!$A$6:$A$2005,"&lt;="&amp;EOMONTH('الإعدادات'!$B$5,0)))</f>
        <v/>
      </c>
      <c r="G18" s="18">
        <f>IF(A18&amp;""="","",COUNTIFS('الحجوزات'!$F$6:$F$2005,A18&amp;"",'الحجوزات'!$A$6:$A$2005,'الإعدادات'!$B$4,'الحجوزات'!$M$6:$M$2005,"محجوز")+COUNTIFS('الحجوزات'!$F$6:$F$2005,A18&amp;"",'الحجوزات'!$A$6:$A$2005,'الإعدادات'!$B$4,'الحجوزات'!$M$6:$M$2005,"تم"))</f>
        <v/>
      </c>
      <c r="H18" s="19">
        <f>IF(A18&amp;""="","",SUMIFS('الحجوزات'!$K$6:$K$2005,'الحجوزات'!$F$6:$F$2005,A18&amp;"",'الحجوزات'!$A$6:$A$2005,'الإعدادات'!$B$4))</f>
        <v/>
      </c>
    </row>
    <row r="19">
      <c r="A19" s="5" t="n"/>
      <c r="B19" s="5" t="n"/>
      <c r="C19" s="17" t="n"/>
      <c r="D19" s="18">
        <f>IF(A19&amp;""="","",COUNTIFS('الحجوزات'!$F$6:$F$2005,A19&amp;"",'الحجوزات'!$M$6:$M$2005,"تم",'الحجوزات'!$A$6:$A$2005,"&gt;="&amp;DATE(YEAR('الإعدادات'!$B$5),MONTH('الإعدادات'!$B$5),1),'الحجوزات'!$A$6:$A$2005,"&lt;="&amp;EOMONTH('الإعدادات'!$B$5,0)))</f>
        <v/>
      </c>
      <c r="E19" s="19">
        <f>IF(A19&amp;""="","",SUMIFS('الحجوزات'!$K$6:$K$2005,'الحجوزات'!$F$6:$F$2005,A19&amp;"",'الحجوزات'!$A$6:$A$2005,"&gt;="&amp;DATE(YEAR('الإعدادات'!$B$5),MONTH('الإعدادات'!$B$5),1),'الحجوزات'!$A$6:$A$2005,"&lt;="&amp;EOMONTH('الإعدادات'!$B$5,0)))</f>
        <v/>
      </c>
      <c r="F19" s="19">
        <f>IF(A19&amp;""="","",SUMIFS('الحجوزات'!$L$6:$L$2005,'الحجوزات'!$F$6:$F$2005,A19&amp;"",'الحجوزات'!$A$6:$A$2005,"&gt;="&amp;DATE(YEAR('الإعدادات'!$B$5),MONTH('الإعدادات'!$B$5),1),'الحجوزات'!$A$6:$A$2005,"&lt;="&amp;EOMONTH('الإعدادات'!$B$5,0)))</f>
        <v/>
      </c>
      <c r="G19" s="18">
        <f>IF(A19&amp;""="","",COUNTIFS('الحجوزات'!$F$6:$F$2005,A19&amp;"",'الحجوزات'!$A$6:$A$2005,'الإعدادات'!$B$4,'الحجوزات'!$M$6:$M$2005,"محجوز")+COUNTIFS('الحجوزات'!$F$6:$F$2005,A19&amp;"",'الحجوزات'!$A$6:$A$2005,'الإعدادات'!$B$4,'الحجوزات'!$M$6:$M$2005,"تم"))</f>
        <v/>
      </c>
      <c r="H19" s="19">
        <f>IF(A19&amp;""="","",SUMIFS('الحجوزات'!$K$6:$K$2005,'الحجوزات'!$F$6:$F$2005,A19&amp;"",'الحجوزات'!$A$6:$A$2005,'الإعدادات'!$B$4))</f>
        <v/>
      </c>
    </row>
    <row r="20">
      <c r="A20" s="5" t="n"/>
      <c r="B20" s="5" t="n"/>
      <c r="C20" s="17" t="n"/>
      <c r="D20" s="18">
        <f>IF(A20&amp;""="","",COUNTIFS('الحجوزات'!$F$6:$F$2005,A20&amp;"",'الحجوزات'!$M$6:$M$2005,"تم",'الحجوزات'!$A$6:$A$2005,"&gt;="&amp;DATE(YEAR('الإعدادات'!$B$5),MONTH('الإعدادات'!$B$5),1),'الحجوزات'!$A$6:$A$2005,"&lt;="&amp;EOMONTH('الإعدادات'!$B$5,0)))</f>
        <v/>
      </c>
      <c r="E20" s="19">
        <f>IF(A20&amp;""="","",SUMIFS('الحجوزات'!$K$6:$K$2005,'الحجوزات'!$F$6:$F$2005,A20&amp;"",'الحجوزات'!$A$6:$A$2005,"&gt;="&amp;DATE(YEAR('الإعدادات'!$B$5),MONTH('الإعدادات'!$B$5),1),'الحجوزات'!$A$6:$A$2005,"&lt;="&amp;EOMONTH('الإعدادات'!$B$5,0)))</f>
        <v/>
      </c>
      <c r="F20" s="19">
        <f>IF(A20&amp;""="","",SUMIFS('الحجوزات'!$L$6:$L$2005,'الحجوزات'!$F$6:$F$2005,A20&amp;"",'الحجوزات'!$A$6:$A$2005,"&gt;="&amp;DATE(YEAR('الإعدادات'!$B$5),MONTH('الإعدادات'!$B$5),1),'الحجوزات'!$A$6:$A$2005,"&lt;="&amp;EOMONTH('الإعدادات'!$B$5,0)))</f>
        <v/>
      </c>
      <c r="G20" s="18">
        <f>IF(A20&amp;""="","",COUNTIFS('الحجوزات'!$F$6:$F$2005,A20&amp;"",'الحجوزات'!$A$6:$A$2005,'الإعدادات'!$B$4,'الحجوزات'!$M$6:$M$2005,"محجوز")+COUNTIFS('الحجوزات'!$F$6:$F$2005,A20&amp;"",'الحجوزات'!$A$6:$A$2005,'الإعدادات'!$B$4,'الحجوزات'!$M$6:$M$2005,"تم"))</f>
        <v/>
      </c>
      <c r="H20" s="19">
        <f>IF(A20&amp;""="","",SUMIFS('الحجوزات'!$K$6:$K$2005,'الحجوزات'!$F$6:$F$2005,A20&amp;"",'الحجوزات'!$A$6:$A$2005,'الإعدادات'!$B$4))</f>
        <v/>
      </c>
    </row>
    <row r="21">
      <c r="A21" s="5" t="n"/>
      <c r="B21" s="5" t="n"/>
      <c r="C21" s="17" t="n"/>
      <c r="D21" s="18">
        <f>IF(A21&amp;""="","",COUNTIFS('الحجوزات'!$F$6:$F$2005,A21&amp;"",'الحجوزات'!$M$6:$M$2005,"تم",'الحجوزات'!$A$6:$A$2005,"&gt;="&amp;DATE(YEAR('الإعدادات'!$B$5),MONTH('الإعدادات'!$B$5),1),'الحجوزات'!$A$6:$A$2005,"&lt;="&amp;EOMONTH('الإعدادات'!$B$5,0)))</f>
        <v/>
      </c>
      <c r="E21" s="19">
        <f>IF(A21&amp;""="","",SUMIFS('الحجوزات'!$K$6:$K$2005,'الحجوزات'!$F$6:$F$2005,A21&amp;"",'الحجوزات'!$A$6:$A$2005,"&gt;="&amp;DATE(YEAR('الإعدادات'!$B$5),MONTH('الإعدادات'!$B$5),1),'الحجوزات'!$A$6:$A$2005,"&lt;="&amp;EOMONTH('الإعدادات'!$B$5,0)))</f>
        <v/>
      </c>
      <c r="F21" s="19">
        <f>IF(A21&amp;""="","",SUMIFS('الحجوزات'!$L$6:$L$2005,'الحجوزات'!$F$6:$F$2005,A21&amp;"",'الحجوزات'!$A$6:$A$2005,"&gt;="&amp;DATE(YEAR('الإعدادات'!$B$5),MONTH('الإعدادات'!$B$5),1),'الحجوزات'!$A$6:$A$2005,"&lt;="&amp;EOMONTH('الإعدادات'!$B$5,0)))</f>
        <v/>
      </c>
      <c r="G21" s="18">
        <f>IF(A21&amp;""="","",COUNTIFS('الحجوزات'!$F$6:$F$2005,A21&amp;"",'الحجوزات'!$A$6:$A$2005,'الإعدادات'!$B$4,'الحجوزات'!$M$6:$M$2005,"محجوز")+COUNTIFS('الحجوزات'!$F$6:$F$2005,A21&amp;"",'الحجوزات'!$A$6:$A$2005,'الإعدادات'!$B$4,'الحجوزات'!$M$6:$M$2005,"تم"))</f>
        <v/>
      </c>
      <c r="H21" s="19">
        <f>IF(A21&amp;""="","",SUMIFS('الحجوزات'!$K$6:$K$2005,'الحجوزات'!$F$6:$F$2005,A21&amp;"",'الحجوزات'!$A$6:$A$2005,'الإعدادات'!$B$4))</f>
        <v/>
      </c>
    </row>
    <row r="22">
      <c r="A22" s="5" t="n"/>
      <c r="B22" s="5" t="n"/>
      <c r="C22" s="17" t="n"/>
      <c r="D22" s="18">
        <f>IF(A22&amp;""="","",COUNTIFS('الحجوزات'!$F$6:$F$2005,A22&amp;"",'الحجوزات'!$M$6:$M$2005,"تم",'الحجوزات'!$A$6:$A$2005,"&gt;="&amp;DATE(YEAR('الإعدادات'!$B$5),MONTH('الإعدادات'!$B$5),1),'الحجوزات'!$A$6:$A$2005,"&lt;="&amp;EOMONTH('الإعدادات'!$B$5,0)))</f>
        <v/>
      </c>
      <c r="E22" s="19">
        <f>IF(A22&amp;""="","",SUMIFS('الحجوزات'!$K$6:$K$2005,'الحجوزات'!$F$6:$F$2005,A22&amp;"",'الحجوزات'!$A$6:$A$2005,"&gt;="&amp;DATE(YEAR('الإعدادات'!$B$5),MONTH('الإعدادات'!$B$5),1),'الحجوزات'!$A$6:$A$2005,"&lt;="&amp;EOMONTH('الإعدادات'!$B$5,0)))</f>
        <v/>
      </c>
      <c r="F22" s="19">
        <f>IF(A22&amp;""="","",SUMIFS('الحجوزات'!$L$6:$L$2005,'الحجوزات'!$F$6:$F$2005,A22&amp;"",'الحجوزات'!$A$6:$A$2005,"&gt;="&amp;DATE(YEAR('الإعدادات'!$B$5),MONTH('الإعدادات'!$B$5),1),'الحجوزات'!$A$6:$A$2005,"&lt;="&amp;EOMONTH('الإعدادات'!$B$5,0)))</f>
        <v/>
      </c>
      <c r="G22" s="18">
        <f>IF(A22&amp;""="","",COUNTIFS('الحجوزات'!$F$6:$F$2005,A22&amp;"",'الحجوزات'!$A$6:$A$2005,'الإعدادات'!$B$4,'الحجوزات'!$M$6:$M$2005,"محجوز")+COUNTIFS('الحجوزات'!$F$6:$F$2005,A22&amp;"",'الحجوزات'!$A$6:$A$2005,'الإعدادات'!$B$4,'الحجوزات'!$M$6:$M$2005,"تم"))</f>
        <v/>
      </c>
      <c r="H22" s="19">
        <f>IF(A22&amp;""="","",SUMIFS('الحجوزات'!$K$6:$K$2005,'الحجوزات'!$F$6:$F$2005,A22&amp;"",'الحجوزات'!$A$6:$A$2005,'الإعدادات'!$B$4))</f>
        <v/>
      </c>
    </row>
    <row r="23">
      <c r="A23" s="5" t="n"/>
      <c r="B23" s="5" t="n"/>
      <c r="C23" s="17" t="n"/>
      <c r="D23" s="18">
        <f>IF(A23&amp;""="","",COUNTIFS('الحجوزات'!$F$6:$F$2005,A23&amp;"",'الحجوزات'!$M$6:$M$2005,"تم",'الحجوزات'!$A$6:$A$2005,"&gt;="&amp;DATE(YEAR('الإعدادات'!$B$5),MONTH('الإعدادات'!$B$5),1),'الحجوزات'!$A$6:$A$2005,"&lt;="&amp;EOMONTH('الإعدادات'!$B$5,0)))</f>
        <v/>
      </c>
      <c r="E23" s="19">
        <f>IF(A23&amp;""="","",SUMIFS('الحجوزات'!$K$6:$K$2005,'الحجوزات'!$F$6:$F$2005,A23&amp;"",'الحجوزات'!$A$6:$A$2005,"&gt;="&amp;DATE(YEAR('الإعدادات'!$B$5),MONTH('الإعدادات'!$B$5),1),'الحجوزات'!$A$6:$A$2005,"&lt;="&amp;EOMONTH('الإعدادات'!$B$5,0)))</f>
        <v/>
      </c>
      <c r="F23" s="19">
        <f>IF(A23&amp;""="","",SUMIFS('الحجوزات'!$L$6:$L$2005,'الحجوزات'!$F$6:$F$2005,A23&amp;"",'الحجوزات'!$A$6:$A$2005,"&gt;="&amp;DATE(YEAR('الإعدادات'!$B$5),MONTH('الإعدادات'!$B$5),1),'الحجوزات'!$A$6:$A$2005,"&lt;="&amp;EOMONTH('الإعدادات'!$B$5,0)))</f>
        <v/>
      </c>
      <c r="G23" s="18">
        <f>IF(A23&amp;""="","",COUNTIFS('الحجوزات'!$F$6:$F$2005,A23&amp;"",'الحجوزات'!$A$6:$A$2005,'الإعدادات'!$B$4,'الحجوزات'!$M$6:$M$2005,"محجوز")+COUNTIFS('الحجوزات'!$F$6:$F$2005,A23&amp;"",'الحجوزات'!$A$6:$A$2005,'الإعدادات'!$B$4,'الحجوزات'!$M$6:$M$2005,"تم"))</f>
        <v/>
      </c>
      <c r="H23" s="19">
        <f>IF(A23&amp;""="","",SUMIFS('الحجوزات'!$K$6:$K$2005,'الحجوزات'!$F$6:$F$2005,A23&amp;"",'الحجوزات'!$A$6:$A$2005,'الإعدادات'!$B$4))</f>
        <v/>
      </c>
    </row>
    <row r="24">
      <c r="A24" s="5" t="n"/>
      <c r="B24" s="5" t="n"/>
      <c r="C24" s="17" t="n"/>
      <c r="D24" s="18">
        <f>IF(A24&amp;""="","",COUNTIFS('الحجوزات'!$F$6:$F$2005,A24&amp;"",'الحجوزات'!$M$6:$M$2005,"تم",'الحجوزات'!$A$6:$A$2005,"&gt;="&amp;DATE(YEAR('الإعدادات'!$B$5),MONTH('الإعدادات'!$B$5),1),'الحجوزات'!$A$6:$A$2005,"&lt;="&amp;EOMONTH('الإعدادات'!$B$5,0)))</f>
        <v/>
      </c>
      <c r="E24" s="19">
        <f>IF(A24&amp;""="","",SUMIFS('الحجوزات'!$K$6:$K$2005,'الحجوزات'!$F$6:$F$2005,A24&amp;"",'الحجوزات'!$A$6:$A$2005,"&gt;="&amp;DATE(YEAR('الإعدادات'!$B$5),MONTH('الإعدادات'!$B$5),1),'الحجوزات'!$A$6:$A$2005,"&lt;="&amp;EOMONTH('الإعدادات'!$B$5,0)))</f>
        <v/>
      </c>
      <c r="F24" s="19">
        <f>IF(A24&amp;""="","",SUMIFS('الحجوزات'!$L$6:$L$2005,'الحجوزات'!$F$6:$F$2005,A24&amp;"",'الحجوزات'!$A$6:$A$2005,"&gt;="&amp;DATE(YEAR('الإعدادات'!$B$5),MONTH('الإعدادات'!$B$5),1),'الحجوزات'!$A$6:$A$2005,"&lt;="&amp;EOMONTH('الإعدادات'!$B$5,0)))</f>
        <v/>
      </c>
      <c r="G24" s="18">
        <f>IF(A24&amp;""="","",COUNTIFS('الحجوزات'!$F$6:$F$2005,A24&amp;"",'الحجوزات'!$A$6:$A$2005,'الإعدادات'!$B$4,'الحجوزات'!$M$6:$M$2005,"محجوز")+COUNTIFS('الحجوزات'!$F$6:$F$2005,A24&amp;"",'الحجوزات'!$A$6:$A$2005,'الإعدادات'!$B$4,'الحجوزات'!$M$6:$M$2005,"تم"))</f>
        <v/>
      </c>
      <c r="H24" s="19">
        <f>IF(A24&amp;""="","",SUMIFS('الحجوزات'!$K$6:$K$2005,'الحجوزات'!$F$6:$F$2005,A24&amp;"",'الحجوزات'!$A$6:$A$2005,'الإعدادات'!$B$4))</f>
        <v/>
      </c>
    </row>
    <row r="25">
      <c r="A25" s="5" t="n"/>
      <c r="B25" s="5" t="n"/>
      <c r="C25" s="17" t="n"/>
      <c r="D25" s="18">
        <f>IF(A25&amp;""="","",COUNTIFS('الحجوزات'!$F$6:$F$2005,A25&amp;"",'الحجوزات'!$M$6:$M$2005,"تم",'الحجوزات'!$A$6:$A$2005,"&gt;="&amp;DATE(YEAR('الإعدادات'!$B$5),MONTH('الإعدادات'!$B$5),1),'الحجوزات'!$A$6:$A$2005,"&lt;="&amp;EOMONTH('الإعدادات'!$B$5,0)))</f>
        <v/>
      </c>
      <c r="E25" s="19">
        <f>IF(A25&amp;""="","",SUMIFS('الحجوزات'!$K$6:$K$2005,'الحجوزات'!$F$6:$F$2005,A25&amp;"",'الحجوزات'!$A$6:$A$2005,"&gt;="&amp;DATE(YEAR('الإعدادات'!$B$5),MONTH('الإعدادات'!$B$5),1),'الحجوزات'!$A$6:$A$2005,"&lt;="&amp;EOMONTH('الإعدادات'!$B$5,0)))</f>
        <v/>
      </c>
      <c r="F25" s="19">
        <f>IF(A25&amp;""="","",SUMIFS('الحجوزات'!$L$6:$L$2005,'الحجوزات'!$F$6:$F$2005,A25&amp;"",'الحجوزات'!$A$6:$A$2005,"&gt;="&amp;DATE(YEAR('الإعدادات'!$B$5),MONTH('الإعدادات'!$B$5),1),'الحجوزات'!$A$6:$A$2005,"&lt;="&amp;EOMONTH('الإعدادات'!$B$5,0)))</f>
        <v/>
      </c>
      <c r="G25" s="18">
        <f>IF(A25&amp;""="","",COUNTIFS('الحجوزات'!$F$6:$F$2005,A25&amp;"",'الحجوزات'!$A$6:$A$2005,'الإعدادات'!$B$4,'الحجوزات'!$M$6:$M$2005,"محجوز")+COUNTIFS('الحجوزات'!$F$6:$F$2005,A25&amp;"",'الحجوزات'!$A$6:$A$2005,'الإعدادات'!$B$4,'الحجوزات'!$M$6:$M$2005,"تم"))</f>
        <v/>
      </c>
      <c r="H25" s="19">
        <f>IF(A25&amp;""="","",SUMIFS('الحجوزات'!$K$6:$K$2005,'الحجوزات'!$F$6:$F$2005,A25&amp;"",'الحجوزات'!$A$6:$A$2005,'الإعدادات'!$B$4))</f>
        <v/>
      </c>
    </row>
    <row r="26">
      <c r="A26" s="5" t="n"/>
      <c r="B26" s="5" t="n"/>
      <c r="C26" s="17" t="n"/>
      <c r="D26" s="18">
        <f>IF(A26&amp;""="","",COUNTIFS('الحجوزات'!$F$6:$F$2005,A26&amp;"",'الحجوزات'!$M$6:$M$2005,"تم",'الحجوزات'!$A$6:$A$2005,"&gt;="&amp;DATE(YEAR('الإعدادات'!$B$5),MONTH('الإعدادات'!$B$5),1),'الحجوزات'!$A$6:$A$2005,"&lt;="&amp;EOMONTH('الإعدادات'!$B$5,0)))</f>
        <v/>
      </c>
      <c r="E26" s="19">
        <f>IF(A26&amp;""="","",SUMIFS('الحجوزات'!$K$6:$K$2005,'الحجوزات'!$F$6:$F$2005,A26&amp;"",'الحجوزات'!$A$6:$A$2005,"&gt;="&amp;DATE(YEAR('الإعدادات'!$B$5),MONTH('الإعدادات'!$B$5),1),'الحجوزات'!$A$6:$A$2005,"&lt;="&amp;EOMONTH('الإعدادات'!$B$5,0)))</f>
        <v/>
      </c>
      <c r="F26" s="19">
        <f>IF(A26&amp;""="","",SUMIFS('الحجوزات'!$L$6:$L$2005,'الحجوزات'!$F$6:$F$2005,A26&amp;"",'الحجوزات'!$A$6:$A$2005,"&gt;="&amp;DATE(YEAR('الإعدادات'!$B$5),MONTH('الإعدادات'!$B$5),1),'الحجوزات'!$A$6:$A$2005,"&lt;="&amp;EOMONTH('الإعدادات'!$B$5,0)))</f>
        <v/>
      </c>
      <c r="G26" s="18">
        <f>IF(A26&amp;""="","",COUNTIFS('الحجوزات'!$F$6:$F$2005,A26&amp;"",'الحجوزات'!$A$6:$A$2005,'الإعدادات'!$B$4,'الحجوزات'!$M$6:$M$2005,"محجوز")+COUNTIFS('الحجوزات'!$F$6:$F$2005,A26&amp;"",'الحجوزات'!$A$6:$A$2005,'الإعدادات'!$B$4,'الحجوزات'!$M$6:$M$2005,"تم"))</f>
        <v/>
      </c>
      <c r="H26" s="19">
        <f>IF(A26&amp;""="","",SUMIFS('الحجوزات'!$K$6:$K$2005,'الحجوزات'!$F$6:$F$2005,A26&amp;"",'الحجوزات'!$A$6:$A$2005,'الإعدادات'!$B$4))</f>
        <v/>
      </c>
    </row>
    <row r="27">
      <c r="A27" s="5" t="n"/>
      <c r="B27" s="5" t="n"/>
      <c r="C27" s="17" t="n"/>
      <c r="D27" s="18">
        <f>IF(A27&amp;""="","",COUNTIFS('الحجوزات'!$F$6:$F$2005,A27&amp;"",'الحجوزات'!$M$6:$M$2005,"تم",'الحجوزات'!$A$6:$A$2005,"&gt;="&amp;DATE(YEAR('الإعدادات'!$B$5),MONTH('الإعدادات'!$B$5),1),'الحجوزات'!$A$6:$A$2005,"&lt;="&amp;EOMONTH('الإعدادات'!$B$5,0)))</f>
        <v/>
      </c>
      <c r="E27" s="19">
        <f>IF(A27&amp;""="","",SUMIFS('الحجوزات'!$K$6:$K$2005,'الحجوزات'!$F$6:$F$2005,A27&amp;"",'الحجوزات'!$A$6:$A$2005,"&gt;="&amp;DATE(YEAR('الإعدادات'!$B$5),MONTH('الإعدادات'!$B$5),1),'الحجوزات'!$A$6:$A$2005,"&lt;="&amp;EOMONTH('الإعدادات'!$B$5,0)))</f>
        <v/>
      </c>
      <c r="F27" s="19">
        <f>IF(A27&amp;""="","",SUMIFS('الحجوزات'!$L$6:$L$2005,'الحجوزات'!$F$6:$F$2005,A27&amp;"",'الحجوزات'!$A$6:$A$2005,"&gt;="&amp;DATE(YEAR('الإعدادات'!$B$5),MONTH('الإعدادات'!$B$5),1),'الحجوزات'!$A$6:$A$2005,"&lt;="&amp;EOMONTH('الإعدادات'!$B$5,0)))</f>
        <v/>
      </c>
      <c r="G27" s="18">
        <f>IF(A27&amp;""="","",COUNTIFS('الحجوزات'!$F$6:$F$2005,A27&amp;"",'الحجوزات'!$A$6:$A$2005,'الإعدادات'!$B$4,'الحجوزات'!$M$6:$M$2005,"محجوز")+COUNTIFS('الحجوزات'!$F$6:$F$2005,A27&amp;"",'الحجوزات'!$A$6:$A$2005,'الإعدادات'!$B$4,'الحجوزات'!$M$6:$M$2005,"تم"))</f>
        <v/>
      </c>
      <c r="H27" s="19">
        <f>IF(A27&amp;""="","",SUMIFS('الحجوزات'!$K$6:$K$2005,'الحجوزات'!$F$6:$F$2005,A27&amp;"",'الحجوزات'!$A$6:$A$2005,'الإعدادات'!$B$4))</f>
        <v/>
      </c>
    </row>
    <row r="28">
      <c r="A28" s="5" t="n"/>
      <c r="B28" s="5" t="n"/>
      <c r="C28" s="17" t="n"/>
      <c r="D28" s="18">
        <f>IF(A28&amp;""="","",COUNTIFS('الحجوزات'!$F$6:$F$2005,A28&amp;"",'الحجوزات'!$M$6:$M$2005,"تم",'الحجوزات'!$A$6:$A$2005,"&gt;="&amp;DATE(YEAR('الإعدادات'!$B$5),MONTH('الإعدادات'!$B$5),1),'الحجوزات'!$A$6:$A$2005,"&lt;="&amp;EOMONTH('الإعدادات'!$B$5,0)))</f>
        <v/>
      </c>
      <c r="E28" s="19">
        <f>IF(A28&amp;""="","",SUMIFS('الحجوزات'!$K$6:$K$2005,'الحجوزات'!$F$6:$F$2005,A28&amp;"",'الحجوزات'!$A$6:$A$2005,"&gt;="&amp;DATE(YEAR('الإعدادات'!$B$5),MONTH('الإعدادات'!$B$5),1),'الحجوزات'!$A$6:$A$2005,"&lt;="&amp;EOMONTH('الإعدادات'!$B$5,0)))</f>
        <v/>
      </c>
      <c r="F28" s="19">
        <f>IF(A28&amp;""="","",SUMIFS('الحجوزات'!$L$6:$L$2005,'الحجوزات'!$F$6:$F$2005,A28&amp;"",'الحجوزات'!$A$6:$A$2005,"&gt;="&amp;DATE(YEAR('الإعدادات'!$B$5),MONTH('الإعدادات'!$B$5),1),'الحجوزات'!$A$6:$A$2005,"&lt;="&amp;EOMONTH('الإعدادات'!$B$5,0)))</f>
        <v/>
      </c>
      <c r="G28" s="18">
        <f>IF(A28&amp;""="","",COUNTIFS('الحجوزات'!$F$6:$F$2005,A28&amp;"",'الحجوزات'!$A$6:$A$2005,'الإعدادات'!$B$4,'الحجوزات'!$M$6:$M$2005,"محجوز")+COUNTIFS('الحجوزات'!$F$6:$F$2005,A28&amp;"",'الحجوزات'!$A$6:$A$2005,'الإعدادات'!$B$4,'الحجوزات'!$M$6:$M$2005,"تم"))</f>
        <v/>
      </c>
      <c r="H28" s="19">
        <f>IF(A28&amp;""="","",SUMIFS('الحجوزات'!$K$6:$K$2005,'الحجوزات'!$F$6:$F$2005,A28&amp;"",'الحجوزات'!$A$6:$A$2005,'الإعدادات'!$B$4))</f>
        <v/>
      </c>
    </row>
    <row r="29">
      <c r="A29" s="5" t="n"/>
      <c r="B29" s="5" t="n"/>
      <c r="C29" s="17" t="n"/>
      <c r="D29" s="18">
        <f>IF(A29&amp;""="","",COUNTIFS('الحجوزات'!$F$6:$F$2005,A29&amp;"",'الحجوزات'!$M$6:$M$2005,"تم",'الحجوزات'!$A$6:$A$2005,"&gt;="&amp;DATE(YEAR('الإعدادات'!$B$5),MONTH('الإعدادات'!$B$5),1),'الحجوزات'!$A$6:$A$2005,"&lt;="&amp;EOMONTH('الإعدادات'!$B$5,0)))</f>
        <v/>
      </c>
      <c r="E29" s="19">
        <f>IF(A29&amp;""="","",SUMIFS('الحجوزات'!$K$6:$K$2005,'الحجوزات'!$F$6:$F$2005,A29&amp;"",'الحجوزات'!$A$6:$A$2005,"&gt;="&amp;DATE(YEAR('الإعدادات'!$B$5),MONTH('الإعدادات'!$B$5),1),'الحجوزات'!$A$6:$A$2005,"&lt;="&amp;EOMONTH('الإعدادات'!$B$5,0)))</f>
        <v/>
      </c>
      <c r="F29" s="19">
        <f>IF(A29&amp;""="","",SUMIFS('الحجوزات'!$L$6:$L$2005,'الحجوزات'!$F$6:$F$2005,A29&amp;"",'الحجوزات'!$A$6:$A$2005,"&gt;="&amp;DATE(YEAR('الإعدادات'!$B$5),MONTH('الإعدادات'!$B$5),1),'الحجوزات'!$A$6:$A$2005,"&lt;="&amp;EOMONTH('الإعدادات'!$B$5,0)))</f>
        <v/>
      </c>
      <c r="G29" s="18">
        <f>IF(A29&amp;""="","",COUNTIFS('الحجوزات'!$F$6:$F$2005,A29&amp;"",'الحجوزات'!$A$6:$A$2005,'الإعدادات'!$B$4,'الحجوزات'!$M$6:$M$2005,"محجوز")+COUNTIFS('الحجوزات'!$F$6:$F$2005,A29&amp;"",'الحجوزات'!$A$6:$A$2005,'الإعدادات'!$B$4,'الحجوزات'!$M$6:$M$2005,"تم"))</f>
        <v/>
      </c>
      <c r="H29" s="19">
        <f>IF(A29&amp;""="","",SUMIFS('الحجوزات'!$K$6:$K$2005,'الحجوزات'!$F$6:$F$2005,A29&amp;"",'الحجوزات'!$A$6:$A$2005,'الإعدادات'!$B$4))</f>
        <v/>
      </c>
    </row>
    <row r="30">
      <c r="A30" s="5" t="n"/>
      <c r="B30" s="5" t="n"/>
      <c r="C30" s="17" t="n"/>
      <c r="D30" s="18">
        <f>IF(A30&amp;""="","",COUNTIFS('الحجوزات'!$F$6:$F$2005,A30&amp;"",'الحجوزات'!$M$6:$M$2005,"تم",'الحجوزات'!$A$6:$A$2005,"&gt;="&amp;DATE(YEAR('الإعدادات'!$B$5),MONTH('الإعدادات'!$B$5),1),'الحجوزات'!$A$6:$A$2005,"&lt;="&amp;EOMONTH('الإعدادات'!$B$5,0)))</f>
        <v/>
      </c>
      <c r="E30" s="19">
        <f>IF(A30&amp;""="","",SUMIFS('الحجوزات'!$K$6:$K$2005,'الحجوزات'!$F$6:$F$2005,A30&amp;"",'الحجوزات'!$A$6:$A$2005,"&gt;="&amp;DATE(YEAR('الإعدادات'!$B$5),MONTH('الإعدادات'!$B$5),1),'الحجوزات'!$A$6:$A$2005,"&lt;="&amp;EOMONTH('الإعدادات'!$B$5,0)))</f>
        <v/>
      </c>
      <c r="F30" s="19">
        <f>IF(A30&amp;""="","",SUMIFS('الحجوزات'!$L$6:$L$2005,'الحجوزات'!$F$6:$F$2005,A30&amp;"",'الحجوزات'!$A$6:$A$2005,"&gt;="&amp;DATE(YEAR('الإعدادات'!$B$5),MONTH('الإعدادات'!$B$5),1),'الحجوزات'!$A$6:$A$2005,"&lt;="&amp;EOMONTH('الإعدادات'!$B$5,0)))</f>
        <v/>
      </c>
      <c r="G30" s="18">
        <f>IF(A30&amp;""="","",COUNTIFS('الحجوزات'!$F$6:$F$2005,A30&amp;"",'الحجوزات'!$A$6:$A$2005,'الإعدادات'!$B$4,'الحجوزات'!$M$6:$M$2005,"محجوز")+COUNTIFS('الحجوزات'!$F$6:$F$2005,A30&amp;"",'الحجوزات'!$A$6:$A$2005,'الإعدادات'!$B$4,'الحجوزات'!$M$6:$M$2005,"تم"))</f>
        <v/>
      </c>
      <c r="H30" s="19">
        <f>IF(A30&amp;""="","",SUMIFS('الحجوزات'!$K$6:$K$2005,'الحجوزات'!$F$6:$F$2005,A30&amp;"",'الحجوزات'!$A$6:$A$2005,'الإعدادات'!$B$4))</f>
        <v/>
      </c>
    </row>
    <row r="31">
      <c r="A31" s="5" t="n"/>
      <c r="B31" s="5" t="n"/>
      <c r="C31" s="17" t="n"/>
      <c r="D31" s="18">
        <f>IF(A31&amp;""="","",COUNTIFS('الحجوزات'!$F$6:$F$2005,A31&amp;"",'الحجوزات'!$M$6:$M$2005,"تم",'الحجوزات'!$A$6:$A$2005,"&gt;="&amp;DATE(YEAR('الإعدادات'!$B$5),MONTH('الإعدادات'!$B$5),1),'الحجوزات'!$A$6:$A$2005,"&lt;="&amp;EOMONTH('الإعدادات'!$B$5,0)))</f>
        <v/>
      </c>
      <c r="E31" s="19">
        <f>IF(A31&amp;""="","",SUMIFS('الحجوزات'!$K$6:$K$2005,'الحجوزات'!$F$6:$F$2005,A31&amp;"",'الحجوزات'!$A$6:$A$2005,"&gt;="&amp;DATE(YEAR('الإعدادات'!$B$5),MONTH('الإعدادات'!$B$5),1),'الحجوزات'!$A$6:$A$2005,"&lt;="&amp;EOMONTH('الإعدادات'!$B$5,0)))</f>
        <v/>
      </c>
      <c r="F31" s="19">
        <f>IF(A31&amp;""="","",SUMIFS('الحجوزات'!$L$6:$L$2005,'الحجوزات'!$F$6:$F$2005,A31&amp;"",'الحجوزات'!$A$6:$A$2005,"&gt;="&amp;DATE(YEAR('الإعدادات'!$B$5),MONTH('الإعدادات'!$B$5),1),'الحجوزات'!$A$6:$A$2005,"&lt;="&amp;EOMONTH('الإعدادات'!$B$5,0)))</f>
        <v/>
      </c>
      <c r="G31" s="18">
        <f>IF(A31&amp;""="","",COUNTIFS('الحجوزات'!$F$6:$F$2005,A31&amp;"",'الحجوزات'!$A$6:$A$2005,'الإعدادات'!$B$4,'الحجوزات'!$M$6:$M$2005,"محجوز")+COUNTIFS('الحجوزات'!$F$6:$F$2005,A31&amp;"",'الحجوزات'!$A$6:$A$2005,'الإعدادات'!$B$4,'الحجوزات'!$M$6:$M$2005,"تم"))</f>
        <v/>
      </c>
      <c r="H31" s="19">
        <f>IF(A31&amp;""="","",SUMIFS('الحجوزات'!$K$6:$K$2005,'الحجوزات'!$F$6:$F$2005,A31&amp;"",'الحجوزات'!$A$6:$A$2005,'الإعدادات'!$B$4))</f>
        <v/>
      </c>
    </row>
    <row r="32">
      <c r="A32" s="5" t="n"/>
      <c r="B32" s="5" t="n"/>
      <c r="C32" s="17" t="n"/>
      <c r="D32" s="18">
        <f>IF(A32&amp;""="","",COUNTIFS('الحجوزات'!$F$6:$F$2005,A32&amp;"",'الحجوزات'!$M$6:$M$2005,"تم",'الحجوزات'!$A$6:$A$2005,"&gt;="&amp;DATE(YEAR('الإعدادات'!$B$5),MONTH('الإعدادات'!$B$5),1),'الحجوزات'!$A$6:$A$2005,"&lt;="&amp;EOMONTH('الإعدادات'!$B$5,0)))</f>
        <v/>
      </c>
      <c r="E32" s="19">
        <f>IF(A32&amp;""="","",SUMIFS('الحجوزات'!$K$6:$K$2005,'الحجوزات'!$F$6:$F$2005,A32&amp;"",'الحجوزات'!$A$6:$A$2005,"&gt;="&amp;DATE(YEAR('الإعدادات'!$B$5),MONTH('الإعدادات'!$B$5),1),'الحجوزات'!$A$6:$A$2005,"&lt;="&amp;EOMONTH('الإعدادات'!$B$5,0)))</f>
        <v/>
      </c>
      <c r="F32" s="19">
        <f>IF(A32&amp;""="","",SUMIFS('الحجوزات'!$L$6:$L$2005,'الحجوزات'!$F$6:$F$2005,A32&amp;"",'الحجوزات'!$A$6:$A$2005,"&gt;="&amp;DATE(YEAR('الإعدادات'!$B$5),MONTH('الإعدادات'!$B$5),1),'الحجوزات'!$A$6:$A$2005,"&lt;="&amp;EOMONTH('الإعدادات'!$B$5,0)))</f>
        <v/>
      </c>
      <c r="G32" s="18">
        <f>IF(A32&amp;""="","",COUNTIFS('الحجوزات'!$F$6:$F$2005,A32&amp;"",'الحجوزات'!$A$6:$A$2005,'الإعدادات'!$B$4,'الحجوزات'!$M$6:$M$2005,"محجوز")+COUNTIFS('الحجوزات'!$F$6:$F$2005,A32&amp;"",'الحجوزات'!$A$6:$A$2005,'الإعدادات'!$B$4,'الحجوزات'!$M$6:$M$2005,"تم"))</f>
        <v/>
      </c>
      <c r="H32" s="19">
        <f>IF(A32&amp;""="","",SUMIFS('الحجوزات'!$K$6:$K$2005,'الحجوزات'!$F$6:$F$2005,A32&amp;"",'الحجوزات'!$A$6:$A$2005,'الإعدادات'!$B$4))</f>
        <v/>
      </c>
    </row>
    <row r="33">
      <c r="A33" s="5" t="n"/>
      <c r="B33" s="5" t="n"/>
      <c r="C33" s="17" t="n"/>
      <c r="D33" s="18">
        <f>IF(A33&amp;""="","",COUNTIFS('الحجوزات'!$F$6:$F$2005,A33&amp;"",'الحجوزات'!$M$6:$M$2005,"تم",'الحجوزات'!$A$6:$A$2005,"&gt;="&amp;DATE(YEAR('الإعدادات'!$B$5),MONTH('الإعدادات'!$B$5),1),'الحجوزات'!$A$6:$A$2005,"&lt;="&amp;EOMONTH('الإعدادات'!$B$5,0)))</f>
        <v/>
      </c>
      <c r="E33" s="19">
        <f>IF(A33&amp;""="","",SUMIFS('الحجوزات'!$K$6:$K$2005,'الحجوزات'!$F$6:$F$2005,A33&amp;"",'الحجوزات'!$A$6:$A$2005,"&gt;="&amp;DATE(YEAR('الإعدادات'!$B$5),MONTH('الإعدادات'!$B$5),1),'الحجوزات'!$A$6:$A$2005,"&lt;="&amp;EOMONTH('الإعدادات'!$B$5,0)))</f>
        <v/>
      </c>
      <c r="F33" s="19">
        <f>IF(A33&amp;""="","",SUMIFS('الحجوزات'!$L$6:$L$2005,'الحجوزات'!$F$6:$F$2005,A33&amp;"",'الحجوزات'!$A$6:$A$2005,"&gt;="&amp;DATE(YEAR('الإعدادات'!$B$5),MONTH('الإعدادات'!$B$5),1),'الحجوزات'!$A$6:$A$2005,"&lt;="&amp;EOMONTH('الإعدادات'!$B$5,0)))</f>
        <v/>
      </c>
      <c r="G33" s="18">
        <f>IF(A33&amp;""="","",COUNTIFS('الحجوزات'!$F$6:$F$2005,A33&amp;"",'الحجوزات'!$A$6:$A$2005,'الإعدادات'!$B$4,'الحجوزات'!$M$6:$M$2005,"محجوز")+COUNTIFS('الحجوزات'!$F$6:$F$2005,A33&amp;"",'الحجوزات'!$A$6:$A$2005,'الإعدادات'!$B$4,'الحجوزات'!$M$6:$M$2005,"تم"))</f>
        <v/>
      </c>
      <c r="H33" s="19">
        <f>IF(A33&amp;""="","",SUMIFS('الحجوزات'!$K$6:$K$2005,'الحجوزات'!$F$6:$F$2005,A33&amp;"",'الحجوزات'!$A$6:$A$2005,'الإعدادات'!$B$4))</f>
        <v/>
      </c>
    </row>
    <row r="34">
      <c r="A34" s="5" t="n"/>
      <c r="B34" s="5" t="n"/>
      <c r="C34" s="17" t="n"/>
      <c r="D34" s="18">
        <f>IF(A34&amp;""="","",COUNTIFS('الحجوزات'!$F$6:$F$2005,A34&amp;"",'الحجوزات'!$M$6:$M$2005,"تم",'الحجوزات'!$A$6:$A$2005,"&gt;="&amp;DATE(YEAR('الإعدادات'!$B$5),MONTH('الإعدادات'!$B$5),1),'الحجوزات'!$A$6:$A$2005,"&lt;="&amp;EOMONTH('الإعدادات'!$B$5,0)))</f>
        <v/>
      </c>
      <c r="E34" s="19">
        <f>IF(A34&amp;""="","",SUMIFS('الحجوزات'!$K$6:$K$2005,'الحجوزات'!$F$6:$F$2005,A34&amp;"",'الحجوزات'!$A$6:$A$2005,"&gt;="&amp;DATE(YEAR('الإعدادات'!$B$5),MONTH('الإعدادات'!$B$5),1),'الحجوزات'!$A$6:$A$2005,"&lt;="&amp;EOMONTH('الإعدادات'!$B$5,0)))</f>
        <v/>
      </c>
      <c r="F34" s="19">
        <f>IF(A34&amp;""="","",SUMIFS('الحجوزات'!$L$6:$L$2005,'الحجوزات'!$F$6:$F$2005,A34&amp;"",'الحجوزات'!$A$6:$A$2005,"&gt;="&amp;DATE(YEAR('الإعدادات'!$B$5),MONTH('الإعدادات'!$B$5),1),'الحجوزات'!$A$6:$A$2005,"&lt;="&amp;EOMONTH('الإعدادات'!$B$5,0)))</f>
        <v/>
      </c>
      <c r="G34" s="18">
        <f>IF(A34&amp;""="","",COUNTIFS('الحجوزات'!$F$6:$F$2005,A34&amp;"",'الحجوزات'!$A$6:$A$2005,'الإعدادات'!$B$4,'الحجوزات'!$M$6:$M$2005,"محجوز")+COUNTIFS('الحجوزات'!$F$6:$F$2005,A34&amp;"",'الحجوزات'!$A$6:$A$2005,'الإعدادات'!$B$4,'الحجوزات'!$M$6:$M$2005,"تم"))</f>
        <v/>
      </c>
      <c r="H34" s="19">
        <f>IF(A34&amp;""="","",SUMIFS('الحجوزات'!$K$6:$K$2005,'الحجوزات'!$F$6:$F$2005,A34&amp;"",'الحجوزات'!$A$6:$A$2005,'الإعدادات'!$B$4))</f>
        <v/>
      </c>
    </row>
    <row r="35">
      <c r="A35" s="5" t="n"/>
      <c r="B35" s="5" t="n"/>
      <c r="C35" s="17" t="n"/>
      <c r="D35" s="18">
        <f>IF(A35&amp;""="","",COUNTIFS('الحجوزات'!$F$6:$F$2005,A35&amp;"",'الحجوزات'!$M$6:$M$2005,"تم",'الحجوزات'!$A$6:$A$2005,"&gt;="&amp;DATE(YEAR('الإعدادات'!$B$5),MONTH('الإعدادات'!$B$5),1),'الحجوزات'!$A$6:$A$2005,"&lt;="&amp;EOMONTH('الإعدادات'!$B$5,0)))</f>
        <v/>
      </c>
      <c r="E35" s="19">
        <f>IF(A35&amp;""="","",SUMIFS('الحجوزات'!$K$6:$K$2005,'الحجوزات'!$F$6:$F$2005,A35&amp;"",'الحجوزات'!$A$6:$A$2005,"&gt;="&amp;DATE(YEAR('الإعدادات'!$B$5),MONTH('الإعدادات'!$B$5),1),'الحجوزات'!$A$6:$A$2005,"&lt;="&amp;EOMONTH('الإعدادات'!$B$5,0)))</f>
        <v/>
      </c>
      <c r="F35" s="19">
        <f>IF(A35&amp;""="","",SUMIFS('الحجوزات'!$L$6:$L$2005,'الحجوزات'!$F$6:$F$2005,A35&amp;"",'الحجوزات'!$A$6:$A$2005,"&gt;="&amp;DATE(YEAR('الإعدادات'!$B$5),MONTH('الإعدادات'!$B$5),1),'الحجوزات'!$A$6:$A$2005,"&lt;="&amp;EOMONTH('الإعدادات'!$B$5,0)))</f>
        <v/>
      </c>
      <c r="G35" s="18">
        <f>IF(A35&amp;""="","",COUNTIFS('الحجوزات'!$F$6:$F$2005,A35&amp;"",'الحجوزات'!$A$6:$A$2005,'الإعدادات'!$B$4,'الحجوزات'!$M$6:$M$2005,"محجوز")+COUNTIFS('الحجوزات'!$F$6:$F$2005,A35&amp;"",'الحجوزات'!$A$6:$A$2005,'الإعدادات'!$B$4,'الحجوزات'!$M$6:$M$2005,"تم"))</f>
        <v/>
      </c>
      <c r="H35" s="19">
        <f>IF(A35&amp;""="","",SUMIFS('الحجوزات'!$K$6:$K$2005,'الحجوزات'!$F$6:$F$2005,A35&amp;"",'الحجوزات'!$A$6:$A$2005,'الإعدادات'!$B$4))</f>
        <v/>
      </c>
    </row>
    <row r="36">
      <c r="A36" s="5" t="n"/>
      <c r="B36" s="5" t="n"/>
      <c r="C36" s="17" t="n"/>
      <c r="D36" s="18">
        <f>IF(A36&amp;""="","",COUNTIFS('الحجوزات'!$F$6:$F$2005,A36&amp;"",'الحجوزات'!$M$6:$M$2005,"تم",'الحجوزات'!$A$6:$A$2005,"&gt;="&amp;DATE(YEAR('الإعدادات'!$B$5),MONTH('الإعدادات'!$B$5),1),'الحجوزات'!$A$6:$A$2005,"&lt;="&amp;EOMONTH('الإعدادات'!$B$5,0)))</f>
        <v/>
      </c>
      <c r="E36" s="19">
        <f>IF(A36&amp;""="","",SUMIFS('الحجوزات'!$K$6:$K$2005,'الحجوزات'!$F$6:$F$2005,A36&amp;"",'الحجوزات'!$A$6:$A$2005,"&gt;="&amp;DATE(YEAR('الإعدادات'!$B$5),MONTH('الإعدادات'!$B$5),1),'الحجوزات'!$A$6:$A$2005,"&lt;="&amp;EOMONTH('الإعدادات'!$B$5,0)))</f>
        <v/>
      </c>
      <c r="F36" s="19">
        <f>IF(A36&amp;""="","",SUMIFS('الحجوزات'!$L$6:$L$2005,'الحجوزات'!$F$6:$F$2005,A36&amp;"",'الحجوزات'!$A$6:$A$2005,"&gt;="&amp;DATE(YEAR('الإعدادات'!$B$5),MONTH('الإعدادات'!$B$5),1),'الحجوزات'!$A$6:$A$2005,"&lt;="&amp;EOMONTH('الإعدادات'!$B$5,0)))</f>
        <v/>
      </c>
      <c r="G36" s="18">
        <f>IF(A36&amp;""="","",COUNTIFS('الحجوزات'!$F$6:$F$2005,A36&amp;"",'الحجوزات'!$A$6:$A$2005,'الإعدادات'!$B$4,'الحجوزات'!$M$6:$M$2005,"محجوز")+COUNTIFS('الحجوزات'!$F$6:$F$2005,A36&amp;"",'الحجوزات'!$A$6:$A$2005,'الإعدادات'!$B$4,'الحجوزات'!$M$6:$M$2005,"تم"))</f>
        <v/>
      </c>
      <c r="H36" s="19">
        <f>IF(A36&amp;""="","",SUMIFS('الحجوزات'!$K$6:$K$2005,'الحجوزات'!$F$6:$F$2005,A36&amp;"",'الحجوزات'!$A$6:$A$2005,'الإعدادات'!$B$4))</f>
        <v/>
      </c>
    </row>
    <row r="37">
      <c r="A37" s="5" t="n"/>
      <c r="B37" s="5" t="n"/>
      <c r="C37" s="17" t="n"/>
      <c r="D37" s="18">
        <f>IF(A37&amp;""="","",COUNTIFS('الحجوزات'!$F$6:$F$2005,A37&amp;"",'الحجوزات'!$M$6:$M$2005,"تم",'الحجوزات'!$A$6:$A$2005,"&gt;="&amp;DATE(YEAR('الإعدادات'!$B$5),MONTH('الإعدادات'!$B$5),1),'الحجوزات'!$A$6:$A$2005,"&lt;="&amp;EOMONTH('الإعدادات'!$B$5,0)))</f>
        <v/>
      </c>
      <c r="E37" s="19">
        <f>IF(A37&amp;""="","",SUMIFS('الحجوزات'!$K$6:$K$2005,'الحجوزات'!$F$6:$F$2005,A37&amp;"",'الحجوزات'!$A$6:$A$2005,"&gt;="&amp;DATE(YEAR('الإعدادات'!$B$5),MONTH('الإعدادات'!$B$5),1),'الحجوزات'!$A$6:$A$2005,"&lt;="&amp;EOMONTH('الإعدادات'!$B$5,0)))</f>
        <v/>
      </c>
      <c r="F37" s="19">
        <f>IF(A37&amp;""="","",SUMIFS('الحجوزات'!$L$6:$L$2005,'الحجوزات'!$F$6:$F$2005,A37&amp;"",'الحجوزات'!$A$6:$A$2005,"&gt;="&amp;DATE(YEAR('الإعدادات'!$B$5),MONTH('الإعدادات'!$B$5),1),'الحجوزات'!$A$6:$A$2005,"&lt;="&amp;EOMONTH('الإعدادات'!$B$5,0)))</f>
        <v/>
      </c>
      <c r="G37" s="18">
        <f>IF(A37&amp;""="","",COUNTIFS('الحجوزات'!$F$6:$F$2005,A37&amp;"",'الحجوزات'!$A$6:$A$2005,'الإعدادات'!$B$4,'الحجوزات'!$M$6:$M$2005,"محجوز")+COUNTIFS('الحجوزات'!$F$6:$F$2005,A37&amp;"",'الحجوزات'!$A$6:$A$2005,'الإعدادات'!$B$4,'الحجوزات'!$M$6:$M$2005,"تم"))</f>
        <v/>
      </c>
      <c r="H37" s="19">
        <f>IF(A37&amp;""="","",SUMIFS('الحجوزات'!$K$6:$K$2005,'الحجوزات'!$F$6:$F$2005,A37&amp;"",'الحجوزات'!$A$6:$A$2005,'الإعدادات'!$B$4))</f>
        <v/>
      </c>
    </row>
    <row r="38">
      <c r="A38" s="5" t="n"/>
      <c r="B38" s="5" t="n"/>
      <c r="C38" s="17" t="n"/>
      <c r="D38" s="18">
        <f>IF(A38&amp;""="","",COUNTIFS('الحجوزات'!$F$6:$F$2005,A38&amp;"",'الحجوزات'!$M$6:$M$2005,"تم",'الحجوزات'!$A$6:$A$2005,"&gt;="&amp;DATE(YEAR('الإعدادات'!$B$5),MONTH('الإعدادات'!$B$5),1),'الحجوزات'!$A$6:$A$2005,"&lt;="&amp;EOMONTH('الإعدادات'!$B$5,0)))</f>
        <v/>
      </c>
      <c r="E38" s="19">
        <f>IF(A38&amp;""="","",SUMIFS('الحجوزات'!$K$6:$K$2005,'الحجوزات'!$F$6:$F$2005,A38&amp;"",'الحجوزات'!$A$6:$A$2005,"&gt;="&amp;DATE(YEAR('الإعدادات'!$B$5),MONTH('الإعدادات'!$B$5),1),'الحجوزات'!$A$6:$A$2005,"&lt;="&amp;EOMONTH('الإعدادات'!$B$5,0)))</f>
        <v/>
      </c>
      <c r="F38" s="19">
        <f>IF(A38&amp;""="","",SUMIFS('الحجوزات'!$L$6:$L$2005,'الحجوزات'!$F$6:$F$2005,A38&amp;"",'الحجوزات'!$A$6:$A$2005,"&gt;="&amp;DATE(YEAR('الإعدادات'!$B$5),MONTH('الإعدادات'!$B$5),1),'الحجوزات'!$A$6:$A$2005,"&lt;="&amp;EOMONTH('الإعدادات'!$B$5,0)))</f>
        <v/>
      </c>
      <c r="G38" s="18">
        <f>IF(A38&amp;""="","",COUNTIFS('الحجوزات'!$F$6:$F$2005,A38&amp;"",'الحجوزات'!$A$6:$A$2005,'الإعدادات'!$B$4,'الحجوزات'!$M$6:$M$2005,"محجوز")+COUNTIFS('الحجوزات'!$F$6:$F$2005,A38&amp;"",'الحجوزات'!$A$6:$A$2005,'الإعدادات'!$B$4,'الحجوزات'!$M$6:$M$2005,"تم"))</f>
        <v/>
      </c>
      <c r="H38" s="19">
        <f>IF(A38&amp;""="","",SUMIFS('الحجوزات'!$K$6:$K$2005,'الحجوزات'!$F$6:$F$2005,A38&amp;"",'الحجوزات'!$A$6:$A$2005,'الإعدادات'!$B$4))</f>
        <v/>
      </c>
    </row>
    <row r="39">
      <c r="A39" s="5" t="n"/>
      <c r="B39" s="5" t="n"/>
      <c r="C39" s="17" t="n"/>
      <c r="D39" s="18">
        <f>IF(A39&amp;""="","",COUNTIFS('الحجوزات'!$F$6:$F$2005,A39&amp;"",'الحجوزات'!$M$6:$M$2005,"تم",'الحجوزات'!$A$6:$A$2005,"&gt;="&amp;DATE(YEAR('الإعدادات'!$B$5),MONTH('الإعدادات'!$B$5),1),'الحجوزات'!$A$6:$A$2005,"&lt;="&amp;EOMONTH('الإعدادات'!$B$5,0)))</f>
        <v/>
      </c>
      <c r="E39" s="19">
        <f>IF(A39&amp;""="","",SUMIFS('الحجوزات'!$K$6:$K$2005,'الحجوزات'!$F$6:$F$2005,A39&amp;"",'الحجوزات'!$A$6:$A$2005,"&gt;="&amp;DATE(YEAR('الإعدادات'!$B$5),MONTH('الإعدادات'!$B$5),1),'الحجوزات'!$A$6:$A$2005,"&lt;="&amp;EOMONTH('الإعدادات'!$B$5,0)))</f>
        <v/>
      </c>
      <c r="F39" s="19">
        <f>IF(A39&amp;""="","",SUMIFS('الحجوزات'!$L$6:$L$2005,'الحجوزات'!$F$6:$F$2005,A39&amp;"",'الحجوزات'!$A$6:$A$2005,"&gt;="&amp;DATE(YEAR('الإعدادات'!$B$5),MONTH('الإعدادات'!$B$5),1),'الحجوزات'!$A$6:$A$2005,"&lt;="&amp;EOMONTH('الإعدادات'!$B$5,0)))</f>
        <v/>
      </c>
      <c r="G39" s="18">
        <f>IF(A39&amp;""="","",COUNTIFS('الحجوزات'!$F$6:$F$2005,A39&amp;"",'الحجوزات'!$A$6:$A$2005,'الإعدادات'!$B$4,'الحجوزات'!$M$6:$M$2005,"محجوز")+COUNTIFS('الحجوزات'!$F$6:$F$2005,A39&amp;"",'الحجوزات'!$A$6:$A$2005,'الإعدادات'!$B$4,'الحجوزات'!$M$6:$M$2005,"تم"))</f>
        <v/>
      </c>
      <c r="H39" s="19">
        <f>IF(A39&amp;""="","",SUMIFS('الحجوزات'!$K$6:$K$2005,'الحجوزات'!$F$6:$F$2005,A39&amp;"",'الحجوزات'!$A$6:$A$2005,'الإعدادات'!$B$4))</f>
        <v/>
      </c>
    </row>
    <row r="40">
      <c r="A40" s="5" t="n"/>
      <c r="B40" s="5" t="n"/>
      <c r="C40" s="17" t="n"/>
      <c r="D40" s="18">
        <f>IF(A40&amp;""="","",COUNTIFS('الحجوزات'!$F$6:$F$2005,A40&amp;"",'الحجوزات'!$M$6:$M$2005,"تم",'الحجوزات'!$A$6:$A$2005,"&gt;="&amp;DATE(YEAR('الإعدادات'!$B$5),MONTH('الإعدادات'!$B$5),1),'الحجوزات'!$A$6:$A$2005,"&lt;="&amp;EOMONTH('الإعدادات'!$B$5,0)))</f>
        <v/>
      </c>
      <c r="E40" s="19">
        <f>IF(A40&amp;""="","",SUMIFS('الحجوزات'!$K$6:$K$2005,'الحجوزات'!$F$6:$F$2005,A40&amp;"",'الحجوزات'!$A$6:$A$2005,"&gt;="&amp;DATE(YEAR('الإعدادات'!$B$5),MONTH('الإعدادات'!$B$5),1),'الحجوزات'!$A$6:$A$2005,"&lt;="&amp;EOMONTH('الإعدادات'!$B$5,0)))</f>
        <v/>
      </c>
      <c r="F40" s="19">
        <f>IF(A40&amp;""="","",SUMIFS('الحجوزات'!$L$6:$L$2005,'الحجوزات'!$F$6:$F$2005,A40&amp;"",'الحجوزات'!$A$6:$A$2005,"&gt;="&amp;DATE(YEAR('الإعدادات'!$B$5),MONTH('الإعدادات'!$B$5),1),'الحجوزات'!$A$6:$A$2005,"&lt;="&amp;EOMONTH('الإعدادات'!$B$5,0)))</f>
        <v/>
      </c>
      <c r="G40" s="18">
        <f>IF(A40&amp;""="","",COUNTIFS('الحجوزات'!$F$6:$F$2005,A40&amp;"",'الحجوزات'!$A$6:$A$2005,'الإعدادات'!$B$4,'الحجوزات'!$M$6:$M$2005,"محجوز")+COUNTIFS('الحجوزات'!$F$6:$F$2005,A40&amp;"",'الحجوزات'!$A$6:$A$2005,'الإعدادات'!$B$4,'الحجوزات'!$M$6:$M$2005,"تم"))</f>
        <v/>
      </c>
      <c r="H40" s="19">
        <f>IF(A40&amp;""="","",SUMIFS('الحجوزات'!$K$6:$K$2005,'الحجوزات'!$F$6:$F$2005,A40&amp;"",'الحجوزات'!$A$6:$A$2005,'الإعدادات'!$B$4))</f>
        <v/>
      </c>
    </row>
    <row r="41">
      <c r="A41" s="5" t="n"/>
      <c r="B41" s="5" t="n"/>
      <c r="C41" s="17" t="n"/>
      <c r="D41" s="18">
        <f>IF(A41&amp;""="","",COUNTIFS('الحجوزات'!$F$6:$F$2005,A41&amp;"",'الحجوزات'!$M$6:$M$2005,"تم",'الحجوزات'!$A$6:$A$2005,"&gt;="&amp;DATE(YEAR('الإعدادات'!$B$5),MONTH('الإعدادات'!$B$5),1),'الحجوزات'!$A$6:$A$2005,"&lt;="&amp;EOMONTH('الإعدادات'!$B$5,0)))</f>
        <v/>
      </c>
      <c r="E41" s="19">
        <f>IF(A41&amp;""="","",SUMIFS('الحجوزات'!$K$6:$K$2005,'الحجوزات'!$F$6:$F$2005,A41&amp;"",'الحجوزات'!$A$6:$A$2005,"&gt;="&amp;DATE(YEAR('الإعدادات'!$B$5),MONTH('الإعدادات'!$B$5),1),'الحجوزات'!$A$6:$A$2005,"&lt;="&amp;EOMONTH('الإعدادات'!$B$5,0)))</f>
        <v/>
      </c>
      <c r="F41" s="19">
        <f>IF(A41&amp;""="","",SUMIFS('الحجوزات'!$L$6:$L$2005,'الحجوزات'!$F$6:$F$2005,A41&amp;"",'الحجوزات'!$A$6:$A$2005,"&gt;="&amp;DATE(YEAR('الإعدادات'!$B$5),MONTH('الإعدادات'!$B$5),1),'الحجوزات'!$A$6:$A$2005,"&lt;="&amp;EOMONTH('الإعدادات'!$B$5,0)))</f>
        <v/>
      </c>
      <c r="G41" s="18">
        <f>IF(A41&amp;""="","",COUNTIFS('الحجوزات'!$F$6:$F$2005,A41&amp;"",'الحجوزات'!$A$6:$A$2005,'الإعدادات'!$B$4,'الحجوزات'!$M$6:$M$2005,"محجوز")+COUNTIFS('الحجوزات'!$F$6:$F$2005,A41&amp;"",'الحجوزات'!$A$6:$A$2005,'الإعدادات'!$B$4,'الحجوزات'!$M$6:$M$2005,"تم"))</f>
        <v/>
      </c>
      <c r="H41" s="19">
        <f>IF(A41&amp;""="","",SUMIFS('الحجوزات'!$K$6:$K$2005,'الحجوزات'!$F$6:$F$2005,A41&amp;"",'الحجوزات'!$A$6:$A$2005,'الإعدادات'!$B$4))</f>
        <v/>
      </c>
    </row>
    <row r="42">
      <c r="A42" s="5" t="n"/>
      <c r="B42" s="5" t="n"/>
      <c r="C42" s="17" t="n"/>
      <c r="D42" s="18">
        <f>IF(A42&amp;""="","",COUNTIFS('الحجوزات'!$F$6:$F$2005,A42&amp;"",'الحجوزات'!$M$6:$M$2005,"تم",'الحجوزات'!$A$6:$A$2005,"&gt;="&amp;DATE(YEAR('الإعدادات'!$B$5),MONTH('الإعدادات'!$B$5),1),'الحجوزات'!$A$6:$A$2005,"&lt;="&amp;EOMONTH('الإعدادات'!$B$5,0)))</f>
        <v/>
      </c>
      <c r="E42" s="19">
        <f>IF(A42&amp;""="","",SUMIFS('الحجوزات'!$K$6:$K$2005,'الحجوزات'!$F$6:$F$2005,A42&amp;"",'الحجوزات'!$A$6:$A$2005,"&gt;="&amp;DATE(YEAR('الإعدادات'!$B$5),MONTH('الإعدادات'!$B$5),1),'الحجوزات'!$A$6:$A$2005,"&lt;="&amp;EOMONTH('الإعدادات'!$B$5,0)))</f>
        <v/>
      </c>
      <c r="F42" s="19">
        <f>IF(A42&amp;""="","",SUMIFS('الحجوزات'!$L$6:$L$2005,'الحجوزات'!$F$6:$F$2005,A42&amp;"",'الحجوزات'!$A$6:$A$2005,"&gt;="&amp;DATE(YEAR('الإعدادات'!$B$5),MONTH('الإعدادات'!$B$5),1),'الحجوزات'!$A$6:$A$2005,"&lt;="&amp;EOMONTH('الإعدادات'!$B$5,0)))</f>
        <v/>
      </c>
      <c r="G42" s="18">
        <f>IF(A42&amp;""="","",COUNTIFS('الحجوزات'!$F$6:$F$2005,A42&amp;"",'الحجوزات'!$A$6:$A$2005,'الإعدادات'!$B$4,'الحجوزات'!$M$6:$M$2005,"محجوز")+COUNTIFS('الحجوزات'!$F$6:$F$2005,A42&amp;"",'الحجوزات'!$A$6:$A$2005,'الإعدادات'!$B$4,'الحجوزات'!$M$6:$M$2005,"تم"))</f>
        <v/>
      </c>
      <c r="H42" s="19">
        <f>IF(A42&amp;""="","",SUMIFS('الحجوزات'!$K$6:$K$2005,'الحجوزات'!$F$6:$F$2005,A42&amp;"",'الحجوزات'!$A$6:$A$2005,'الإعدادات'!$B$4))</f>
        <v/>
      </c>
    </row>
    <row r="43">
      <c r="A43" s="5" t="n"/>
      <c r="B43" s="5" t="n"/>
      <c r="C43" s="17" t="n"/>
      <c r="D43" s="18">
        <f>IF(A43&amp;""="","",COUNTIFS('الحجوزات'!$F$6:$F$2005,A43&amp;"",'الحجوزات'!$M$6:$M$2005,"تم",'الحجوزات'!$A$6:$A$2005,"&gt;="&amp;DATE(YEAR('الإعدادات'!$B$5),MONTH('الإعدادات'!$B$5),1),'الحجوزات'!$A$6:$A$2005,"&lt;="&amp;EOMONTH('الإعدادات'!$B$5,0)))</f>
        <v/>
      </c>
      <c r="E43" s="19">
        <f>IF(A43&amp;""="","",SUMIFS('الحجوزات'!$K$6:$K$2005,'الحجوزات'!$F$6:$F$2005,A43&amp;"",'الحجوزات'!$A$6:$A$2005,"&gt;="&amp;DATE(YEAR('الإعدادات'!$B$5),MONTH('الإعدادات'!$B$5),1),'الحجوزات'!$A$6:$A$2005,"&lt;="&amp;EOMONTH('الإعدادات'!$B$5,0)))</f>
        <v/>
      </c>
      <c r="F43" s="19">
        <f>IF(A43&amp;""="","",SUMIFS('الحجوزات'!$L$6:$L$2005,'الحجوزات'!$F$6:$F$2005,A43&amp;"",'الحجوزات'!$A$6:$A$2005,"&gt;="&amp;DATE(YEAR('الإعدادات'!$B$5),MONTH('الإعدادات'!$B$5),1),'الحجوزات'!$A$6:$A$2005,"&lt;="&amp;EOMONTH('الإعدادات'!$B$5,0)))</f>
        <v/>
      </c>
      <c r="G43" s="18">
        <f>IF(A43&amp;""="","",COUNTIFS('الحجوزات'!$F$6:$F$2005,A43&amp;"",'الحجوزات'!$A$6:$A$2005,'الإعدادات'!$B$4,'الحجوزات'!$M$6:$M$2005,"محجوز")+COUNTIFS('الحجوزات'!$F$6:$F$2005,A43&amp;"",'الحجوزات'!$A$6:$A$2005,'الإعدادات'!$B$4,'الحجوزات'!$M$6:$M$2005,"تم"))</f>
        <v/>
      </c>
      <c r="H43" s="19">
        <f>IF(A43&amp;""="","",SUMIFS('الحجوزات'!$K$6:$K$2005,'الحجوزات'!$F$6:$F$2005,A43&amp;"",'الحجوزات'!$A$6:$A$2005,'الإعدادات'!$B$4))</f>
        <v/>
      </c>
    </row>
    <row r="44">
      <c r="A44" s="5" t="n"/>
      <c r="B44" s="5" t="n"/>
      <c r="C44" s="17" t="n"/>
      <c r="D44" s="18">
        <f>IF(A44&amp;""="","",COUNTIFS('الحجوزات'!$F$6:$F$2005,A44&amp;"",'الحجوزات'!$M$6:$M$2005,"تم",'الحجوزات'!$A$6:$A$2005,"&gt;="&amp;DATE(YEAR('الإعدادات'!$B$5),MONTH('الإعدادات'!$B$5),1),'الحجوزات'!$A$6:$A$2005,"&lt;="&amp;EOMONTH('الإعدادات'!$B$5,0)))</f>
        <v/>
      </c>
      <c r="E44" s="19">
        <f>IF(A44&amp;""="","",SUMIFS('الحجوزات'!$K$6:$K$2005,'الحجوزات'!$F$6:$F$2005,A44&amp;"",'الحجوزات'!$A$6:$A$2005,"&gt;="&amp;DATE(YEAR('الإعدادات'!$B$5),MONTH('الإعدادات'!$B$5),1),'الحجوزات'!$A$6:$A$2005,"&lt;="&amp;EOMONTH('الإعدادات'!$B$5,0)))</f>
        <v/>
      </c>
      <c r="F44" s="19">
        <f>IF(A44&amp;""="","",SUMIFS('الحجوزات'!$L$6:$L$2005,'الحجوزات'!$F$6:$F$2005,A44&amp;"",'الحجوزات'!$A$6:$A$2005,"&gt;="&amp;DATE(YEAR('الإعدادات'!$B$5),MONTH('الإعدادات'!$B$5),1),'الحجوزات'!$A$6:$A$2005,"&lt;="&amp;EOMONTH('الإعدادات'!$B$5,0)))</f>
        <v/>
      </c>
      <c r="G44" s="18">
        <f>IF(A44&amp;""="","",COUNTIFS('الحجوزات'!$F$6:$F$2005,A44&amp;"",'الحجوزات'!$A$6:$A$2005,'الإعدادات'!$B$4,'الحجوزات'!$M$6:$M$2005,"محجوز")+COUNTIFS('الحجوزات'!$F$6:$F$2005,A44&amp;"",'الحجوزات'!$A$6:$A$2005,'الإعدادات'!$B$4,'الحجوزات'!$M$6:$M$2005,"تم"))</f>
        <v/>
      </c>
      <c r="H44" s="19">
        <f>IF(A44&amp;""="","",SUMIFS('الحجوزات'!$K$6:$K$2005,'الحجوزات'!$F$6:$F$2005,A44&amp;"",'الحجوزات'!$A$6:$A$2005,'الإعدادات'!$B$4))</f>
        <v/>
      </c>
    </row>
    <row r="45">
      <c r="A45" s="5" t="n"/>
      <c r="B45" s="5" t="n"/>
      <c r="C45" s="17" t="n"/>
      <c r="D45" s="18">
        <f>IF(A45&amp;""="","",COUNTIFS('الحجوزات'!$F$6:$F$2005,A45&amp;"",'الحجوزات'!$M$6:$M$2005,"تم",'الحجوزات'!$A$6:$A$2005,"&gt;="&amp;DATE(YEAR('الإعدادات'!$B$5),MONTH('الإعدادات'!$B$5),1),'الحجوزات'!$A$6:$A$2005,"&lt;="&amp;EOMONTH('الإعدادات'!$B$5,0)))</f>
        <v/>
      </c>
      <c r="E45" s="19">
        <f>IF(A45&amp;""="","",SUMIFS('الحجوزات'!$K$6:$K$2005,'الحجوزات'!$F$6:$F$2005,A45&amp;"",'الحجوزات'!$A$6:$A$2005,"&gt;="&amp;DATE(YEAR('الإعدادات'!$B$5),MONTH('الإعدادات'!$B$5),1),'الحجوزات'!$A$6:$A$2005,"&lt;="&amp;EOMONTH('الإعدادات'!$B$5,0)))</f>
        <v/>
      </c>
      <c r="F45" s="19">
        <f>IF(A45&amp;""="","",SUMIFS('الحجوزات'!$L$6:$L$2005,'الحجوزات'!$F$6:$F$2005,A45&amp;"",'الحجوزات'!$A$6:$A$2005,"&gt;="&amp;DATE(YEAR('الإعدادات'!$B$5),MONTH('الإعدادات'!$B$5),1),'الحجوزات'!$A$6:$A$2005,"&lt;="&amp;EOMONTH('الإعدادات'!$B$5,0)))</f>
        <v/>
      </c>
      <c r="G45" s="18">
        <f>IF(A45&amp;""="","",COUNTIFS('الحجوزات'!$F$6:$F$2005,A45&amp;"",'الحجوزات'!$A$6:$A$2005,'الإعدادات'!$B$4,'الحجوزات'!$M$6:$M$2005,"محجوز")+COUNTIFS('الحجوزات'!$F$6:$F$2005,A45&amp;"",'الحجوزات'!$A$6:$A$2005,'الإعدادات'!$B$4,'الحجوزات'!$M$6:$M$2005,"تم"))</f>
        <v/>
      </c>
      <c r="H45" s="19">
        <f>IF(A45&amp;""="","",SUMIFS('الحجوزات'!$K$6:$K$2005,'الحجوزات'!$F$6:$F$2005,A45&amp;"",'الحجوزات'!$A$6:$A$2005,'الإعدادات'!$B$4))</f>
        <v/>
      </c>
    </row>
    <row r="46">
      <c r="A46" s="5" t="n"/>
      <c r="B46" s="5" t="n"/>
      <c r="C46" s="17" t="n"/>
      <c r="D46" s="18">
        <f>IF(A46&amp;""="","",COUNTIFS('الحجوزات'!$F$6:$F$2005,A46&amp;"",'الحجوزات'!$M$6:$M$2005,"تم",'الحجوزات'!$A$6:$A$2005,"&gt;="&amp;DATE(YEAR('الإعدادات'!$B$5),MONTH('الإعدادات'!$B$5),1),'الحجوزات'!$A$6:$A$2005,"&lt;="&amp;EOMONTH('الإعدادات'!$B$5,0)))</f>
        <v/>
      </c>
      <c r="E46" s="19">
        <f>IF(A46&amp;""="","",SUMIFS('الحجوزات'!$K$6:$K$2005,'الحجوزات'!$F$6:$F$2005,A46&amp;"",'الحجوزات'!$A$6:$A$2005,"&gt;="&amp;DATE(YEAR('الإعدادات'!$B$5),MONTH('الإعدادات'!$B$5),1),'الحجوزات'!$A$6:$A$2005,"&lt;="&amp;EOMONTH('الإعدادات'!$B$5,0)))</f>
        <v/>
      </c>
      <c r="F46" s="19">
        <f>IF(A46&amp;""="","",SUMIFS('الحجوزات'!$L$6:$L$2005,'الحجوزات'!$F$6:$F$2005,A46&amp;"",'الحجوزات'!$A$6:$A$2005,"&gt;="&amp;DATE(YEAR('الإعدادات'!$B$5),MONTH('الإعدادات'!$B$5),1),'الحجوزات'!$A$6:$A$2005,"&lt;="&amp;EOMONTH('الإعدادات'!$B$5,0)))</f>
        <v/>
      </c>
      <c r="G46" s="18">
        <f>IF(A46&amp;""="","",COUNTIFS('الحجوزات'!$F$6:$F$2005,A46&amp;"",'الحجوزات'!$A$6:$A$2005,'الإعدادات'!$B$4,'الحجوزات'!$M$6:$M$2005,"محجوز")+COUNTIFS('الحجوزات'!$F$6:$F$2005,A46&amp;"",'الحجوزات'!$A$6:$A$2005,'الإعدادات'!$B$4,'الحجوزات'!$M$6:$M$2005,"تم"))</f>
        <v/>
      </c>
      <c r="H46" s="19">
        <f>IF(A46&amp;""="","",SUMIFS('الحجوزات'!$K$6:$K$2005,'الحجوزات'!$F$6:$F$2005,A46&amp;"",'الحجوزات'!$A$6:$A$2005,'الإعدادات'!$B$4))</f>
        <v/>
      </c>
    </row>
    <row r="47">
      <c r="A47" s="5" t="n"/>
      <c r="B47" s="5" t="n"/>
      <c r="C47" s="17" t="n"/>
      <c r="D47" s="18">
        <f>IF(A47&amp;""="","",COUNTIFS('الحجوزات'!$F$6:$F$2005,A47&amp;"",'الحجوزات'!$M$6:$M$2005,"تم",'الحجوزات'!$A$6:$A$2005,"&gt;="&amp;DATE(YEAR('الإعدادات'!$B$5),MONTH('الإعدادات'!$B$5),1),'الحجوزات'!$A$6:$A$2005,"&lt;="&amp;EOMONTH('الإعدادات'!$B$5,0)))</f>
        <v/>
      </c>
      <c r="E47" s="19">
        <f>IF(A47&amp;""="","",SUMIFS('الحجوزات'!$K$6:$K$2005,'الحجوزات'!$F$6:$F$2005,A47&amp;"",'الحجوزات'!$A$6:$A$2005,"&gt;="&amp;DATE(YEAR('الإعدادات'!$B$5),MONTH('الإعدادات'!$B$5),1),'الحجوزات'!$A$6:$A$2005,"&lt;="&amp;EOMONTH('الإعدادات'!$B$5,0)))</f>
        <v/>
      </c>
      <c r="F47" s="19">
        <f>IF(A47&amp;""="","",SUMIFS('الحجوزات'!$L$6:$L$2005,'الحجوزات'!$F$6:$F$2005,A47&amp;"",'الحجوزات'!$A$6:$A$2005,"&gt;="&amp;DATE(YEAR('الإعدادات'!$B$5),MONTH('الإعدادات'!$B$5),1),'الحجوزات'!$A$6:$A$2005,"&lt;="&amp;EOMONTH('الإعدادات'!$B$5,0)))</f>
        <v/>
      </c>
      <c r="G47" s="18">
        <f>IF(A47&amp;""="","",COUNTIFS('الحجوزات'!$F$6:$F$2005,A47&amp;"",'الحجوزات'!$A$6:$A$2005,'الإعدادات'!$B$4,'الحجوزات'!$M$6:$M$2005,"محجوز")+COUNTIFS('الحجوزات'!$F$6:$F$2005,A47&amp;"",'الحجوزات'!$A$6:$A$2005,'الإعدادات'!$B$4,'الحجوزات'!$M$6:$M$2005,"تم"))</f>
        <v/>
      </c>
      <c r="H47" s="19">
        <f>IF(A47&amp;""="","",SUMIFS('الحجوزات'!$K$6:$K$2005,'الحجوزات'!$F$6:$F$2005,A47&amp;"",'الحجوزات'!$A$6:$A$2005,'الإعدادات'!$B$4))</f>
        <v/>
      </c>
    </row>
    <row r="48">
      <c r="A48" s="5" t="n"/>
      <c r="B48" s="5" t="n"/>
      <c r="C48" s="17" t="n"/>
      <c r="D48" s="18">
        <f>IF(A48&amp;""="","",COUNTIFS('الحجوزات'!$F$6:$F$2005,A48&amp;"",'الحجوزات'!$M$6:$M$2005,"تم",'الحجوزات'!$A$6:$A$2005,"&gt;="&amp;DATE(YEAR('الإعدادات'!$B$5),MONTH('الإعدادات'!$B$5),1),'الحجوزات'!$A$6:$A$2005,"&lt;="&amp;EOMONTH('الإعدادات'!$B$5,0)))</f>
        <v/>
      </c>
      <c r="E48" s="19">
        <f>IF(A48&amp;""="","",SUMIFS('الحجوزات'!$K$6:$K$2005,'الحجوزات'!$F$6:$F$2005,A48&amp;"",'الحجوزات'!$A$6:$A$2005,"&gt;="&amp;DATE(YEAR('الإعدادات'!$B$5),MONTH('الإعدادات'!$B$5),1),'الحجوزات'!$A$6:$A$2005,"&lt;="&amp;EOMONTH('الإعدادات'!$B$5,0)))</f>
        <v/>
      </c>
      <c r="F48" s="19">
        <f>IF(A48&amp;""="","",SUMIFS('الحجوزات'!$L$6:$L$2005,'الحجوزات'!$F$6:$F$2005,A48&amp;"",'الحجوزات'!$A$6:$A$2005,"&gt;="&amp;DATE(YEAR('الإعدادات'!$B$5),MONTH('الإعدادات'!$B$5),1),'الحجوزات'!$A$6:$A$2005,"&lt;="&amp;EOMONTH('الإعدادات'!$B$5,0)))</f>
        <v/>
      </c>
      <c r="G48" s="18">
        <f>IF(A48&amp;""="","",COUNTIFS('الحجوزات'!$F$6:$F$2005,A48&amp;"",'الحجوزات'!$A$6:$A$2005,'الإعدادات'!$B$4,'الحجوزات'!$M$6:$M$2005,"محجوز")+COUNTIFS('الحجوزات'!$F$6:$F$2005,A48&amp;"",'الحجوزات'!$A$6:$A$2005,'الإعدادات'!$B$4,'الحجوزات'!$M$6:$M$2005,"تم"))</f>
        <v/>
      </c>
      <c r="H48" s="19">
        <f>IF(A48&amp;""="","",SUMIFS('الحجوزات'!$K$6:$K$2005,'الحجوزات'!$F$6:$F$2005,A48&amp;"",'الحجوزات'!$A$6:$A$2005,'الإعدادات'!$B$4))</f>
        <v/>
      </c>
    </row>
    <row r="49">
      <c r="A49" s="5" t="n"/>
      <c r="B49" s="5" t="n"/>
      <c r="C49" s="17" t="n"/>
      <c r="D49" s="18">
        <f>IF(A49&amp;""="","",COUNTIFS('الحجوزات'!$F$6:$F$2005,A49&amp;"",'الحجوزات'!$M$6:$M$2005,"تم",'الحجوزات'!$A$6:$A$2005,"&gt;="&amp;DATE(YEAR('الإعدادات'!$B$5),MONTH('الإعدادات'!$B$5),1),'الحجوزات'!$A$6:$A$2005,"&lt;="&amp;EOMONTH('الإعدادات'!$B$5,0)))</f>
        <v/>
      </c>
      <c r="E49" s="19">
        <f>IF(A49&amp;""="","",SUMIFS('الحجوزات'!$K$6:$K$2005,'الحجوزات'!$F$6:$F$2005,A49&amp;"",'الحجوزات'!$A$6:$A$2005,"&gt;="&amp;DATE(YEAR('الإعدادات'!$B$5),MONTH('الإعدادات'!$B$5),1),'الحجوزات'!$A$6:$A$2005,"&lt;="&amp;EOMONTH('الإعدادات'!$B$5,0)))</f>
        <v/>
      </c>
      <c r="F49" s="19">
        <f>IF(A49&amp;""="","",SUMIFS('الحجوزات'!$L$6:$L$2005,'الحجوزات'!$F$6:$F$2005,A49&amp;"",'الحجوزات'!$A$6:$A$2005,"&gt;="&amp;DATE(YEAR('الإعدادات'!$B$5),MONTH('الإعدادات'!$B$5),1),'الحجوزات'!$A$6:$A$2005,"&lt;="&amp;EOMONTH('الإعدادات'!$B$5,0)))</f>
        <v/>
      </c>
      <c r="G49" s="18">
        <f>IF(A49&amp;""="","",COUNTIFS('الحجوزات'!$F$6:$F$2005,A49&amp;"",'الحجوزات'!$A$6:$A$2005,'الإعدادات'!$B$4,'الحجوزات'!$M$6:$M$2005,"محجوز")+COUNTIFS('الحجوزات'!$F$6:$F$2005,A49&amp;"",'الحجوزات'!$A$6:$A$2005,'الإعدادات'!$B$4,'الحجوزات'!$M$6:$M$2005,"تم"))</f>
        <v/>
      </c>
      <c r="H49" s="19">
        <f>IF(A49&amp;""="","",SUMIFS('الحجوزات'!$K$6:$K$2005,'الحجوزات'!$F$6:$F$2005,A49&amp;"",'الحجوزات'!$A$6:$A$2005,'الإعدادات'!$B$4))</f>
        <v/>
      </c>
    </row>
    <row r="50">
      <c r="A50" s="5" t="n"/>
      <c r="B50" s="5" t="n"/>
      <c r="C50" s="17" t="n"/>
      <c r="D50" s="18">
        <f>IF(A50&amp;""="","",COUNTIFS('الحجوزات'!$F$6:$F$2005,A50&amp;"",'الحجوزات'!$M$6:$M$2005,"تم",'الحجوزات'!$A$6:$A$2005,"&gt;="&amp;DATE(YEAR('الإعدادات'!$B$5),MONTH('الإعدادات'!$B$5),1),'الحجوزات'!$A$6:$A$2005,"&lt;="&amp;EOMONTH('الإعدادات'!$B$5,0)))</f>
        <v/>
      </c>
      <c r="E50" s="19">
        <f>IF(A50&amp;""="","",SUMIFS('الحجوزات'!$K$6:$K$2005,'الحجوزات'!$F$6:$F$2005,A50&amp;"",'الحجوزات'!$A$6:$A$2005,"&gt;="&amp;DATE(YEAR('الإعدادات'!$B$5),MONTH('الإعدادات'!$B$5),1),'الحجوزات'!$A$6:$A$2005,"&lt;="&amp;EOMONTH('الإعدادات'!$B$5,0)))</f>
        <v/>
      </c>
      <c r="F50" s="19">
        <f>IF(A50&amp;""="","",SUMIFS('الحجوزات'!$L$6:$L$2005,'الحجوزات'!$F$6:$F$2005,A50&amp;"",'الحجوزات'!$A$6:$A$2005,"&gt;="&amp;DATE(YEAR('الإعدادات'!$B$5),MONTH('الإعدادات'!$B$5),1),'الحجوزات'!$A$6:$A$2005,"&lt;="&amp;EOMONTH('الإعدادات'!$B$5,0)))</f>
        <v/>
      </c>
      <c r="G50" s="18">
        <f>IF(A50&amp;""="","",COUNTIFS('الحجوزات'!$F$6:$F$2005,A50&amp;"",'الحجوزات'!$A$6:$A$2005,'الإعدادات'!$B$4,'الحجوزات'!$M$6:$M$2005,"محجوز")+COUNTIFS('الحجوزات'!$F$6:$F$2005,A50&amp;"",'الحجوزات'!$A$6:$A$2005,'الإعدادات'!$B$4,'الحجوزات'!$M$6:$M$2005,"تم"))</f>
        <v/>
      </c>
      <c r="H50" s="19">
        <f>IF(A50&amp;""="","",SUMIFS('الحجوزات'!$K$6:$K$2005,'الحجوزات'!$F$6:$F$2005,A50&amp;"",'الحجوزات'!$A$6:$A$2005,'الإعدادات'!$B$4))</f>
        <v/>
      </c>
    </row>
    <row r="51">
      <c r="A51" s="5" t="n"/>
      <c r="B51" s="5" t="n"/>
      <c r="C51" s="17" t="n"/>
      <c r="D51" s="18">
        <f>IF(A51&amp;""="","",COUNTIFS('الحجوزات'!$F$6:$F$2005,A51&amp;"",'الحجوزات'!$M$6:$M$2005,"تم",'الحجوزات'!$A$6:$A$2005,"&gt;="&amp;DATE(YEAR('الإعدادات'!$B$5),MONTH('الإعدادات'!$B$5),1),'الحجوزات'!$A$6:$A$2005,"&lt;="&amp;EOMONTH('الإعدادات'!$B$5,0)))</f>
        <v/>
      </c>
      <c r="E51" s="19">
        <f>IF(A51&amp;""="","",SUMIFS('الحجوزات'!$K$6:$K$2005,'الحجوزات'!$F$6:$F$2005,A51&amp;"",'الحجوزات'!$A$6:$A$2005,"&gt;="&amp;DATE(YEAR('الإعدادات'!$B$5),MONTH('الإعدادات'!$B$5),1),'الحجوزات'!$A$6:$A$2005,"&lt;="&amp;EOMONTH('الإعدادات'!$B$5,0)))</f>
        <v/>
      </c>
      <c r="F51" s="19">
        <f>IF(A51&amp;""="","",SUMIFS('الحجوزات'!$L$6:$L$2005,'الحجوزات'!$F$6:$F$2005,A51&amp;"",'الحجوزات'!$A$6:$A$2005,"&gt;="&amp;DATE(YEAR('الإعدادات'!$B$5),MONTH('الإعدادات'!$B$5),1),'الحجوزات'!$A$6:$A$2005,"&lt;="&amp;EOMONTH('الإعدادات'!$B$5,0)))</f>
        <v/>
      </c>
      <c r="G51" s="18">
        <f>IF(A51&amp;""="","",COUNTIFS('الحجوزات'!$F$6:$F$2005,A51&amp;"",'الحجوزات'!$A$6:$A$2005,'الإعدادات'!$B$4,'الحجوزات'!$M$6:$M$2005,"محجوز")+COUNTIFS('الحجوزات'!$F$6:$F$2005,A51&amp;"",'الحجوزات'!$A$6:$A$2005,'الإعدادات'!$B$4,'الحجوزات'!$M$6:$M$2005,"تم"))</f>
        <v/>
      </c>
      <c r="H51" s="19">
        <f>IF(A51&amp;""="","",SUMIFS('الحجوزات'!$K$6:$K$2005,'الحجوزات'!$F$6:$F$2005,A51&amp;"",'الحجوزات'!$A$6:$A$2005,'الإعدادات'!$B$4))</f>
        <v/>
      </c>
    </row>
    <row r="52">
      <c r="A52" s="5" t="n"/>
      <c r="B52" s="5" t="n"/>
      <c r="C52" s="17" t="n"/>
      <c r="D52" s="18">
        <f>IF(A52&amp;""="","",COUNTIFS('الحجوزات'!$F$6:$F$2005,A52&amp;"",'الحجوزات'!$M$6:$M$2005,"تم",'الحجوزات'!$A$6:$A$2005,"&gt;="&amp;DATE(YEAR('الإعدادات'!$B$5),MONTH('الإعدادات'!$B$5),1),'الحجوزات'!$A$6:$A$2005,"&lt;="&amp;EOMONTH('الإعدادات'!$B$5,0)))</f>
        <v/>
      </c>
      <c r="E52" s="19">
        <f>IF(A52&amp;""="","",SUMIFS('الحجوزات'!$K$6:$K$2005,'الحجوزات'!$F$6:$F$2005,A52&amp;"",'الحجوزات'!$A$6:$A$2005,"&gt;="&amp;DATE(YEAR('الإعدادات'!$B$5),MONTH('الإعدادات'!$B$5),1),'الحجوزات'!$A$6:$A$2005,"&lt;="&amp;EOMONTH('الإعدادات'!$B$5,0)))</f>
        <v/>
      </c>
      <c r="F52" s="19">
        <f>IF(A52&amp;""="","",SUMIFS('الحجوزات'!$L$6:$L$2005,'الحجوزات'!$F$6:$F$2005,A52&amp;"",'الحجوزات'!$A$6:$A$2005,"&gt;="&amp;DATE(YEAR('الإعدادات'!$B$5),MONTH('الإعدادات'!$B$5),1),'الحجوزات'!$A$6:$A$2005,"&lt;="&amp;EOMONTH('الإعدادات'!$B$5,0)))</f>
        <v/>
      </c>
      <c r="G52" s="18">
        <f>IF(A52&amp;""="","",COUNTIFS('الحجوزات'!$F$6:$F$2005,A52&amp;"",'الحجوزات'!$A$6:$A$2005,'الإعدادات'!$B$4,'الحجوزات'!$M$6:$M$2005,"محجوز")+COUNTIFS('الحجوزات'!$F$6:$F$2005,A52&amp;"",'الحجوزات'!$A$6:$A$2005,'الإعدادات'!$B$4,'الحجوزات'!$M$6:$M$2005,"تم"))</f>
        <v/>
      </c>
      <c r="H52" s="19">
        <f>IF(A52&amp;""="","",SUMIFS('الحجوزات'!$K$6:$K$2005,'الحجوزات'!$F$6:$F$2005,A52&amp;"",'الحجوزات'!$A$6:$A$2005,'الإعدادات'!$B$4))</f>
        <v/>
      </c>
    </row>
    <row r="53">
      <c r="A53" s="5" t="n"/>
      <c r="B53" s="5" t="n"/>
      <c r="C53" s="17" t="n"/>
      <c r="D53" s="18">
        <f>IF(A53&amp;""="","",COUNTIFS('الحجوزات'!$F$6:$F$2005,A53&amp;"",'الحجوزات'!$M$6:$M$2005,"تم",'الحجوزات'!$A$6:$A$2005,"&gt;="&amp;DATE(YEAR('الإعدادات'!$B$5),MONTH('الإعدادات'!$B$5),1),'الحجوزات'!$A$6:$A$2005,"&lt;="&amp;EOMONTH('الإعدادات'!$B$5,0)))</f>
        <v/>
      </c>
      <c r="E53" s="19">
        <f>IF(A53&amp;""="","",SUMIFS('الحجوزات'!$K$6:$K$2005,'الحجوزات'!$F$6:$F$2005,A53&amp;"",'الحجوزات'!$A$6:$A$2005,"&gt;="&amp;DATE(YEAR('الإعدادات'!$B$5),MONTH('الإعدادات'!$B$5),1),'الحجوزات'!$A$6:$A$2005,"&lt;="&amp;EOMONTH('الإعدادات'!$B$5,0)))</f>
        <v/>
      </c>
      <c r="F53" s="19">
        <f>IF(A53&amp;""="","",SUMIFS('الحجوزات'!$L$6:$L$2005,'الحجوزات'!$F$6:$F$2005,A53&amp;"",'الحجوزات'!$A$6:$A$2005,"&gt;="&amp;DATE(YEAR('الإعدادات'!$B$5),MONTH('الإعدادات'!$B$5),1),'الحجوزات'!$A$6:$A$2005,"&lt;="&amp;EOMONTH('الإعدادات'!$B$5,0)))</f>
        <v/>
      </c>
      <c r="G53" s="18">
        <f>IF(A53&amp;""="","",COUNTIFS('الحجوزات'!$F$6:$F$2005,A53&amp;"",'الحجوزات'!$A$6:$A$2005,'الإعدادات'!$B$4,'الحجوزات'!$M$6:$M$2005,"محجوز")+COUNTIFS('الحجوزات'!$F$6:$F$2005,A53&amp;"",'الحجوزات'!$A$6:$A$2005,'الإعدادات'!$B$4,'الحجوزات'!$M$6:$M$2005,"تم"))</f>
        <v/>
      </c>
      <c r="H53" s="19">
        <f>IF(A53&amp;""="","",SUMIFS('الحجوزات'!$K$6:$K$2005,'الحجوزات'!$F$6:$F$2005,A53&amp;"",'الحجوزات'!$A$6:$A$2005,'الإعدادات'!$B$4))</f>
        <v/>
      </c>
    </row>
    <row r="54">
      <c r="A54" s="5" t="n"/>
      <c r="B54" s="5" t="n"/>
      <c r="C54" s="17" t="n"/>
      <c r="D54" s="18">
        <f>IF(A54&amp;""="","",COUNTIFS('الحجوزات'!$F$6:$F$2005,A54&amp;"",'الحجوزات'!$M$6:$M$2005,"تم",'الحجوزات'!$A$6:$A$2005,"&gt;="&amp;DATE(YEAR('الإعدادات'!$B$5),MONTH('الإعدادات'!$B$5),1),'الحجوزات'!$A$6:$A$2005,"&lt;="&amp;EOMONTH('الإعدادات'!$B$5,0)))</f>
        <v/>
      </c>
      <c r="E54" s="19">
        <f>IF(A54&amp;""="","",SUMIFS('الحجوزات'!$K$6:$K$2005,'الحجوزات'!$F$6:$F$2005,A54&amp;"",'الحجوزات'!$A$6:$A$2005,"&gt;="&amp;DATE(YEAR('الإعدادات'!$B$5),MONTH('الإعدادات'!$B$5),1),'الحجوزات'!$A$6:$A$2005,"&lt;="&amp;EOMONTH('الإعدادات'!$B$5,0)))</f>
        <v/>
      </c>
      <c r="F54" s="19">
        <f>IF(A54&amp;""="","",SUMIFS('الحجوزات'!$L$6:$L$2005,'الحجوزات'!$F$6:$F$2005,A54&amp;"",'الحجوزات'!$A$6:$A$2005,"&gt;="&amp;DATE(YEAR('الإعدادات'!$B$5),MONTH('الإعدادات'!$B$5),1),'الحجوزات'!$A$6:$A$2005,"&lt;="&amp;EOMONTH('الإعدادات'!$B$5,0)))</f>
        <v/>
      </c>
      <c r="G54" s="18">
        <f>IF(A54&amp;""="","",COUNTIFS('الحجوزات'!$F$6:$F$2005,A54&amp;"",'الحجوزات'!$A$6:$A$2005,'الإعدادات'!$B$4,'الحجوزات'!$M$6:$M$2005,"محجوز")+COUNTIFS('الحجوزات'!$F$6:$F$2005,A54&amp;"",'الحجوزات'!$A$6:$A$2005,'الإعدادات'!$B$4,'الحجوزات'!$M$6:$M$2005,"تم"))</f>
        <v/>
      </c>
      <c r="H54" s="19">
        <f>IF(A54&amp;""="","",SUMIFS('الحجوزات'!$K$6:$K$2005,'الحجوزات'!$F$6:$F$2005,A54&amp;"",'الحجوزات'!$A$6:$A$2005,'الإعدادات'!$B$4))</f>
        <v/>
      </c>
    </row>
    <row r="55">
      <c r="A55" s="5" t="n"/>
      <c r="B55" s="5" t="n"/>
      <c r="C55" s="17" t="n"/>
      <c r="D55" s="18">
        <f>IF(A55&amp;""="","",COUNTIFS('الحجوزات'!$F$6:$F$2005,A55&amp;"",'الحجوزات'!$M$6:$M$2005,"تم",'الحجوزات'!$A$6:$A$2005,"&gt;="&amp;DATE(YEAR('الإعدادات'!$B$5),MONTH('الإعدادات'!$B$5),1),'الحجوزات'!$A$6:$A$2005,"&lt;="&amp;EOMONTH('الإعدادات'!$B$5,0)))</f>
        <v/>
      </c>
      <c r="E55" s="19">
        <f>IF(A55&amp;""="","",SUMIFS('الحجوزات'!$K$6:$K$2005,'الحجوزات'!$F$6:$F$2005,A55&amp;"",'الحجوزات'!$A$6:$A$2005,"&gt;="&amp;DATE(YEAR('الإعدادات'!$B$5),MONTH('الإعدادات'!$B$5),1),'الحجوزات'!$A$6:$A$2005,"&lt;="&amp;EOMONTH('الإعدادات'!$B$5,0)))</f>
        <v/>
      </c>
      <c r="F55" s="19">
        <f>IF(A55&amp;""="","",SUMIFS('الحجوزات'!$L$6:$L$2005,'الحجوزات'!$F$6:$F$2005,A55&amp;"",'الحجوزات'!$A$6:$A$2005,"&gt;="&amp;DATE(YEAR('الإعدادات'!$B$5),MONTH('الإعدادات'!$B$5),1),'الحجوزات'!$A$6:$A$2005,"&lt;="&amp;EOMONTH('الإعدادات'!$B$5,0)))</f>
        <v/>
      </c>
      <c r="G55" s="18">
        <f>IF(A55&amp;""="","",COUNTIFS('الحجوزات'!$F$6:$F$2005,A55&amp;"",'الحجوزات'!$A$6:$A$2005,'الإعدادات'!$B$4,'الحجوزات'!$M$6:$M$2005,"محجوز")+COUNTIFS('الحجوزات'!$F$6:$F$2005,A55&amp;"",'الحجوزات'!$A$6:$A$2005,'الإعدادات'!$B$4,'الحجوزات'!$M$6:$M$2005,"تم"))</f>
        <v/>
      </c>
      <c r="H55" s="19">
        <f>IF(A55&amp;""="","",SUMIFS('الحجوزات'!$K$6:$K$2005,'الحجوزات'!$F$6:$F$2005,A55&amp;"",'الحجوزات'!$A$6:$A$2005,'الإعدادات'!$B$4))</f>
        <v/>
      </c>
    </row>
    <row r="56">
      <c r="A56" s="5" t="n"/>
      <c r="B56" s="5" t="n"/>
      <c r="C56" s="17" t="n"/>
      <c r="D56" s="18">
        <f>IF(A56&amp;""="","",COUNTIFS('الحجوزات'!$F$6:$F$2005,A56&amp;"",'الحجوزات'!$M$6:$M$2005,"تم",'الحجوزات'!$A$6:$A$2005,"&gt;="&amp;DATE(YEAR('الإعدادات'!$B$5),MONTH('الإعدادات'!$B$5),1),'الحجوزات'!$A$6:$A$2005,"&lt;="&amp;EOMONTH('الإعدادات'!$B$5,0)))</f>
        <v/>
      </c>
      <c r="E56" s="19">
        <f>IF(A56&amp;""="","",SUMIFS('الحجوزات'!$K$6:$K$2005,'الحجوزات'!$F$6:$F$2005,A56&amp;"",'الحجوزات'!$A$6:$A$2005,"&gt;="&amp;DATE(YEAR('الإعدادات'!$B$5),MONTH('الإعدادات'!$B$5),1),'الحجوزات'!$A$6:$A$2005,"&lt;="&amp;EOMONTH('الإعدادات'!$B$5,0)))</f>
        <v/>
      </c>
      <c r="F56" s="19">
        <f>IF(A56&amp;""="","",SUMIFS('الحجوزات'!$L$6:$L$2005,'الحجوزات'!$F$6:$F$2005,A56&amp;"",'الحجوزات'!$A$6:$A$2005,"&gt;="&amp;DATE(YEAR('الإعدادات'!$B$5),MONTH('الإعدادات'!$B$5),1),'الحجوزات'!$A$6:$A$2005,"&lt;="&amp;EOMONTH('الإعدادات'!$B$5,0)))</f>
        <v/>
      </c>
      <c r="G56" s="18">
        <f>IF(A56&amp;""="","",COUNTIFS('الحجوزات'!$F$6:$F$2005,A56&amp;"",'الحجوزات'!$A$6:$A$2005,'الإعدادات'!$B$4,'الحجوزات'!$M$6:$M$2005,"محجوز")+COUNTIFS('الحجوزات'!$F$6:$F$2005,A56&amp;"",'الحجوزات'!$A$6:$A$2005,'الإعدادات'!$B$4,'الحجوزات'!$M$6:$M$2005,"تم"))</f>
        <v/>
      </c>
      <c r="H56" s="19">
        <f>IF(A56&amp;""="","",SUMIFS('الحجوزات'!$K$6:$K$2005,'الحجوزات'!$F$6:$F$2005,A56&amp;"",'الحجوزات'!$A$6:$A$2005,'الإعدادات'!$B$4))</f>
        <v/>
      </c>
    </row>
    <row r="57">
      <c r="A57" s="5" t="n"/>
      <c r="B57" s="5" t="n"/>
      <c r="C57" s="17" t="n"/>
      <c r="D57" s="18">
        <f>IF(A57&amp;""="","",COUNTIFS('الحجوزات'!$F$6:$F$2005,A57&amp;"",'الحجوزات'!$M$6:$M$2005,"تم",'الحجوزات'!$A$6:$A$2005,"&gt;="&amp;DATE(YEAR('الإعدادات'!$B$5),MONTH('الإعدادات'!$B$5),1),'الحجوزات'!$A$6:$A$2005,"&lt;="&amp;EOMONTH('الإعدادات'!$B$5,0)))</f>
        <v/>
      </c>
      <c r="E57" s="19">
        <f>IF(A57&amp;""="","",SUMIFS('الحجوزات'!$K$6:$K$2005,'الحجوزات'!$F$6:$F$2005,A57&amp;"",'الحجوزات'!$A$6:$A$2005,"&gt;="&amp;DATE(YEAR('الإعدادات'!$B$5),MONTH('الإعدادات'!$B$5),1),'الحجوزات'!$A$6:$A$2005,"&lt;="&amp;EOMONTH('الإعدادات'!$B$5,0)))</f>
        <v/>
      </c>
      <c r="F57" s="19">
        <f>IF(A57&amp;""="","",SUMIFS('الحجوزات'!$L$6:$L$2005,'الحجوزات'!$F$6:$F$2005,A57&amp;"",'الحجوزات'!$A$6:$A$2005,"&gt;="&amp;DATE(YEAR('الإعدادات'!$B$5),MONTH('الإعدادات'!$B$5),1),'الحجوزات'!$A$6:$A$2005,"&lt;="&amp;EOMONTH('الإعدادات'!$B$5,0)))</f>
        <v/>
      </c>
      <c r="G57" s="18">
        <f>IF(A57&amp;""="","",COUNTIFS('الحجوزات'!$F$6:$F$2005,A57&amp;"",'الحجوزات'!$A$6:$A$2005,'الإعدادات'!$B$4,'الحجوزات'!$M$6:$M$2005,"محجوز")+COUNTIFS('الحجوزات'!$F$6:$F$2005,A57&amp;"",'الحجوزات'!$A$6:$A$2005,'الإعدادات'!$B$4,'الحجوزات'!$M$6:$M$2005,"تم"))</f>
        <v/>
      </c>
      <c r="H57" s="19">
        <f>IF(A57&amp;""="","",SUMIFS('الحجوزات'!$K$6:$K$2005,'الحجوزات'!$F$6:$F$2005,A57&amp;"",'الحجوزات'!$A$6:$A$2005,'الإعدادات'!$B$4))</f>
        <v/>
      </c>
    </row>
    <row r="58">
      <c r="A58" s="5" t="n"/>
      <c r="B58" s="5" t="n"/>
      <c r="C58" s="17" t="n"/>
      <c r="D58" s="18">
        <f>IF(A58&amp;""="","",COUNTIFS('الحجوزات'!$F$6:$F$2005,A58&amp;"",'الحجوزات'!$M$6:$M$2005,"تم",'الحجوزات'!$A$6:$A$2005,"&gt;="&amp;DATE(YEAR('الإعدادات'!$B$5),MONTH('الإعدادات'!$B$5),1),'الحجوزات'!$A$6:$A$2005,"&lt;="&amp;EOMONTH('الإعدادات'!$B$5,0)))</f>
        <v/>
      </c>
      <c r="E58" s="19">
        <f>IF(A58&amp;""="","",SUMIFS('الحجوزات'!$K$6:$K$2005,'الحجوزات'!$F$6:$F$2005,A58&amp;"",'الحجوزات'!$A$6:$A$2005,"&gt;="&amp;DATE(YEAR('الإعدادات'!$B$5),MONTH('الإعدادات'!$B$5),1),'الحجوزات'!$A$6:$A$2005,"&lt;="&amp;EOMONTH('الإعدادات'!$B$5,0)))</f>
        <v/>
      </c>
      <c r="F58" s="19">
        <f>IF(A58&amp;""="","",SUMIFS('الحجوزات'!$L$6:$L$2005,'الحجوزات'!$F$6:$F$2005,A58&amp;"",'الحجوزات'!$A$6:$A$2005,"&gt;="&amp;DATE(YEAR('الإعدادات'!$B$5),MONTH('الإعدادات'!$B$5),1),'الحجوزات'!$A$6:$A$2005,"&lt;="&amp;EOMONTH('الإعدادات'!$B$5,0)))</f>
        <v/>
      </c>
      <c r="G58" s="18">
        <f>IF(A58&amp;""="","",COUNTIFS('الحجوزات'!$F$6:$F$2005,A58&amp;"",'الحجوزات'!$A$6:$A$2005,'الإعدادات'!$B$4,'الحجوزات'!$M$6:$M$2005,"محجوز")+COUNTIFS('الحجوزات'!$F$6:$F$2005,A58&amp;"",'الحجوزات'!$A$6:$A$2005,'الإعدادات'!$B$4,'الحجوزات'!$M$6:$M$2005,"تم"))</f>
        <v/>
      </c>
      <c r="H58" s="19">
        <f>IF(A58&amp;""="","",SUMIFS('الحجوزات'!$K$6:$K$2005,'الحجوزات'!$F$6:$F$2005,A58&amp;"",'الحجوزات'!$A$6:$A$2005,'الإعدادات'!$B$4))</f>
        <v/>
      </c>
    </row>
    <row r="59">
      <c r="A59" s="5" t="n"/>
      <c r="B59" s="5" t="n"/>
      <c r="C59" s="17" t="n"/>
      <c r="D59" s="18">
        <f>IF(A59&amp;""="","",COUNTIFS('الحجوزات'!$F$6:$F$2005,A59&amp;"",'الحجوزات'!$M$6:$M$2005,"تم",'الحجوزات'!$A$6:$A$2005,"&gt;="&amp;DATE(YEAR('الإعدادات'!$B$5),MONTH('الإعدادات'!$B$5),1),'الحجوزات'!$A$6:$A$2005,"&lt;="&amp;EOMONTH('الإعدادات'!$B$5,0)))</f>
        <v/>
      </c>
      <c r="E59" s="19">
        <f>IF(A59&amp;""="","",SUMIFS('الحجوزات'!$K$6:$K$2005,'الحجوزات'!$F$6:$F$2005,A59&amp;"",'الحجوزات'!$A$6:$A$2005,"&gt;="&amp;DATE(YEAR('الإعدادات'!$B$5),MONTH('الإعدادات'!$B$5),1),'الحجوزات'!$A$6:$A$2005,"&lt;="&amp;EOMONTH('الإعدادات'!$B$5,0)))</f>
        <v/>
      </c>
      <c r="F59" s="19">
        <f>IF(A59&amp;""="","",SUMIFS('الحجوزات'!$L$6:$L$2005,'الحجوزات'!$F$6:$F$2005,A59&amp;"",'الحجوزات'!$A$6:$A$2005,"&gt;="&amp;DATE(YEAR('الإعدادات'!$B$5),MONTH('الإعدادات'!$B$5),1),'الحجوزات'!$A$6:$A$2005,"&lt;="&amp;EOMONTH('الإعدادات'!$B$5,0)))</f>
        <v/>
      </c>
      <c r="G59" s="18">
        <f>IF(A59&amp;""="","",COUNTIFS('الحجوزات'!$F$6:$F$2005,A59&amp;"",'الحجوزات'!$A$6:$A$2005,'الإعدادات'!$B$4,'الحجوزات'!$M$6:$M$2005,"محجوز")+COUNTIFS('الحجوزات'!$F$6:$F$2005,A59&amp;"",'الحجوزات'!$A$6:$A$2005,'الإعدادات'!$B$4,'الحجوزات'!$M$6:$M$2005,"تم"))</f>
        <v/>
      </c>
      <c r="H59" s="19">
        <f>IF(A59&amp;""="","",SUMIFS('الحجوزات'!$K$6:$K$2005,'الحجوزات'!$F$6:$F$2005,A59&amp;"",'الحجوزات'!$A$6:$A$2005,'الإعدادات'!$B$4))</f>
        <v/>
      </c>
    </row>
    <row r="60">
      <c r="A60" s="5" t="n"/>
      <c r="B60" s="5" t="n"/>
      <c r="C60" s="17" t="n"/>
      <c r="D60" s="18">
        <f>IF(A60&amp;""="","",COUNTIFS('الحجوزات'!$F$6:$F$2005,A60&amp;"",'الحجوزات'!$M$6:$M$2005,"تم",'الحجوزات'!$A$6:$A$2005,"&gt;="&amp;DATE(YEAR('الإعدادات'!$B$5),MONTH('الإعدادات'!$B$5),1),'الحجوزات'!$A$6:$A$2005,"&lt;="&amp;EOMONTH('الإعدادات'!$B$5,0)))</f>
        <v/>
      </c>
      <c r="E60" s="19">
        <f>IF(A60&amp;""="","",SUMIFS('الحجوزات'!$K$6:$K$2005,'الحجوزات'!$F$6:$F$2005,A60&amp;"",'الحجوزات'!$A$6:$A$2005,"&gt;="&amp;DATE(YEAR('الإعدادات'!$B$5),MONTH('الإعدادات'!$B$5),1),'الحجوزات'!$A$6:$A$2005,"&lt;="&amp;EOMONTH('الإعدادات'!$B$5,0)))</f>
        <v/>
      </c>
      <c r="F60" s="19">
        <f>IF(A60&amp;""="","",SUMIFS('الحجوزات'!$L$6:$L$2005,'الحجوزات'!$F$6:$F$2005,A60&amp;"",'الحجوزات'!$A$6:$A$2005,"&gt;="&amp;DATE(YEAR('الإعدادات'!$B$5),MONTH('الإعدادات'!$B$5),1),'الحجوزات'!$A$6:$A$2005,"&lt;="&amp;EOMONTH('الإعدادات'!$B$5,0)))</f>
        <v/>
      </c>
      <c r="G60" s="18">
        <f>IF(A60&amp;""="","",COUNTIFS('الحجوزات'!$F$6:$F$2005,A60&amp;"",'الحجوزات'!$A$6:$A$2005,'الإعدادات'!$B$4,'الحجوزات'!$M$6:$M$2005,"محجوز")+COUNTIFS('الحجوزات'!$F$6:$F$2005,A60&amp;"",'الحجوزات'!$A$6:$A$2005,'الإعدادات'!$B$4,'الحجوزات'!$M$6:$M$2005,"تم"))</f>
        <v/>
      </c>
      <c r="H60" s="19">
        <f>IF(A60&amp;""="","",SUMIFS('الحجوزات'!$K$6:$K$2005,'الحجوزات'!$F$6:$F$2005,A60&amp;"",'الحجوزات'!$A$6:$A$2005,'الإعدادات'!$B$4))</f>
        <v/>
      </c>
    </row>
    <row r="61">
      <c r="A61" s="5" t="n"/>
      <c r="B61" s="5" t="n"/>
      <c r="C61" s="17" t="n"/>
      <c r="D61" s="18">
        <f>IF(A61&amp;""="","",COUNTIFS('الحجوزات'!$F$6:$F$2005,A61&amp;"",'الحجوزات'!$M$6:$M$2005,"تم",'الحجوزات'!$A$6:$A$2005,"&gt;="&amp;DATE(YEAR('الإعدادات'!$B$5),MONTH('الإعدادات'!$B$5),1),'الحجوزات'!$A$6:$A$2005,"&lt;="&amp;EOMONTH('الإعدادات'!$B$5,0)))</f>
        <v/>
      </c>
      <c r="E61" s="19">
        <f>IF(A61&amp;""="","",SUMIFS('الحجوزات'!$K$6:$K$2005,'الحجوزات'!$F$6:$F$2005,A61&amp;"",'الحجوزات'!$A$6:$A$2005,"&gt;="&amp;DATE(YEAR('الإعدادات'!$B$5),MONTH('الإعدادات'!$B$5),1),'الحجوزات'!$A$6:$A$2005,"&lt;="&amp;EOMONTH('الإعدادات'!$B$5,0)))</f>
        <v/>
      </c>
      <c r="F61" s="19">
        <f>IF(A61&amp;""="","",SUMIFS('الحجوزات'!$L$6:$L$2005,'الحجوزات'!$F$6:$F$2005,A61&amp;"",'الحجوزات'!$A$6:$A$2005,"&gt;="&amp;DATE(YEAR('الإعدادات'!$B$5),MONTH('الإعدادات'!$B$5),1),'الحجوزات'!$A$6:$A$2005,"&lt;="&amp;EOMONTH('الإعدادات'!$B$5,0)))</f>
        <v/>
      </c>
      <c r="G61" s="18">
        <f>IF(A61&amp;""="","",COUNTIFS('الحجوزات'!$F$6:$F$2005,A61&amp;"",'الحجوزات'!$A$6:$A$2005,'الإعدادات'!$B$4,'الحجوزات'!$M$6:$M$2005,"محجوز")+COUNTIFS('الحجوزات'!$F$6:$F$2005,A61&amp;"",'الحجوزات'!$A$6:$A$2005,'الإعدادات'!$B$4,'الحجوزات'!$M$6:$M$2005,"تم"))</f>
        <v/>
      </c>
      <c r="H61" s="19">
        <f>IF(A61&amp;""="","",SUMIFS('الحجوزات'!$K$6:$K$2005,'الحجوزات'!$F$6:$F$2005,A61&amp;"",'الحجوزات'!$A$6:$A$2005,'الإعدادات'!$B$4))</f>
        <v/>
      </c>
    </row>
    <row r="62">
      <c r="A62" s="5" t="n"/>
      <c r="B62" s="5" t="n"/>
      <c r="C62" s="17" t="n"/>
      <c r="D62" s="18">
        <f>IF(A62&amp;""="","",COUNTIFS('الحجوزات'!$F$6:$F$2005,A62&amp;"",'الحجوزات'!$M$6:$M$2005,"تم",'الحجوزات'!$A$6:$A$2005,"&gt;="&amp;DATE(YEAR('الإعدادات'!$B$5),MONTH('الإعدادات'!$B$5),1),'الحجوزات'!$A$6:$A$2005,"&lt;="&amp;EOMONTH('الإعدادات'!$B$5,0)))</f>
        <v/>
      </c>
      <c r="E62" s="19">
        <f>IF(A62&amp;""="","",SUMIFS('الحجوزات'!$K$6:$K$2005,'الحجوزات'!$F$6:$F$2005,A62&amp;"",'الحجوزات'!$A$6:$A$2005,"&gt;="&amp;DATE(YEAR('الإعدادات'!$B$5),MONTH('الإعدادات'!$B$5),1),'الحجوزات'!$A$6:$A$2005,"&lt;="&amp;EOMONTH('الإعدادات'!$B$5,0)))</f>
        <v/>
      </c>
      <c r="F62" s="19">
        <f>IF(A62&amp;""="","",SUMIFS('الحجوزات'!$L$6:$L$2005,'الحجوزات'!$F$6:$F$2005,A62&amp;"",'الحجوزات'!$A$6:$A$2005,"&gt;="&amp;DATE(YEAR('الإعدادات'!$B$5),MONTH('الإعدادات'!$B$5),1),'الحجوزات'!$A$6:$A$2005,"&lt;="&amp;EOMONTH('الإعدادات'!$B$5,0)))</f>
        <v/>
      </c>
      <c r="G62" s="18">
        <f>IF(A62&amp;""="","",COUNTIFS('الحجوزات'!$F$6:$F$2005,A62&amp;"",'الحجوزات'!$A$6:$A$2005,'الإعدادات'!$B$4,'الحجوزات'!$M$6:$M$2005,"محجوز")+COUNTIFS('الحجوزات'!$F$6:$F$2005,A62&amp;"",'الحجوزات'!$A$6:$A$2005,'الإعدادات'!$B$4,'الحجوزات'!$M$6:$M$2005,"تم"))</f>
        <v/>
      </c>
      <c r="H62" s="19">
        <f>IF(A62&amp;""="","",SUMIFS('الحجوزات'!$K$6:$K$2005,'الحجوزات'!$F$6:$F$2005,A62&amp;"",'الحجوزات'!$A$6:$A$2005,'الإعدادات'!$B$4))</f>
        <v/>
      </c>
    </row>
    <row r="63">
      <c r="A63" s="5" t="n"/>
      <c r="B63" s="5" t="n"/>
      <c r="C63" s="17" t="n"/>
      <c r="D63" s="18">
        <f>IF(A63&amp;""="","",COUNTIFS('الحجوزات'!$F$6:$F$2005,A63&amp;"",'الحجوزات'!$M$6:$M$2005,"تم",'الحجوزات'!$A$6:$A$2005,"&gt;="&amp;DATE(YEAR('الإعدادات'!$B$5),MONTH('الإعدادات'!$B$5),1),'الحجوزات'!$A$6:$A$2005,"&lt;="&amp;EOMONTH('الإعدادات'!$B$5,0)))</f>
        <v/>
      </c>
      <c r="E63" s="19">
        <f>IF(A63&amp;""="","",SUMIFS('الحجوزات'!$K$6:$K$2005,'الحجوزات'!$F$6:$F$2005,A63&amp;"",'الحجوزات'!$A$6:$A$2005,"&gt;="&amp;DATE(YEAR('الإعدادات'!$B$5),MONTH('الإعدادات'!$B$5),1),'الحجوزات'!$A$6:$A$2005,"&lt;="&amp;EOMONTH('الإعدادات'!$B$5,0)))</f>
        <v/>
      </c>
      <c r="F63" s="19">
        <f>IF(A63&amp;""="","",SUMIFS('الحجوزات'!$L$6:$L$2005,'الحجوزات'!$F$6:$F$2005,A63&amp;"",'الحجوزات'!$A$6:$A$2005,"&gt;="&amp;DATE(YEAR('الإعدادات'!$B$5),MONTH('الإعدادات'!$B$5),1),'الحجوزات'!$A$6:$A$2005,"&lt;="&amp;EOMONTH('الإعدادات'!$B$5,0)))</f>
        <v/>
      </c>
      <c r="G63" s="18">
        <f>IF(A63&amp;""="","",COUNTIFS('الحجوزات'!$F$6:$F$2005,A63&amp;"",'الحجوزات'!$A$6:$A$2005,'الإعدادات'!$B$4,'الحجوزات'!$M$6:$M$2005,"محجوز")+COUNTIFS('الحجوزات'!$F$6:$F$2005,A63&amp;"",'الحجوزات'!$A$6:$A$2005,'الإعدادات'!$B$4,'الحجوزات'!$M$6:$M$2005,"تم"))</f>
        <v/>
      </c>
      <c r="H63" s="19">
        <f>IF(A63&amp;""="","",SUMIFS('الحجوزات'!$K$6:$K$2005,'الحجوزات'!$F$6:$F$2005,A63&amp;"",'الحجوزات'!$A$6:$A$2005,'الإعدادات'!$B$4))</f>
        <v/>
      </c>
    </row>
    <row r="64">
      <c r="A64" s="5" t="n"/>
      <c r="B64" s="5" t="n"/>
      <c r="C64" s="17" t="n"/>
      <c r="D64" s="18">
        <f>IF(A64&amp;""="","",COUNTIFS('الحجوزات'!$F$6:$F$2005,A64&amp;"",'الحجوزات'!$M$6:$M$2005,"تم",'الحجوزات'!$A$6:$A$2005,"&gt;="&amp;DATE(YEAR('الإعدادات'!$B$5),MONTH('الإعدادات'!$B$5),1),'الحجوزات'!$A$6:$A$2005,"&lt;="&amp;EOMONTH('الإعدادات'!$B$5,0)))</f>
        <v/>
      </c>
      <c r="E64" s="19">
        <f>IF(A64&amp;""="","",SUMIFS('الحجوزات'!$K$6:$K$2005,'الحجوزات'!$F$6:$F$2005,A64&amp;"",'الحجوزات'!$A$6:$A$2005,"&gt;="&amp;DATE(YEAR('الإعدادات'!$B$5),MONTH('الإعدادات'!$B$5),1),'الحجوزات'!$A$6:$A$2005,"&lt;="&amp;EOMONTH('الإعدادات'!$B$5,0)))</f>
        <v/>
      </c>
      <c r="F64" s="19">
        <f>IF(A64&amp;""="","",SUMIFS('الحجوزات'!$L$6:$L$2005,'الحجوزات'!$F$6:$F$2005,A64&amp;"",'الحجوزات'!$A$6:$A$2005,"&gt;="&amp;DATE(YEAR('الإعدادات'!$B$5),MONTH('الإعدادات'!$B$5),1),'الحجوزات'!$A$6:$A$2005,"&lt;="&amp;EOMONTH('الإعدادات'!$B$5,0)))</f>
        <v/>
      </c>
      <c r="G64" s="18">
        <f>IF(A64&amp;""="","",COUNTIFS('الحجوزات'!$F$6:$F$2005,A64&amp;"",'الحجوزات'!$A$6:$A$2005,'الإعدادات'!$B$4,'الحجوزات'!$M$6:$M$2005,"محجوز")+COUNTIFS('الحجوزات'!$F$6:$F$2005,A64&amp;"",'الحجوزات'!$A$6:$A$2005,'الإعدادات'!$B$4,'الحجوزات'!$M$6:$M$2005,"تم"))</f>
        <v/>
      </c>
      <c r="H64" s="19">
        <f>IF(A64&amp;""="","",SUMIFS('الحجوزات'!$K$6:$K$2005,'الحجوزات'!$F$6:$F$2005,A64&amp;"",'الحجوزات'!$A$6:$A$2005,'الإعدادات'!$B$4))</f>
        <v/>
      </c>
    </row>
    <row r="65">
      <c r="A65" s="5" t="n"/>
      <c r="B65" s="5" t="n"/>
      <c r="C65" s="17" t="n"/>
      <c r="D65" s="18">
        <f>IF(A65&amp;""="","",COUNTIFS('الحجوزات'!$F$6:$F$2005,A65&amp;"",'الحجوزات'!$M$6:$M$2005,"تم",'الحجوزات'!$A$6:$A$2005,"&gt;="&amp;DATE(YEAR('الإعدادات'!$B$5),MONTH('الإعدادات'!$B$5),1),'الحجوزات'!$A$6:$A$2005,"&lt;="&amp;EOMONTH('الإعدادات'!$B$5,0)))</f>
        <v/>
      </c>
      <c r="E65" s="19">
        <f>IF(A65&amp;""="","",SUMIFS('الحجوزات'!$K$6:$K$2005,'الحجوزات'!$F$6:$F$2005,A65&amp;"",'الحجوزات'!$A$6:$A$2005,"&gt;="&amp;DATE(YEAR('الإعدادات'!$B$5),MONTH('الإعدادات'!$B$5),1),'الحجوزات'!$A$6:$A$2005,"&lt;="&amp;EOMONTH('الإعدادات'!$B$5,0)))</f>
        <v/>
      </c>
      <c r="F65" s="19">
        <f>IF(A65&amp;""="","",SUMIFS('الحجوزات'!$L$6:$L$2005,'الحجوزات'!$F$6:$F$2005,A65&amp;"",'الحجوزات'!$A$6:$A$2005,"&gt;="&amp;DATE(YEAR('الإعدادات'!$B$5),MONTH('الإعدادات'!$B$5),1),'الحجوزات'!$A$6:$A$2005,"&lt;="&amp;EOMONTH('الإعدادات'!$B$5,0)))</f>
        <v/>
      </c>
      <c r="G65" s="18">
        <f>IF(A65&amp;""="","",COUNTIFS('الحجوزات'!$F$6:$F$2005,A65&amp;"",'الحجوزات'!$A$6:$A$2005,'الإعدادات'!$B$4,'الحجوزات'!$M$6:$M$2005,"محجوز")+COUNTIFS('الحجوزات'!$F$6:$F$2005,A65&amp;"",'الحجوزات'!$A$6:$A$2005,'الإعدادات'!$B$4,'الحجوزات'!$M$6:$M$2005,"تم"))</f>
        <v/>
      </c>
      <c r="H65" s="19">
        <f>IF(A65&amp;""="","",SUMIFS('الحجوزات'!$K$6:$K$2005,'الحجوزات'!$F$6:$F$2005,A65&amp;"",'الحجوزات'!$A$6:$A$2005,'الإعدادات'!$B$4))</f>
        <v/>
      </c>
    </row>
    <row r="66">
      <c r="A66" s="5" t="n"/>
      <c r="B66" s="5" t="n"/>
      <c r="C66" s="17" t="n"/>
      <c r="D66" s="18">
        <f>IF(A66&amp;""="","",COUNTIFS('الحجوزات'!$F$6:$F$2005,A66&amp;"",'الحجوزات'!$M$6:$M$2005,"تم",'الحجوزات'!$A$6:$A$2005,"&gt;="&amp;DATE(YEAR('الإعدادات'!$B$5),MONTH('الإعدادات'!$B$5),1),'الحجوزات'!$A$6:$A$2005,"&lt;="&amp;EOMONTH('الإعدادات'!$B$5,0)))</f>
        <v/>
      </c>
      <c r="E66" s="19">
        <f>IF(A66&amp;""="","",SUMIFS('الحجوزات'!$K$6:$K$2005,'الحجوزات'!$F$6:$F$2005,A66&amp;"",'الحجوزات'!$A$6:$A$2005,"&gt;="&amp;DATE(YEAR('الإعدادات'!$B$5),MONTH('الإعدادات'!$B$5),1),'الحجوزات'!$A$6:$A$2005,"&lt;="&amp;EOMONTH('الإعدادات'!$B$5,0)))</f>
        <v/>
      </c>
      <c r="F66" s="19">
        <f>IF(A66&amp;""="","",SUMIFS('الحجوزات'!$L$6:$L$2005,'الحجوزات'!$F$6:$F$2005,A66&amp;"",'الحجوزات'!$A$6:$A$2005,"&gt;="&amp;DATE(YEAR('الإعدادات'!$B$5),MONTH('الإعدادات'!$B$5),1),'الحجوزات'!$A$6:$A$2005,"&lt;="&amp;EOMONTH('الإعدادات'!$B$5,0)))</f>
        <v/>
      </c>
      <c r="G66" s="18">
        <f>IF(A66&amp;""="","",COUNTIFS('الحجوزات'!$F$6:$F$2005,A66&amp;"",'الحجوزات'!$A$6:$A$2005,'الإعدادات'!$B$4,'الحجوزات'!$M$6:$M$2005,"محجوز")+COUNTIFS('الحجوزات'!$F$6:$F$2005,A66&amp;"",'الحجوزات'!$A$6:$A$2005,'الإعدادات'!$B$4,'الحجوزات'!$M$6:$M$2005,"تم"))</f>
        <v/>
      </c>
      <c r="H66" s="19">
        <f>IF(A66&amp;""="","",SUMIFS('الحجوزات'!$K$6:$K$2005,'الحجوزات'!$F$6:$F$2005,A66&amp;"",'الحجوزات'!$A$6:$A$2005,'الإعدادات'!$B$4))</f>
        <v/>
      </c>
    </row>
    <row r="67">
      <c r="A67" s="5" t="n"/>
      <c r="B67" s="5" t="n"/>
      <c r="C67" s="17" t="n"/>
      <c r="D67" s="18">
        <f>IF(A67&amp;""="","",COUNTIFS('الحجوزات'!$F$6:$F$2005,A67&amp;"",'الحجوزات'!$M$6:$M$2005,"تم",'الحجوزات'!$A$6:$A$2005,"&gt;="&amp;DATE(YEAR('الإعدادات'!$B$5),MONTH('الإعدادات'!$B$5),1),'الحجوزات'!$A$6:$A$2005,"&lt;="&amp;EOMONTH('الإعدادات'!$B$5,0)))</f>
        <v/>
      </c>
      <c r="E67" s="19">
        <f>IF(A67&amp;""="","",SUMIFS('الحجوزات'!$K$6:$K$2005,'الحجوزات'!$F$6:$F$2005,A67&amp;"",'الحجوزات'!$A$6:$A$2005,"&gt;="&amp;DATE(YEAR('الإعدادات'!$B$5),MONTH('الإعدادات'!$B$5),1),'الحجوزات'!$A$6:$A$2005,"&lt;="&amp;EOMONTH('الإعدادات'!$B$5,0)))</f>
        <v/>
      </c>
      <c r="F67" s="19">
        <f>IF(A67&amp;""="","",SUMIFS('الحجوزات'!$L$6:$L$2005,'الحجوزات'!$F$6:$F$2005,A67&amp;"",'الحجوزات'!$A$6:$A$2005,"&gt;="&amp;DATE(YEAR('الإعدادات'!$B$5),MONTH('الإعدادات'!$B$5),1),'الحجوزات'!$A$6:$A$2005,"&lt;="&amp;EOMONTH('الإعدادات'!$B$5,0)))</f>
        <v/>
      </c>
      <c r="G67" s="18">
        <f>IF(A67&amp;""="","",COUNTIFS('الحجوزات'!$F$6:$F$2005,A67&amp;"",'الحجوزات'!$A$6:$A$2005,'الإعدادات'!$B$4,'الحجوزات'!$M$6:$M$2005,"محجوز")+COUNTIFS('الحجوزات'!$F$6:$F$2005,A67&amp;"",'الحجوزات'!$A$6:$A$2005,'الإعدادات'!$B$4,'الحجوزات'!$M$6:$M$2005,"تم"))</f>
        <v/>
      </c>
      <c r="H67" s="19">
        <f>IF(A67&amp;""="","",SUMIFS('الحجوزات'!$K$6:$K$2005,'الحجوزات'!$F$6:$F$2005,A67&amp;"",'الحجوزات'!$A$6:$A$2005,'الإعدادات'!$B$4))</f>
        <v/>
      </c>
    </row>
    <row r="68">
      <c r="A68" s="5" t="n"/>
      <c r="B68" s="5" t="n"/>
      <c r="C68" s="17" t="n"/>
      <c r="D68" s="18">
        <f>IF(A68&amp;""="","",COUNTIFS('الحجوزات'!$F$6:$F$2005,A68&amp;"",'الحجوزات'!$M$6:$M$2005,"تم",'الحجوزات'!$A$6:$A$2005,"&gt;="&amp;DATE(YEAR('الإعدادات'!$B$5),MONTH('الإعدادات'!$B$5),1),'الحجوزات'!$A$6:$A$2005,"&lt;="&amp;EOMONTH('الإعدادات'!$B$5,0)))</f>
        <v/>
      </c>
      <c r="E68" s="19">
        <f>IF(A68&amp;""="","",SUMIFS('الحجوزات'!$K$6:$K$2005,'الحجوزات'!$F$6:$F$2005,A68&amp;"",'الحجوزات'!$A$6:$A$2005,"&gt;="&amp;DATE(YEAR('الإعدادات'!$B$5),MONTH('الإعدادات'!$B$5),1),'الحجوزات'!$A$6:$A$2005,"&lt;="&amp;EOMONTH('الإعدادات'!$B$5,0)))</f>
        <v/>
      </c>
      <c r="F68" s="19">
        <f>IF(A68&amp;""="","",SUMIFS('الحجوزات'!$L$6:$L$2005,'الحجوزات'!$F$6:$F$2005,A68&amp;"",'الحجوزات'!$A$6:$A$2005,"&gt;="&amp;DATE(YEAR('الإعدادات'!$B$5),MONTH('الإعدادات'!$B$5),1),'الحجوزات'!$A$6:$A$2005,"&lt;="&amp;EOMONTH('الإعدادات'!$B$5,0)))</f>
        <v/>
      </c>
      <c r="G68" s="18">
        <f>IF(A68&amp;""="","",COUNTIFS('الحجوزات'!$F$6:$F$2005,A68&amp;"",'الحجوزات'!$A$6:$A$2005,'الإعدادات'!$B$4,'الحجوزات'!$M$6:$M$2005,"محجوز")+COUNTIFS('الحجوزات'!$F$6:$F$2005,A68&amp;"",'الحجوزات'!$A$6:$A$2005,'الإعدادات'!$B$4,'الحجوزات'!$M$6:$M$2005,"تم"))</f>
        <v/>
      </c>
      <c r="H68" s="19">
        <f>IF(A68&amp;""="","",SUMIFS('الحجوزات'!$K$6:$K$2005,'الحجوزات'!$F$6:$F$2005,A68&amp;"",'الحجوزات'!$A$6:$A$2005,'الإعدادات'!$B$4))</f>
        <v/>
      </c>
    </row>
    <row r="69">
      <c r="A69" s="5" t="n"/>
      <c r="B69" s="5" t="n"/>
      <c r="C69" s="17" t="n"/>
      <c r="D69" s="18">
        <f>IF(A69&amp;""="","",COUNTIFS('الحجوزات'!$F$6:$F$2005,A69&amp;"",'الحجوزات'!$M$6:$M$2005,"تم",'الحجوزات'!$A$6:$A$2005,"&gt;="&amp;DATE(YEAR('الإعدادات'!$B$5),MONTH('الإعدادات'!$B$5),1),'الحجوزات'!$A$6:$A$2005,"&lt;="&amp;EOMONTH('الإعدادات'!$B$5,0)))</f>
        <v/>
      </c>
      <c r="E69" s="19">
        <f>IF(A69&amp;""="","",SUMIFS('الحجوزات'!$K$6:$K$2005,'الحجوزات'!$F$6:$F$2005,A69&amp;"",'الحجوزات'!$A$6:$A$2005,"&gt;="&amp;DATE(YEAR('الإعدادات'!$B$5),MONTH('الإعدادات'!$B$5),1),'الحجوزات'!$A$6:$A$2005,"&lt;="&amp;EOMONTH('الإعدادات'!$B$5,0)))</f>
        <v/>
      </c>
      <c r="F69" s="19">
        <f>IF(A69&amp;""="","",SUMIFS('الحجوزات'!$L$6:$L$2005,'الحجوزات'!$F$6:$F$2005,A69&amp;"",'الحجوزات'!$A$6:$A$2005,"&gt;="&amp;DATE(YEAR('الإعدادات'!$B$5),MONTH('الإعدادات'!$B$5),1),'الحجوزات'!$A$6:$A$2005,"&lt;="&amp;EOMONTH('الإعدادات'!$B$5,0)))</f>
        <v/>
      </c>
      <c r="G69" s="18">
        <f>IF(A69&amp;""="","",COUNTIFS('الحجوزات'!$F$6:$F$2005,A69&amp;"",'الحجوزات'!$A$6:$A$2005,'الإعدادات'!$B$4,'الحجوزات'!$M$6:$M$2005,"محجوز")+COUNTIFS('الحجوزات'!$F$6:$F$2005,A69&amp;"",'الحجوزات'!$A$6:$A$2005,'الإعدادات'!$B$4,'الحجوزات'!$M$6:$M$2005,"تم"))</f>
        <v/>
      </c>
      <c r="H69" s="19">
        <f>IF(A69&amp;""="","",SUMIFS('الحجوزات'!$K$6:$K$2005,'الحجوزات'!$F$6:$F$2005,A69&amp;"",'الحجوزات'!$A$6:$A$2005,'الإعدادات'!$B$4))</f>
        <v/>
      </c>
    </row>
    <row r="70">
      <c r="A70" s="5" t="n"/>
      <c r="B70" s="5" t="n"/>
      <c r="C70" s="17" t="n"/>
      <c r="D70" s="18">
        <f>IF(A70&amp;""="","",COUNTIFS('الحجوزات'!$F$6:$F$2005,A70&amp;"",'الحجوزات'!$M$6:$M$2005,"تم",'الحجوزات'!$A$6:$A$2005,"&gt;="&amp;DATE(YEAR('الإعدادات'!$B$5),MONTH('الإعدادات'!$B$5),1),'الحجوزات'!$A$6:$A$2005,"&lt;="&amp;EOMONTH('الإعدادات'!$B$5,0)))</f>
        <v/>
      </c>
      <c r="E70" s="19">
        <f>IF(A70&amp;""="","",SUMIFS('الحجوزات'!$K$6:$K$2005,'الحجوزات'!$F$6:$F$2005,A70&amp;"",'الحجوزات'!$A$6:$A$2005,"&gt;="&amp;DATE(YEAR('الإعدادات'!$B$5),MONTH('الإعدادات'!$B$5),1),'الحجوزات'!$A$6:$A$2005,"&lt;="&amp;EOMONTH('الإعدادات'!$B$5,0)))</f>
        <v/>
      </c>
      <c r="F70" s="19">
        <f>IF(A70&amp;""="","",SUMIFS('الحجوزات'!$L$6:$L$2005,'الحجوزات'!$F$6:$F$2005,A70&amp;"",'الحجوزات'!$A$6:$A$2005,"&gt;="&amp;DATE(YEAR('الإعدادات'!$B$5),MONTH('الإعدادات'!$B$5),1),'الحجوزات'!$A$6:$A$2005,"&lt;="&amp;EOMONTH('الإعدادات'!$B$5,0)))</f>
        <v/>
      </c>
      <c r="G70" s="18">
        <f>IF(A70&amp;""="","",COUNTIFS('الحجوزات'!$F$6:$F$2005,A70&amp;"",'الحجوزات'!$A$6:$A$2005,'الإعدادات'!$B$4,'الحجوزات'!$M$6:$M$2005,"محجوز")+COUNTIFS('الحجوزات'!$F$6:$F$2005,A70&amp;"",'الحجوزات'!$A$6:$A$2005,'الإعدادات'!$B$4,'الحجوزات'!$M$6:$M$2005,"تم"))</f>
        <v/>
      </c>
      <c r="H70" s="19">
        <f>IF(A70&amp;""="","",SUMIFS('الحجوزات'!$K$6:$K$2005,'الحجوزات'!$F$6:$F$2005,A70&amp;"",'الحجوزات'!$A$6:$A$2005,'الإعدادات'!$B$4))</f>
        <v/>
      </c>
    </row>
    <row r="71">
      <c r="A71" s="5" t="n"/>
      <c r="B71" s="5" t="n"/>
      <c r="C71" s="17" t="n"/>
      <c r="D71" s="18">
        <f>IF(A71&amp;""="","",COUNTIFS('الحجوزات'!$F$6:$F$2005,A71&amp;"",'الحجوزات'!$M$6:$M$2005,"تم",'الحجوزات'!$A$6:$A$2005,"&gt;="&amp;DATE(YEAR('الإعدادات'!$B$5),MONTH('الإعدادات'!$B$5),1),'الحجوزات'!$A$6:$A$2005,"&lt;="&amp;EOMONTH('الإعدادات'!$B$5,0)))</f>
        <v/>
      </c>
      <c r="E71" s="19">
        <f>IF(A71&amp;""="","",SUMIFS('الحجوزات'!$K$6:$K$2005,'الحجوزات'!$F$6:$F$2005,A71&amp;"",'الحجوزات'!$A$6:$A$2005,"&gt;="&amp;DATE(YEAR('الإعدادات'!$B$5),MONTH('الإعدادات'!$B$5),1),'الحجوزات'!$A$6:$A$2005,"&lt;="&amp;EOMONTH('الإعدادات'!$B$5,0)))</f>
        <v/>
      </c>
      <c r="F71" s="19">
        <f>IF(A71&amp;""="","",SUMIFS('الحجوزات'!$L$6:$L$2005,'الحجوزات'!$F$6:$F$2005,A71&amp;"",'الحجوزات'!$A$6:$A$2005,"&gt;="&amp;DATE(YEAR('الإعدادات'!$B$5),MONTH('الإعدادات'!$B$5),1),'الحجوزات'!$A$6:$A$2005,"&lt;="&amp;EOMONTH('الإعدادات'!$B$5,0)))</f>
        <v/>
      </c>
      <c r="G71" s="18">
        <f>IF(A71&amp;""="","",COUNTIFS('الحجوزات'!$F$6:$F$2005,A71&amp;"",'الحجوزات'!$A$6:$A$2005,'الإعدادات'!$B$4,'الحجوزات'!$M$6:$M$2005,"محجوز")+COUNTIFS('الحجوزات'!$F$6:$F$2005,A71&amp;"",'الحجوزات'!$A$6:$A$2005,'الإعدادات'!$B$4,'الحجوزات'!$M$6:$M$2005,"تم"))</f>
        <v/>
      </c>
      <c r="H71" s="19">
        <f>IF(A71&amp;""="","",SUMIFS('الحجوزات'!$K$6:$K$2005,'الحجوزات'!$F$6:$F$2005,A71&amp;"",'الحجوزات'!$A$6:$A$2005,'الإعدادات'!$B$4))</f>
        <v/>
      </c>
    </row>
    <row r="72">
      <c r="A72" s="5" t="n"/>
      <c r="B72" s="5" t="n"/>
      <c r="C72" s="17" t="n"/>
      <c r="D72" s="18">
        <f>IF(A72&amp;""="","",COUNTIFS('الحجوزات'!$F$6:$F$2005,A72&amp;"",'الحجوزات'!$M$6:$M$2005,"تم",'الحجوزات'!$A$6:$A$2005,"&gt;="&amp;DATE(YEAR('الإعدادات'!$B$5),MONTH('الإعدادات'!$B$5),1),'الحجوزات'!$A$6:$A$2005,"&lt;="&amp;EOMONTH('الإعدادات'!$B$5,0)))</f>
        <v/>
      </c>
      <c r="E72" s="19">
        <f>IF(A72&amp;""="","",SUMIFS('الحجوزات'!$K$6:$K$2005,'الحجوزات'!$F$6:$F$2005,A72&amp;"",'الحجوزات'!$A$6:$A$2005,"&gt;="&amp;DATE(YEAR('الإعدادات'!$B$5),MONTH('الإعدادات'!$B$5),1),'الحجوزات'!$A$6:$A$2005,"&lt;="&amp;EOMONTH('الإعدادات'!$B$5,0)))</f>
        <v/>
      </c>
      <c r="F72" s="19">
        <f>IF(A72&amp;""="","",SUMIFS('الحجوزات'!$L$6:$L$2005,'الحجوزات'!$F$6:$F$2005,A72&amp;"",'الحجوزات'!$A$6:$A$2005,"&gt;="&amp;DATE(YEAR('الإعدادات'!$B$5),MONTH('الإعدادات'!$B$5),1),'الحجوزات'!$A$6:$A$2005,"&lt;="&amp;EOMONTH('الإعدادات'!$B$5,0)))</f>
        <v/>
      </c>
      <c r="G72" s="18">
        <f>IF(A72&amp;""="","",COUNTIFS('الحجوزات'!$F$6:$F$2005,A72&amp;"",'الحجوزات'!$A$6:$A$2005,'الإعدادات'!$B$4,'الحجوزات'!$M$6:$M$2005,"محجوز")+COUNTIFS('الحجوزات'!$F$6:$F$2005,A72&amp;"",'الحجوزات'!$A$6:$A$2005,'الإعدادات'!$B$4,'الحجوزات'!$M$6:$M$2005,"تم"))</f>
        <v/>
      </c>
      <c r="H72" s="19">
        <f>IF(A72&amp;""="","",SUMIFS('الحجوزات'!$K$6:$K$2005,'الحجوزات'!$F$6:$F$2005,A72&amp;"",'الحجوزات'!$A$6:$A$2005,'الإعدادات'!$B$4))</f>
        <v/>
      </c>
    </row>
    <row r="73">
      <c r="A73" s="5" t="n"/>
      <c r="B73" s="5" t="n"/>
      <c r="C73" s="17" t="n"/>
      <c r="D73" s="18">
        <f>IF(A73&amp;""="","",COUNTIFS('الحجوزات'!$F$6:$F$2005,A73&amp;"",'الحجوزات'!$M$6:$M$2005,"تم",'الحجوزات'!$A$6:$A$2005,"&gt;="&amp;DATE(YEAR('الإعدادات'!$B$5),MONTH('الإعدادات'!$B$5),1),'الحجوزات'!$A$6:$A$2005,"&lt;="&amp;EOMONTH('الإعدادات'!$B$5,0)))</f>
        <v/>
      </c>
      <c r="E73" s="19">
        <f>IF(A73&amp;""="","",SUMIFS('الحجوزات'!$K$6:$K$2005,'الحجوزات'!$F$6:$F$2005,A73&amp;"",'الحجوزات'!$A$6:$A$2005,"&gt;="&amp;DATE(YEAR('الإعدادات'!$B$5),MONTH('الإعدادات'!$B$5),1),'الحجوزات'!$A$6:$A$2005,"&lt;="&amp;EOMONTH('الإعدادات'!$B$5,0)))</f>
        <v/>
      </c>
      <c r="F73" s="19">
        <f>IF(A73&amp;""="","",SUMIFS('الحجوزات'!$L$6:$L$2005,'الحجوزات'!$F$6:$F$2005,A73&amp;"",'الحجوزات'!$A$6:$A$2005,"&gt;="&amp;DATE(YEAR('الإعدادات'!$B$5),MONTH('الإعدادات'!$B$5),1),'الحجوزات'!$A$6:$A$2005,"&lt;="&amp;EOMONTH('الإعدادات'!$B$5,0)))</f>
        <v/>
      </c>
      <c r="G73" s="18">
        <f>IF(A73&amp;""="","",COUNTIFS('الحجوزات'!$F$6:$F$2005,A73&amp;"",'الحجوزات'!$A$6:$A$2005,'الإعدادات'!$B$4,'الحجوزات'!$M$6:$M$2005,"محجوز")+COUNTIFS('الحجوزات'!$F$6:$F$2005,A73&amp;"",'الحجوزات'!$A$6:$A$2005,'الإعدادات'!$B$4,'الحجوزات'!$M$6:$M$2005,"تم"))</f>
        <v/>
      </c>
      <c r="H73" s="19">
        <f>IF(A73&amp;""="","",SUMIFS('الحجوزات'!$K$6:$K$2005,'الحجوزات'!$F$6:$F$2005,A73&amp;"",'الحجوزات'!$A$6:$A$2005,'الإعدادات'!$B$4))</f>
        <v/>
      </c>
    </row>
    <row r="74">
      <c r="A74" s="5" t="n"/>
      <c r="B74" s="5" t="n"/>
      <c r="C74" s="17" t="n"/>
      <c r="D74" s="18">
        <f>IF(A74&amp;""="","",COUNTIFS('الحجوزات'!$F$6:$F$2005,A74&amp;"",'الحجوزات'!$M$6:$M$2005,"تم",'الحجوزات'!$A$6:$A$2005,"&gt;="&amp;DATE(YEAR('الإعدادات'!$B$5),MONTH('الإعدادات'!$B$5),1),'الحجوزات'!$A$6:$A$2005,"&lt;="&amp;EOMONTH('الإعدادات'!$B$5,0)))</f>
        <v/>
      </c>
      <c r="E74" s="19">
        <f>IF(A74&amp;""="","",SUMIFS('الحجوزات'!$K$6:$K$2005,'الحجوزات'!$F$6:$F$2005,A74&amp;"",'الحجوزات'!$A$6:$A$2005,"&gt;="&amp;DATE(YEAR('الإعدادات'!$B$5),MONTH('الإعدادات'!$B$5),1),'الحجوزات'!$A$6:$A$2005,"&lt;="&amp;EOMONTH('الإعدادات'!$B$5,0)))</f>
        <v/>
      </c>
      <c r="F74" s="19">
        <f>IF(A74&amp;""="","",SUMIFS('الحجوزات'!$L$6:$L$2005,'الحجوزات'!$F$6:$F$2005,A74&amp;"",'الحجوزات'!$A$6:$A$2005,"&gt;="&amp;DATE(YEAR('الإعدادات'!$B$5),MONTH('الإعدادات'!$B$5),1),'الحجوزات'!$A$6:$A$2005,"&lt;="&amp;EOMONTH('الإعدادات'!$B$5,0)))</f>
        <v/>
      </c>
      <c r="G74" s="18">
        <f>IF(A74&amp;""="","",COUNTIFS('الحجوزات'!$F$6:$F$2005,A74&amp;"",'الحجوزات'!$A$6:$A$2005,'الإعدادات'!$B$4,'الحجوزات'!$M$6:$M$2005,"محجوز")+COUNTIFS('الحجوزات'!$F$6:$F$2005,A74&amp;"",'الحجوزات'!$A$6:$A$2005,'الإعدادات'!$B$4,'الحجوزات'!$M$6:$M$2005,"تم"))</f>
        <v/>
      </c>
      <c r="H74" s="19">
        <f>IF(A74&amp;""="","",SUMIFS('الحجوزات'!$K$6:$K$2005,'الحجوزات'!$F$6:$F$2005,A74&amp;"",'الحجوزات'!$A$6:$A$2005,'الإعدادات'!$B$4))</f>
        <v/>
      </c>
    </row>
    <row r="75">
      <c r="A75" s="5" t="n"/>
      <c r="B75" s="5" t="n"/>
      <c r="C75" s="17" t="n"/>
      <c r="D75" s="18">
        <f>IF(A75&amp;""="","",COUNTIFS('الحجوزات'!$F$6:$F$2005,A75&amp;"",'الحجوزات'!$M$6:$M$2005,"تم",'الحجوزات'!$A$6:$A$2005,"&gt;="&amp;DATE(YEAR('الإعدادات'!$B$5),MONTH('الإعدادات'!$B$5),1),'الحجوزات'!$A$6:$A$2005,"&lt;="&amp;EOMONTH('الإعدادات'!$B$5,0)))</f>
        <v/>
      </c>
      <c r="E75" s="19">
        <f>IF(A75&amp;""="","",SUMIFS('الحجوزات'!$K$6:$K$2005,'الحجوزات'!$F$6:$F$2005,A75&amp;"",'الحجوزات'!$A$6:$A$2005,"&gt;="&amp;DATE(YEAR('الإعدادات'!$B$5),MONTH('الإعدادات'!$B$5),1),'الحجوزات'!$A$6:$A$2005,"&lt;="&amp;EOMONTH('الإعدادات'!$B$5,0)))</f>
        <v/>
      </c>
      <c r="F75" s="19">
        <f>IF(A75&amp;""="","",SUMIFS('الحجوزات'!$L$6:$L$2005,'الحجوزات'!$F$6:$F$2005,A75&amp;"",'الحجوزات'!$A$6:$A$2005,"&gt;="&amp;DATE(YEAR('الإعدادات'!$B$5),MONTH('الإعدادات'!$B$5),1),'الحجوزات'!$A$6:$A$2005,"&lt;="&amp;EOMONTH('الإعدادات'!$B$5,0)))</f>
        <v/>
      </c>
      <c r="G75" s="18">
        <f>IF(A75&amp;""="","",COUNTIFS('الحجوزات'!$F$6:$F$2005,A75&amp;"",'الحجوزات'!$A$6:$A$2005,'الإعدادات'!$B$4,'الحجوزات'!$M$6:$M$2005,"محجوز")+COUNTIFS('الحجوزات'!$F$6:$F$2005,A75&amp;"",'الحجوزات'!$A$6:$A$2005,'الإعدادات'!$B$4,'الحجوزات'!$M$6:$M$2005,"تم"))</f>
        <v/>
      </c>
      <c r="H75" s="19">
        <f>IF(A75&amp;""="","",SUMIFS('الحجوزات'!$K$6:$K$2005,'الحجوزات'!$F$6:$F$2005,A75&amp;"",'الحجوزات'!$A$6:$A$2005,'الإعدادات'!$B$4))</f>
        <v/>
      </c>
    </row>
    <row r="76">
      <c r="A76" s="5" t="n"/>
      <c r="B76" s="5" t="n"/>
      <c r="C76" s="17" t="n"/>
      <c r="D76" s="18">
        <f>IF(A76&amp;""="","",COUNTIFS('الحجوزات'!$F$6:$F$2005,A76&amp;"",'الحجوزات'!$M$6:$M$2005,"تم",'الحجوزات'!$A$6:$A$2005,"&gt;="&amp;DATE(YEAR('الإعدادات'!$B$5),MONTH('الإعدادات'!$B$5),1),'الحجوزات'!$A$6:$A$2005,"&lt;="&amp;EOMONTH('الإعدادات'!$B$5,0)))</f>
        <v/>
      </c>
      <c r="E76" s="19">
        <f>IF(A76&amp;""="","",SUMIFS('الحجوزات'!$K$6:$K$2005,'الحجوزات'!$F$6:$F$2005,A76&amp;"",'الحجوزات'!$A$6:$A$2005,"&gt;="&amp;DATE(YEAR('الإعدادات'!$B$5),MONTH('الإعدادات'!$B$5),1),'الحجوزات'!$A$6:$A$2005,"&lt;="&amp;EOMONTH('الإعدادات'!$B$5,0)))</f>
        <v/>
      </c>
      <c r="F76" s="19">
        <f>IF(A76&amp;""="","",SUMIFS('الحجوزات'!$L$6:$L$2005,'الحجوزات'!$F$6:$F$2005,A76&amp;"",'الحجوزات'!$A$6:$A$2005,"&gt;="&amp;DATE(YEAR('الإعدادات'!$B$5),MONTH('الإعدادات'!$B$5),1),'الحجوزات'!$A$6:$A$2005,"&lt;="&amp;EOMONTH('الإعدادات'!$B$5,0)))</f>
        <v/>
      </c>
      <c r="G76" s="18">
        <f>IF(A76&amp;""="","",COUNTIFS('الحجوزات'!$F$6:$F$2005,A76&amp;"",'الحجوزات'!$A$6:$A$2005,'الإعدادات'!$B$4,'الحجوزات'!$M$6:$M$2005,"محجوز")+COUNTIFS('الحجوزات'!$F$6:$F$2005,A76&amp;"",'الحجوزات'!$A$6:$A$2005,'الإعدادات'!$B$4,'الحجوزات'!$M$6:$M$2005,"تم"))</f>
        <v/>
      </c>
      <c r="H76" s="19">
        <f>IF(A76&amp;""="","",SUMIFS('الحجوزات'!$K$6:$K$2005,'الحجوزات'!$F$6:$F$2005,A76&amp;"",'الحجوزات'!$A$6:$A$2005,'الإعدادات'!$B$4))</f>
        <v/>
      </c>
    </row>
    <row r="77">
      <c r="A77" s="5" t="n"/>
      <c r="B77" s="5" t="n"/>
      <c r="C77" s="17" t="n"/>
      <c r="D77" s="18">
        <f>IF(A77&amp;""="","",COUNTIFS('الحجوزات'!$F$6:$F$2005,A77&amp;"",'الحجوزات'!$M$6:$M$2005,"تم",'الحجوزات'!$A$6:$A$2005,"&gt;="&amp;DATE(YEAR('الإعدادات'!$B$5),MONTH('الإعدادات'!$B$5),1),'الحجوزات'!$A$6:$A$2005,"&lt;="&amp;EOMONTH('الإعدادات'!$B$5,0)))</f>
        <v/>
      </c>
      <c r="E77" s="19">
        <f>IF(A77&amp;""="","",SUMIFS('الحجوزات'!$K$6:$K$2005,'الحجوزات'!$F$6:$F$2005,A77&amp;"",'الحجوزات'!$A$6:$A$2005,"&gt;="&amp;DATE(YEAR('الإعدادات'!$B$5),MONTH('الإعدادات'!$B$5),1),'الحجوزات'!$A$6:$A$2005,"&lt;="&amp;EOMONTH('الإعدادات'!$B$5,0)))</f>
        <v/>
      </c>
      <c r="F77" s="19">
        <f>IF(A77&amp;""="","",SUMIFS('الحجوزات'!$L$6:$L$2005,'الحجوزات'!$F$6:$F$2005,A77&amp;"",'الحجوزات'!$A$6:$A$2005,"&gt;="&amp;DATE(YEAR('الإعدادات'!$B$5),MONTH('الإعدادات'!$B$5),1),'الحجوزات'!$A$6:$A$2005,"&lt;="&amp;EOMONTH('الإعدادات'!$B$5,0)))</f>
        <v/>
      </c>
      <c r="G77" s="18">
        <f>IF(A77&amp;""="","",COUNTIFS('الحجوزات'!$F$6:$F$2005,A77&amp;"",'الحجوزات'!$A$6:$A$2005,'الإعدادات'!$B$4,'الحجوزات'!$M$6:$M$2005,"محجوز")+COUNTIFS('الحجوزات'!$F$6:$F$2005,A77&amp;"",'الحجوزات'!$A$6:$A$2005,'الإعدادات'!$B$4,'الحجوزات'!$M$6:$M$2005,"تم"))</f>
        <v/>
      </c>
      <c r="H77" s="19">
        <f>IF(A77&amp;""="","",SUMIFS('الحجوزات'!$K$6:$K$2005,'الحجوزات'!$F$6:$F$2005,A77&amp;"",'الحجوزات'!$A$6:$A$2005,'الإعدادات'!$B$4))</f>
        <v/>
      </c>
    </row>
    <row r="78">
      <c r="A78" s="5" t="n"/>
      <c r="B78" s="5" t="n"/>
      <c r="C78" s="17" t="n"/>
      <c r="D78" s="18">
        <f>IF(A78&amp;""="","",COUNTIFS('الحجوزات'!$F$6:$F$2005,A78&amp;"",'الحجوزات'!$M$6:$M$2005,"تم",'الحجوزات'!$A$6:$A$2005,"&gt;="&amp;DATE(YEAR('الإعدادات'!$B$5),MONTH('الإعدادات'!$B$5),1),'الحجوزات'!$A$6:$A$2005,"&lt;="&amp;EOMONTH('الإعدادات'!$B$5,0)))</f>
        <v/>
      </c>
      <c r="E78" s="19">
        <f>IF(A78&amp;""="","",SUMIFS('الحجوزات'!$K$6:$K$2005,'الحجوزات'!$F$6:$F$2005,A78&amp;"",'الحجوزات'!$A$6:$A$2005,"&gt;="&amp;DATE(YEAR('الإعدادات'!$B$5),MONTH('الإعدادات'!$B$5),1),'الحجوزات'!$A$6:$A$2005,"&lt;="&amp;EOMONTH('الإعدادات'!$B$5,0)))</f>
        <v/>
      </c>
      <c r="F78" s="19">
        <f>IF(A78&amp;""="","",SUMIFS('الحجوزات'!$L$6:$L$2005,'الحجوزات'!$F$6:$F$2005,A78&amp;"",'الحجوزات'!$A$6:$A$2005,"&gt;="&amp;DATE(YEAR('الإعدادات'!$B$5),MONTH('الإعدادات'!$B$5),1),'الحجوزات'!$A$6:$A$2005,"&lt;="&amp;EOMONTH('الإعدادات'!$B$5,0)))</f>
        <v/>
      </c>
      <c r="G78" s="18">
        <f>IF(A78&amp;""="","",COUNTIFS('الحجوزات'!$F$6:$F$2005,A78&amp;"",'الحجوزات'!$A$6:$A$2005,'الإعدادات'!$B$4,'الحجوزات'!$M$6:$M$2005,"محجوز")+COUNTIFS('الحجوزات'!$F$6:$F$2005,A78&amp;"",'الحجوزات'!$A$6:$A$2005,'الإعدادات'!$B$4,'الحجوزات'!$M$6:$M$2005,"تم"))</f>
        <v/>
      </c>
      <c r="H78" s="19">
        <f>IF(A78&amp;""="","",SUMIFS('الحجوزات'!$K$6:$K$2005,'الحجوزات'!$F$6:$F$2005,A78&amp;"",'الحجوزات'!$A$6:$A$2005,'الإعدادات'!$B$4))</f>
        <v/>
      </c>
    </row>
    <row r="79">
      <c r="A79" s="5" t="n"/>
      <c r="B79" s="5" t="n"/>
      <c r="C79" s="17" t="n"/>
      <c r="D79" s="18">
        <f>IF(A79&amp;""="","",COUNTIFS('الحجوزات'!$F$6:$F$2005,A79&amp;"",'الحجوزات'!$M$6:$M$2005,"تم",'الحجوزات'!$A$6:$A$2005,"&gt;="&amp;DATE(YEAR('الإعدادات'!$B$5),MONTH('الإعدادات'!$B$5),1),'الحجوزات'!$A$6:$A$2005,"&lt;="&amp;EOMONTH('الإعدادات'!$B$5,0)))</f>
        <v/>
      </c>
      <c r="E79" s="19">
        <f>IF(A79&amp;""="","",SUMIFS('الحجوزات'!$K$6:$K$2005,'الحجوزات'!$F$6:$F$2005,A79&amp;"",'الحجوزات'!$A$6:$A$2005,"&gt;="&amp;DATE(YEAR('الإعدادات'!$B$5),MONTH('الإعدادات'!$B$5),1),'الحجوزات'!$A$6:$A$2005,"&lt;="&amp;EOMONTH('الإعدادات'!$B$5,0)))</f>
        <v/>
      </c>
      <c r="F79" s="19">
        <f>IF(A79&amp;""="","",SUMIFS('الحجوزات'!$L$6:$L$2005,'الحجوزات'!$F$6:$F$2005,A79&amp;"",'الحجوزات'!$A$6:$A$2005,"&gt;="&amp;DATE(YEAR('الإعدادات'!$B$5),MONTH('الإعدادات'!$B$5),1),'الحجوزات'!$A$6:$A$2005,"&lt;="&amp;EOMONTH('الإعدادات'!$B$5,0)))</f>
        <v/>
      </c>
      <c r="G79" s="18">
        <f>IF(A79&amp;""="","",COUNTIFS('الحجوزات'!$F$6:$F$2005,A79&amp;"",'الحجوزات'!$A$6:$A$2005,'الإعدادات'!$B$4,'الحجوزات'!$M$6:$M$2005,"محجوز")+COUNTIFS('الحجوزات'!$F$6:$F$2005,A79&amp;"",'الحجوزات'!$A$6:$A$2005,'الإعدادات'!$B$4,'الحجوزات'!$M$6:$M$2005,"تم"))</f>
        <v/>
      </c>
      <c r="H79" s="19">
        <f>IF(A79&amp;""="","",SUMIFS('الحجوزات'!$K$6:$K$2005,'الحجوزات'!$F$6:$F$2005,A79&amp;"",'الحجوزات'!$A$6:$A$2005,'الإعدادات'!$B$4))</f>
        <v/>
      </c>
    </row>
    <row r="80">
      <c r="A80" s="5" t="n"/>
      <c r="B80" s="5" t="n"/>
      <c r="C80" s="17" t="n"/>
      <c r="D80" s="18">
        <f>IF(A80&amp;""="","",COUNTIFS('الحجوزات'!$F$6:$F$2005,A80&amp;"",'الحجوزات'!$M$6:$M$2005,"تم",'الحجوزات'!$A$6:$A$2005,"&gt;="&amp;DATE(YEAR('الإعدادات'!$B$5),MONTH('الإعدادات'!$B$5),1),'الحجوزات'!$A$6:$A$2005,"&lt;="&amp;EOMONTH('الإعدادات'!$B$5,0)))</f>
        <v/>
      </c>
      <c r="E80" s="19">
        <f>IF(A80&amp;""="","",SUMIFS('الحجوزات'!$K$6:$K$2005,'الحجوزات'!$F$6:$F$2005,A80&amp;"",'الحجوزات'!$A$6:$A$2005,"&gt;="&amp;DATE(YEAR('الإعدادات'!$B$5),MONTH('الإعدادات'!$B$5),1),'الحجوزات'!$A$6:$A$2005,"&lt;="&amp;EOMONTH('الإعدادات'!$B$5,0)))</f>
        <v/>
      </c>
      <c r="F80" s="19">
        <f>IF(A80&amp;""="","",SUMIFS('الحجوزات'!$L$6:$L$2005,'الحجوزات'!$F$6:$F$2005,A80&amp;"",'الحجوزات'!$A$6:$A$2005,"&gt;="&amp;DATE(YEAR('الإعدادات'!$B$5),MONTH('الإعدادات'!$B$5),1),'الحجوزات'!$A$6:$A$2005,"&lt;="&amp;EOMONTH('الإعدادات'!$B$5,0)))</f>
        <v/>
      </c>
      <c r="G80" s="18">
        <f>IF(A80&amp;""="","",COUNTIFS('الحجوزات'!$F$6:$F$2005,A80&amp;"",'الحجوزات'!$A$6:$A$2005,'الإعدادات'!$B$4,'الحجوزات'!$M$6:$M$2005,"محجوز")+COUNTIFS('الحجوزات'!$F$6:$F$2005,A80&amp;"",'الحجوزات'!$A$6:$A$2005,'الإعدادات'!$B$4,'الحجوزات'!$M$6:$M$2005,"تم"))</f>
        <v/>
      </c>
      <c r="H80" s="19">
        <f>IF(A80&amp;""="","",SUMIFS('الحجوزات'!$K$6:$K$2005,'الحجوزات'!$F$6:$F$2005,A80&amp;"",'الحجوزات'!$A$6:$A$2005,'الإعدادات'!$B$4))</f>
        <v/>
      </c>
    </row>
    <row r="81">
      <c r="A81" s="5" t="n"/>
      <c r="B81" s="5" t="n"/>
      <c r="C81" s="17" t="n"/>
      <c r="D81" s="18">
        <f>IF(A81&amp;""="","",COUNTIFS('الحجوزات'!$F$6:$F$2005,A81&amp;"",'الحجوزات'!$M$6:$M$2005,"تم",'الحجوزات'!$A$6:$A$2005,"&gt;="&amp;DATE(YEAR('الإعدادات'!$B$5),MONTH('الإعدادات'!$B$5),1),'الحجوزات'!$A$6:$A$2005,"&lt;="&amp;EOMONTH('الإعدادات'!$B$5,0)))</f>
        <v/>
      </c>
      <c r="E81" s="19">
        <f>IF(A81&amp;""="","",SUMIFS('الحجوزات'!$K$6:$K$2005,'الحجوزات'!$F$6:$F$2005,A81&amp;"",'الحجوزات'!$A$6:$A$2005,"&gt;="&amp;DATE(YEAR('الإعدادات'!$B$5),MONTH('الإعدادات'!$B$5),1),'الحجوزات'!$A$6:$A$2005,"&lt;="&amp;EOMONTH('الإعدادات'!$B$5,0)))</f>
        <v/>
      </c>
      <c r="F81" s="19">
        <f>IF(A81&amp;""="","",SUMIFS('الحجوزات'!$L$6:$L$2005,'الحجوزات'!$F$6:$F$2005,A81&amp;"",'الحجوزات'!$A$6:$A$2005,"&gt;="&amp;DATE(YEAR('الإعدادات'!$B$5),MONTH('الإعدادات'!$B$5),1),'الحجوزات'!$A$6:$A$2005,"&lt;="&amp;EOMONTH('الإعدادات'!$B$5,0)))</f>
        <v/>
      </c>
      <c r="G81" s="18">
        <f>IF(A81&amp;""="","",COUNTIFS('الحجوزات'!$F$6:$F$2005,A81&amp;"",'الحجوزات'!$A$6:$A$2005,'الإعدادات'!$B$4,'الحجوزات'!$M$6:$M$2005,"محجوز")+COUNTIFS('الحجوزات'!$F$6:$F$2005,A81&amp;"",'الحجوزات'!$A$6:$A$2005,'الإعدادات'!$B$4,'الحجوزات'!$M$6:$M$2005,"تم"))</f>
        <v/>
      </c>
      <c r="H81" s="19">
        <f>IF(A81&amp;""="","",SUMIFS('الحجوزات'!$K$6:$K$2005,'الحجوزات'!$F$6:$F$2005,A81&amp;"",'الحجوزات'!$A$6:$A$2005,'الإعدادات'!$B$4))</f>
        <v/>
      </c>
    </row>
    <row r="82">
      <c r="A82" s="5" t="n"/>
      <c r="B82" s="5" t="n"/>
      <c r="C82" s="17" t="n"/>
      <c r="D82" s="18">
        <f>IF(A82&amp;""="","",COUNTIFS('الحجوزات'!$F$6:$F$2005,A82&amp;"",'الحجوزات'!$M$6:$M$2005,"تم",'الحجوزات'!$A$6:$A$2005,"&gt;="&amp;DATE(YEAR('الإعدادات'!$B$5),MONTH('الإعدادات'!$B$5),1),'الحجوزات'!$A$6:$A$2005,"&lt;="&amp;EOMONTH('الإعدادات'!$B$5,0)))</f>
        <v/>
      </c>
      <c r="E82" s="19">
        <f>IF(A82&amp;""="","",SUMIFS('الحجوزات'!$K$6:$K$2005,'الحجوزات'!$F$6:$F$2005,A82&amp;"",'الحجوزات'!$A$6:$A$2005,"&gt;="&amp;DATE(YEAR('الإعدادات'!$B$5),MONTH('الإعدادات'!$B$5),1),'الحجوزات'!$A$6:$A$2005,"&lt;="&amp;EOMONTH('الإعدادات'!$B$5,0)))</f>
        <v/>
      </c>
      <c r="F82" s="19">
        <f>IF(A82&amp;""="","",SUMIFS('الحجوزات'!$L$6:$L$2005,'الحجوزات'!$F$6:$F$2005,A82&amp;"",'الحجوزات'!$A$6:$A$2005,"&gt;="&amp;DATE(YEAR('الإعدادات'!$B$5),MONTH('الإعدادات'!$B$5),1),'الحجوزات'!$A$6:$A$2005,"&lt;="&amp;EOMONTH('الإعدادات'!$B$5,0)))</f>
        <v/>
      </c>
      <c r="G82" s="18">
        <f>IF(A82&amp;""="","",COUNTIFS('الحجوزات'!$F$6:$F$2005,A82&amp;"",'الحجوزات'!$A$6:$A$2005,'الإعدادات'!$B$4,'الحجوزات'!$M$6:$M$2005,"محجوز")+COUNTIFS('الحجوزات'!$F$6:$F$2005,A82&amp;"",'الحجوزات'!$A$6:$A$2005,'الإعدادات'!$B$4,'الحجوزات'!$M$6:$M$2005,"تم"))</f>
        <v/>
      </c>
      <c r="H82" s="19">
        <f>IF(A82&amp;""="","",SUMIFS('الحجوزات'!$K$6:$K$2005,'الحجوزات'!$F$6:$F$2005,A82&amp;"",'الحجوزات'!$A$6:$A$2005,'الإعدادات'!$B$4))</f>
        <v/>
      </c>
    </row>
    <row r="83">
      <c r="A83" s="5" t="n"/>
      <c r="B83" s="5" t="n"/>
      <c r="C83" s="17" t="n"/>
      <c r="D83" s="18">
        <f>IF(A83&amp;""="","",COUNTIFS('الحجوزات'!$F$6:$F$2005,A83&amp;"",'الحجوزات'!$M$6:$M$2005,"تم",'الحجوزات'!$A$6:$A$2005,"&gt;="&amp;DATE(YEAR('الإعدادات'!$B$5),MONTH('الإعدادات'!$B$5),1),'الحجوزات'!$A$6:$A$2005,"&lt;="&amp;EOMONTH('الإعدادات'!$B$5,0)))</f>
        <v/>
      </c>
      <c r="E83" s="19">
        <f>IF(A83&amp;""="","",SUMIFS('الحجوزات'!$K$6:$K$2005,'الحجوزات'!$F$6:$F$2005,A83&amp;"",'الحجوزات'!$A$6:$A$2005,"&gt;="&amp;DATE(YEAR('الإعدادات'!$B$5),MONTH('الإعدادات'!$B$5),1),'الحجوزات'!$A$6:$A$2005,"&lt;="&amp;EOMONTH('الإعدادات'!$B$5,0)))</f>
        <v/>
      </c>
      <c r="F83" s="19">
        <f>IF(A83&amp;""="","",SUMIFS('الحجوزات'!$L$6:$L$2005,'الحجوزات'!$F$6:$F$2005,A83&amp;"",'الحجوزات'!$A$6:$A$2005,"&gt;="&amp;DATE(YEAR('الإعدادات'!$B$5),MONTH('الإعدادات'!$B$5),1),'الحجوزات'!$A$6:$A$2005,"&lt;="&amp;EOMONTH('الإعدادات'!$B$5,0)))</f>
        <v/>
      </c>
      <c r="G83" s="18">
        <f>IF(A83&amp;""="","",COUNTIFS('الحجوزات'!$F$6:$F$2005,A83&amp;"",'الحجوزات'!$A$6:$A$2005,'الإعدادات'!$B$4,'الحجوزات'!$M$6:$M$2005,"محجوز")+COUNTIFS('الحجوزات'!$F$6:$F$2005,A83&amp;"",'الحجوزات'!$A$6:$A$2005,'الإعدادات'!$B$4,'الحجوزات'!$M$6:$M$2005,"تم"))</f>
        <v/>
      </c>
      <c r="H83" s="19">
        <f>IF(A83&amp;""="","",SUMIFS('الحجوزات'!$K$6:$K$2005,'الحجوزات'!$F$6:$F$2005,A83&amp;"",'الحجوزات'!$A$6:$A$2005,'الإعدادات'!$B$4))</f>
        <v/>
      </c>
    </row>
    <row r="84">
      <c r="A84" s="5" t="n"/>
      <c r="B84" s="5" t="n"/>
      <c r="C84" s="17" t="n"/>
      <c r="D84" s="18">
        <f>IF(A84&amp;""="","",COUNTIFS('الحجوزات'!$F$6:$F$2005,A84&amp;"",'الحجوزات'!$M$6:$M$2005,"تم",'الحجوزات'!$A$6:$A$2005,"&gt;="&amp;DATE(YEAR('الإعدادات'!$B$5),MONTH('الإعدادات'!$B$5),1),'الحجوزات'!$A$6:$A$2005,"&lt;="&amp;EOMONTH('الإعدادات'!$B$5,0)))</f>
        <v/>
      </c>
      <c r="E84" s="19">
        <f>IF(A84&amp;""="","",SUMIFS('الحجوزات'!$K$6:$K$2005,'الحجوزات'!$F$6:$F$2005,A84&amp;"",'الحجوزات'!$A$6:$A$2005,"&gt;="&amp;DATE(YEAR('الإعدادات'!$B$5),MONTH('الإعدادات'!$B$5),1),'الحجوزات'!$A$6:$A$2005,"&lt;="&amp;EOMONTH('الإعدادات'!$B$5,0)))</f>
        <v/>
      </c>
      <c r="F84" s="19">
        <f>IF(A84&amp;""="","",SUMIFS('الحجوزات'!$L$6:$L$2005,'الحجوزات'!$F$6:$F$2005,A84&amp;"",'الحجوزات'!$A$6:$A$2005,"&gt;="&amp;DATE(YEAR('الإعدادات'!$B$5),MONTH('الإعدادات'!$B$5),1),'الحجوزات'!$A$6:$A$2005,"&lt;="&amp;EOMONTH('الإعدادات'!$B$5,0)))</f>
        <v/>
      </c>
      <c r="G84" s="18">
        <f>IF(A84&amp;""="","",COUNTIFS('الحجوزات'!$F$6:$F$2005,A84&amp;"",'الحجوزات'!$A$6:$A$2005,'الإعدادات'!$B$4,'الحجوزات'!$M$6:$M$2005,"محجوز")+COUNTIFS('الحجوزات'!$F$6:$F$2005,A84&amp;"",'الحجوزات'!$A$6:$A$2005,'الإعدادات'!$B$4,'الحجوزات'!$M$6:$M$2005,"تم"))</f>
        <v/>
      </c>
      <c r="H84" s="19">
        <f>IF(A84&amp;""="","",SUMIFS('الحجوزات'!$K$6:$K$2005,'الحجوزات'!$F$6:$F$2005,A84&amp;"",'الحجوزات'!$A$6:$A$2005,'الإعدادات'!$B$4))</f>
        <v/>
      </c>
    </row>
    <row r="85">
      <c r="A85" s="5" t="n"/>
      <c r="B85" s="5" t="n"/>
      <c r="C85" s="17" t="n"/>
      <c r="D85" s="18">
        <f>IF(A85&amp;""="","",COUNTIFS('الحجوزات'!$F$6:$F$2005,A85&amp;"",'الحجوزات'!$M$6:$M$2005,"تم",'الحجوزات'!$A$6:$A$2005,"&gt;="&amp;DATE(YEAR('الإعدادات'!$B$5),MONTH('الإعدادات'!$B$5),1),'الحجوزات'!$A$6:$A$2005,"&lt;="&amp;EOMONTH('الإعدادات'!$B$5,0)))</f>
        <v/>
      </c>
      <c r="E85" s="19">
        <f>IF(A85&amp;""="","",SUMIFS('الحجوزات'!$K$6:$K$2005,'الحجوزات'!$F$6:$F$2005,A85&amp;"",'الحجوزات'!$A$6:$A$2005,"&gt;="&amp;DATE(YEAR('الإعدادات'!$B$5),MONTH('الإعدادات'!$B$5),1),'الحجوزات'!$A$6:$A$2005,"&lt;="&amp;EOMONTH('الإعدادات'!$B$5,0)))</f>
        <v/>
      </c>
      <c r="F85" s="19">
        <f>IF(A85&amp;""="","",SUMIFS('الحجوزات'!$L$6:$L$2005,'الحجوزات'!$F$6:$F$2005,A85&amp;"",'الحجوزات'!$A$6:$A$2005,"&gt;="&amp;DATE(YEAR('الإعدادات'!$B$5),MONTH('الإعدادات'!$B$5),1),'الحجوزات'!$A$6:$A$2005,"&lt;="&amp;EOMONTH('الإعدادات'!$B$5,0)))</f>
        <v/>
      </c>
      <c r="G85" s="18">
        <f>IF(A85&amp;""="","",COUNTIFS('الحجوزات'!$F$6:$F$2005,A85&amp;"",'الحجوزات'!$A$6:$A$2005,'الإعدادات'!$B$4,'الحجوزات'!$M$6:$M$2005,"محجوز")+COUNTIFS('الحجوزات'!$F$6:$F$2005,A85&amp;"",'الحجوزات'!$A$6:$A$2005,'الإعدادات'!$B$4,'الحجوزات'!$M$6:$M$2005,"تم"))</f>
        <v/>
      </c>
      <c r="H85" s="19">
        <f>IF(A85&amp;""="","",SUMIFS('الحجوزات'!$K$6:$K$2005,'الحجوزات'!$F$6:$F$2005,A85&amp;"",'الحجوزات'!$A$6:$A$2005,'الإعدادات'!$B$4))</f>
        <v/>
      </c>
    </row>
    <row r="86">
      <c r="A86" s="5" t="n"/>
      <c r="B86" s="5" t="n"/>
      <c r="C86" s="17" t="n"/>
      <c r="D86" s="18">
        <f>IF(A86&amp;""="","",COUNTIFS('الحجوزات'!$F$6:$F$2005,A86&amp;"",'الحجوزات'!$M$6:$M$2005,"تم",'الحجوزات'!$A$6:$A$2005,"&gt;="&amp;DATE(YEAR('الإعدادات'!$B$5),MONTH('الإعدادات'!$B$5),1),'الحجوزات'!$A$6:$A$2005,"&lt;="&amp;EOMONTH('الإعدادات'!$B$5,0)))</f>
        <v/>
      </c>
      <c r="E86" s="19">
        <f>IF(A86&amp;""="","",SUMIFS('الحجوزات'!$K$6:$K$2005,'الحجوزات'!$F$6:$F$2005,A86&amp;"",'الحجوزات'!$A$6:$A$2005,"&gt;="&amp;DATE(YEAR('الإعدادات'!$B$5),MONTH('الإعدادات'!$B$5),1),'الحجوزات'!$A$6:$A$2005,"&lt;="&amp;EOMONTH('الإعدادات'!$B$5,0)))</f>
        <v/>
      </c>
      <c r="F86" s="19">
        <f>IF(A86&amp;""="","",SUMIFS('الحجوزات'!$L$6:$L$2005,'الحجوزات'!$F$6:$F$2005,A86&amp;"",'الحجوزات'!$A$6:$A$2005,"&gt;="&amp;DATE(YEAR('الإعدادات'!$B$5),MONTH('الإعدادات'!$B$5),1),'الحجوزات'!$A$6:$A$2005,"&lt;="&amp;EOMONTH('الإعدادات'!$B$5,0)))</f>
        <v/>
      </c>
      <c r="G86" s="18">
        <f>IF(A86&amp;""="","",COUNTIFS('الحجوزات'!$F$6:$F$2005,A86&amp;"",'الحجوزات'!$A$6:$A$2005,'الإعدادات'!$B$4,'الحجوزات'!$M$6:$M$2005,"محجوز")+COUNTIFS('الحجوزات'!$F$6:$F$2005,A86&amp;"",'الحجوزات'!$A$6:$A$2005,'الإعدادات'!$B$4,'الحجوزات'!$M$6:$M$2005,"تم"))</f>
        <v/>
      </c>
      <c r="H86" s="19">
        <f>IF(A86&amp;""="","",SUMIFS('الحجوزات'!$K$6:$K$2005,'الحجوزات'!$F$6:$F$2005,A86&amp;"",'الحجوزات'!$A$6:$A$2005,'الإعدادات'!$B$4))</f>
        <v/>
      </c>
    </row>
    <row r="87">
      <c r="A87" s="5" t="n"/>
      <c r="B87" s="5" t="n"/>
      <c r="C87" s="17" t="n"/>
      <c r="D87" s="18">
        <f>IF(A87&amp;""="","",COUNTIFS('الحجوزات'!$F$6:$F$2005,A87&amp;"",'الحجوزات'!$M$6:$M$2005,"تم",'الحجوزات'!$A$6:$A$2005,"&gt;="&amp;DATE(YEAR('الإعدادات'!$B$5),MONTH('الإعدادات'!$B$5),1),'الحجوزات'!$A$6:$A$2005,"&lt;="&amp;EOMONTH('الإعدادات'!$B$5,0)))</f>
        <v/>
      </c>
      <c r="E87" s="19">
        <f>IF(A87&amp;""="","",SUMIFS('الحجوزات'!$K$6:$K$2005,'الحجوزات'!$F$6:$F$2005,A87&amp;"",'الحجوزات'!$A$6:$A$2005,"&gt;="&amp;DATE(YEAR('الإعدادات'!$B$5),MONTH('الإعدادات'!$B$5),1),'الحجوزات'!$A$6:$A$2005,"&lt;="&amp;EOMONTH('الإعدادات'!$B$5,0)))</f>
        <v/>
      </c>
      <c r="F87" s="19">
        <f>IF(A87&amp;""="","",SUMIFS('الحجوزات'!$L$6:$L$2005,'الحجوزات'!$F$6:$F$2005,A87&amp;"",'الحجوزات'!$A$6:$A$2005,"&gt;="&amp;DATE(YEAR('الإعدادات'!$B$5),MONTH('الإعدادات'!$B$5),1),'الحجوزات'!$A$6:$A$2005,"&lt;="&amp;EOMONTH('الإعدادات'!$B$5,0)))</f>
        <v/>
      </c>
      <c r="G87" s="18">
        <f>IF(A87&amp;""="","",COUNTIFS('الحجوزات'!$F$6:$F$2005,A87&amp;"",'الحجوزات'!$A$6:$A$2005,'الإعدادات'!$B$4,'الحجوزات'!$M$6:$M$2005,"محجوز")+COUNTIFS('الحجوزات'!$F$6:$F$2005,A87&amp;"",'الحجوزات'!$A$6:$A$2005,'الإعدادات'!$B$4,'الحجوزات'!$M$6:$M$2005,"تم"))</f>
        <v/>
      </c>
      <c r="H87" s="19">
        <f>IF(A87&amp;""="","",SUMIFS('الحجوزات'!$K$6:$K$2005,'الحجوزات'!$F$6:$F$2005,A87&amp;"",'الحجوزات'!$A$6:$A$2005,'الإعدادات'!$B$4))</f>
        <v/>
      </c>
    </row>
    <row r="88">
      <c r="A88" s="5" t="n"/>
      <c r="B88" s="5" t="n"/>
      <c r="C88" s="17" t="n"/>
      <c r="D88" s="18">
        <f>IF(A88&amp;""="","",COUNTIFS('الحجوزات'!$F$6:$F$2005,A88&amp;"",'الحجوزات'!$M$6:$M$2005,"تم",'الحجوزات'!$A$6:$A$2005,"&gt;="&amp;DATE(YEAR('الإعدادات'!$B$5),MONTH('الإعدادات'!$B$5),1),'الحجوزات'!$A$6:$A$2005,"&lt;="&amp;EOMONTH('الإعدادات'!$B$5,0)))</f>
        <v/>
      </c>
      <c r="E88" s="19">
        <f>IF(A88&amp;""="","",SUMIFS('الحجوزات'!$K$6:$K$2005,'الحجوزات'!$F$6:$F$2005,A88&amp;"",'الحجوزات'!$A$6:$A$2005,"&gt;="&amp;DATE(YEAR('الإعدادات'!$B$5),MONTH('الإعدادات'!$B$5),1),'الحجوزات'!$A$6:$A$2005,"&lt;="&amp;EOMONTH('الإعدادات'!$B$5,0)))</f>
        <v/>
      </c>
      <c r="F88" s="19">
        <f>IF(A88&amp;""="","",SUMIFS('الحجوزات'!$L$6:$L$2005,'الحجوزات'!$F$6:$F$2005,A88&amp;"",'الحجوزات'!$A$6:$A$2005,"&gt;="&amp;DATE(YEAR('الإعدادات'!$B$5),MONTH('الإعدادات'!$B$5),1),'الحجوزات'!$A$6:$A$2005,"&lt;="&amp;EOMONTH('الإعدادات'!$B$5,0)))</f>
        <v/>
      </c>
      <c r="G88" s="18">
        <f>IF(A88&amp;""="","",COUNTIFS('الحجوزات'!$F$6:$F$2005,A88&amp;"",'الحجوزات'!$A$6:$A$2005,'الإعدادات'!$B$4,'الحجوزات'!$M$6:$M$2005,"محجوز")+COUNTIFS('الحجوزات'!$F$6:$F$2005,A88&amp;"",'الحجوزات'!$A$6:$A$2005,'الإعدادات'!$B$4,'الحجوزات'!$M$6:$M$2005,"تم"))</f>
        <v/>
      </c>
      <c r="H88" s="19">
        <f>IF(A88&amp;""="","",SUMIFS('الحجوزات'!$K$6:$K$2005,'الحجوزات'!$F$6:$F$2005,A88&amp;"",'الحجوزات'!$A$6:$A$2005,'الإعدادات'!$B$4))</f>
        <v/>
      </c>
    </row>
    <row r="89">
      <c r="A89" s="5" t="n"/>
      <c r="B89" s="5" t="n"/>
      <c r="C89" s="17" t="n"/>
      <c r="D89" s="18">
        <f>IF(A89&amp;""="","",COUNTIFS('الحجوزات'!$F$6:$F$2005,A89&amp;"",'الحجوزات'!$M$6:$M$2005,"تم",'الحجوزات'!$A$6:$A$2005,"&gt;="&amp;DATE(YEAR('الإعدادات'!$B$5),MONTH('الإعدادات'!$B$5),1),'الحجوزات'!$A$6:$A$2005,"&lt;="&amp;EOMONTH('الإعدادات'!$B$5,0)))</f>
        <v/>
      </c>
      <c r="E89" s="19">
        <f>IF(A89&amp;""="","",SUMIFS('الحجوزات'!$K$6:$K$2005,'الحجوزات'!$F$6:$F$2005,A89&amp;"",'الحجوزات'!$A$6:$A$2005,"&gt;="&amp;DATE(YEAR('الإعدادات'!$B$5),MONTH('الإعدادات'!$B$5),1),'الحجوزات'!$A$6:$A$2005,"&lt;="&amp;EOMONTH('الإعدادات'!$B$5,0)))</f>
        <v/>
      </c>
      <c r="F89" s="19">
        <f>IF(A89&amp;""="","",SUMIFS('الحجوزات'!$L$6:$L$2005,'الحجوزات'!$F$6:$F$2005,A89&amp;"",'الحجوزات'!$A$6:$A$2005,"&gt;="&amp;DATE(YEAR('الإعدادات'!$B$5),MONTH('الإعدادات'!$B$5),1),'الحجوزات'!$A$6:$A$2005,"&lt;="&amp;EOMONTH('الإعدادات'!$B$5,0)))</f>
        <v/>
      </c>
      <c r="G89" s="18">
        <f>IF(A89&amp;""="","",COUNTIFS('الحجوزات'!$F$6:$F$2005,A89&amp;"",'الحجوزات'!$A$6:$A$2005,'الإعدادات'!$B$4,'الحجوزات'!$M$6:$M$2005,"محجوز")+COUNTIFS('الحجوزات'!$F$6:$F$2005,A89&amp;"",'الحجوزات'!$A$6:$A$2005,'الإعدادات'!$B$4,'الحجوزات'!$M$6:$M$2005,"تم"))</f>
        <v/>
      </c>
      <c r="H89" s="19">
        <f>IF(A89&amp;""="","",SUMIFS('الحجوزات'!$K$6:$K$2005,'الحجوزات'!$F$6:$F$2005,A89&amp;"",'الحجوزات'!$A$6:$A$2005,'الإعدادات'!$B$4))</f>
        <v/>
      </c>
    </row>
    <row r="90">
      <c r="A90" s="5" t="n"/>
      <c r="B90" s="5" t="n"/>
      <c r="C90" s="17" t="n"/>
      <c r="D90" s="18">
        <f>IF(A90&amp;""="","",COUNTIFS('الحجوزات'!$F$6:$F$2005,A90&amp;"",'الحجوزات'!$M$6:$M$2005,"تم",'الحجوزات'!$A$6:$A$2005,"&gt;="&amp;DATE(YEAR('الإعدادات'!$B$5),MONTH('الإعدادات'!$B$5),1),'الحجوزات'!$A$6:$A$2005,"&lt;="&amp;EOMONTH('الإعدادات'!$B$5,0)))</f>
        <v/>
      </c>
      <c r="E90" s="19">
        <f>IF(A90&amp;""="","",SUMIFS('الحجوزات'!$K$6:$K$2005,'الحجوزات'!$F$6:$F$2005,A90&amp;"",'الحجوزات'!$A$6:$A$2005,"&gt;="&amp;DATE(YEAR('الإعدادات'!$B$5),MONTH('الإعدادات'!$B$5),1),'الحجوزات'!$A$6:$A$2005,"&lt;="&amp;EOMONTH('الإعدادات'!$B$5,0)))</f>
        <v/>
      </c>
      <c r="F90" s="19">
        <f>IF(A90&amp;""="","",SUMIFS('الحجوزات'!$L$6:$L$2005,'الحجوزات'!$F$6:$F$2005,A90&amp;"",'الحجوزات'!$A$6:$A$2005,"&gt;="&amp;DATE(YEAR('الإعدادات'!$B$5),MONTH('الإعدادات'!$B$5),1),'الحجوزات'!$A$6:$A$2005,"&lt;="&amp;EOMONTH('الإعدادات'!$B$5,0)))</f>
        <v/>
      </c>
      <c r="G90" s="18">
        <f>IF(A90&amp;""="","",COUNTIFS('الحجوزات'!$F$6:$F$2005,A90&amp;"",'الحجوزات'!$A$6:$A$2005,'الإعدادات'!$B$4,'الحجوزات'!$M$6:$M$2005,"محجوز")+COUNTIFS('الحجوزات'!$F$6:$F$2005,A90&amp;"",'الحجوزات'!$A$6:$A$2005,'الإعدادات'!$B$4,'الحجوزات'!$M$6:$M$2005,"تم"))</f>
        <v/>
      </c>
      <c r="H90" s="19">
        <f>IF(A90&amp;""="","",SUMIFS('الحجوزات'!$K$6:$K$2005,'الحجوزات'!$F$6:$F$2005,A90&amp;"",'الحجوزات'!$A$6:$A$2005,'الإعدادات'!$B$4))</f>
        <v/>
      </c>
    </row>
    <row r="91">
      <c r="A91" s="5" t="n"/>
      <c r="B91" s="5" t="n"/>
      <c r="C91" s="17" t="n"/>
      <c r="D91" s="18">
        <f>IF(A91&amp;""="","",COUNTIFS('الحجوزات'!$F$6:$F$2005,A91&amp;"",'الحجوزات'!$M$6:$M$2005,"تم",'الحجوزات'!$A$6:$A$2005,"&gt;="&amp;DATE(YEAR('الإعدادات'!$B$5),MONTH('الإعدادات'!$B$5),1),'الحجوزات'!$A$6:$A$2005,"&lt;="&amp;EOMONTH('الإعدادات'!$B$5,0)))</f>
        <v/>
      </c>
      <c r="E91" s="19">
        <f>IF(A91&amp;""="","",SUMIFS('الحجوزات'!$K$6:$K$2005,'الحجوزات'!$F$6:$F$2005,A91&amp;"",'الحجوزات'!$A$6:$A$2005,"&gt;="&amp;DATE(YEAR('الإعدادات'!$B$5),MONTH('الإعدادات'!$B$5),1),'الحجوزات'!$A$6:$A$2005,"&lt;="&amp;EOMONTH('الإعدادات'!$B$5,0)))</f>
        <v/>
      </c>
      <c r="F91" s="19">
        <f>IF(A91&amp;""="","",SUMIFS('الحجوزات'!$L$6:$L$2005,'الحجوزات'!$F$6:$F$2005,A91&amp;"",'الحجوزات'!$A$6:$A$2005,"&gt;="&amp;DATE(YEAR('الإعدادات'!$B$5),MONTH('الإعدادات'!$B$5),1),'الحجوزات'!$A$6:$A$2005,"&lt;="&amp;EOMONTH('الإعدادات'!$B$5,0)))</f>
        <v/>
      </c>
      <c r="G91" s="18">
        <f>IF(A91&amp;""="","",COUNTIFS('الحجوزات'!$F$6:$F$2005,A91&amp;"",'الحجوزات'!$A$6:$A$2005,'الإعدادات'!$B$4,'الحجوزات'!$M$6:$M$2005,"محجوز")+COUNTIFS('الحجوزات'!$F$6:$F$2005,A91&amp;"",'الحجوزات'!$A$6:$A$2005,'الإعدادات'!$B$4,'الحجوزات'!$M$6:$M$2005,"تم"))</f>
        <v/>
      </c>
      <c r="H91" s="19">
        <f>IF(A91&amp;""="","",SUMIFS('الحجوزات'!$K$6:$K$2005,'الحجوزات'!$F$6:$F$2005,A91&amp;"",'الحجوزات'!$A$6:$A$2005,'الإعدادات'!$B$4))</f>
        <v/>
      </c>
    </row>
    <row r="92">
      <c r="A92" s="5" t="n"/>
      <c r="B92" s="5" t="n"/>
      <c r="C92" s="17" t="n"/>
      <c r="D92" s="18">
        <f>IF(A92&amp;""="","",COUNTIFS('الحجوزات'!$F$6:$F$2005,A92&amp;"",'الحجوزات'!$M$6:$M$2005,"تم",'الحجوزات'!$A$6:$A$2005,"&gt;="&amp;DATE(YEAR('الإعدادات'!$B$5),MONTH('الإعدادات'!$B$5),1),'الحجوزات'!$A$6:$A$2005,"&lt;="&amp;EOMONTH('الإعدادات'!$B$5,0)))</f>
        <v/>
      </c>
      <c r="E92" s="19">
        <f>IF(A92&amp;""="","",SUMIFS('الحجوزات'!$K$6:$K$2005,'الحجوزات'!$F$6:$F$2005,A92&amp;"",'الحجوزات'!$A$6:$A$2005,"&gt;="&amp;DATE(YEAR('الإعدادات'!$B$5),MONTH('الإعدادات'!$B$5),1),'الحجوزات'!$A$6:$A$2005,"&lt;="&amp;EOMONTH('الإعدادات'!$B$5,0)))</f>
        <v/>
      </c>
      <c r="F92" s="19">
        <f>IF(A92&amp;""="","",SUMIFS('الحجوزات'!$L$6:$L$2005,'الحجوزات'!$F$6:$F$2005,A92&amp;"",'الحجوزات'!$A$6:$A$2005,"&gt;="&amp;DATE(YEAR('الإعدادات'!$B$5),MONTH('الإعدادات'!$B$5),1),'الحجوزات'!$A$6:$A$2005,"&lt;="&amp;EOMONTH('الإعدادات'!$B$5,0)))</f>
        <v/>
      </c>
      <c r="G92" s="18">
        <f>IF(A92&amp;""="","",COUNTIFS('الحجوزات'!$F$6:$F$2005,A92&amp;"",'الحجوزات'!$A$6:$A$2005,'الإعدادات'!$B$4,'الحجوزات'!$M$6:$M$2005,"محجوز")+COUNTIFS('الحجوزات'!$F$6:$F$2005,A92&amp;"",'الحجوزات'!$A$6:$A$2005,'الإعدادات'!$B$4,'الحجوزات'!$M$6:$M$2005,"تم"))</f>
        <v/>
      </c>
      <c r="H92" s="19">
        <f>IF(A92&amp;""="","",SUMIFS('الحجوزات'!$K$6:$K$2005,'الحجوزات'!$F$6:$F$2005,A92&amp;"",'الحجوزات'!$A$6:$A$2005,'الإعدادات'!$B$4))</f>
        <v/>
      </c>
    </row>
    <row r="93">
      <c r="A93" s="5" t="n"/>
      <c r="B93" s="5" t="n"/>
      <c r="C93" s="17" t="n"/>
      <c r="D93" s="18">
        <f>IF(A93&amp;""="","",COUNTIFS('الحجوزات'!$F$6:$F$2005,A93&amp;"",'الحجوزات'!$M$6:$M$2005,"تم",'الحجوزات'!$A$6:$A$2005,"&gt;="&amp;DATE(YEAR('الإعدادات'!$B$5),MONTH('الإعدادات'!$B$5),1),'الحجوزات'!$A$6:$A$2005,"&lt;="&amp;EOMONTH('الإعدادات'!$B$5,0)))</f>
        <v/>
      </c>
      <c r="E93" s="19">
        <f>IF(A93&amp;""="","",SUMIFS('الحجوزات'!$K$6:$K$2005,'الحجوزات'!$F$6:$F$2005,A93&amp;"",'الحجوزات'!$A$6:$A$2005,"&gt;="&amp;DATE(YEAR('الإعدادات'!$B$5),MONTH('الإعدادات'!$B$5),1),'الحجوزات'!$A$6:$A$2005,"&lt;="&amp;EOMONTH('الإعدادات'!$B$5,0)))</f>
        <v/>
      </c>
      <c r="F93" s="19">
        <f>IF(A93&amp;""="","",SUMIFS('الحجوزات'!$L$6:$L$2005,'الحجوزات'!$F$6:$F$2005,A93&amp;"",'الحجوزات'!$A$6:$A$2005,"&gt;="&amp;DATE(YEAR('الإعدادات'!$B$5),MONTH('الإعدادات'!$B$5),1),'الحجوزات'!$A$6:$A$2005,"&lt;="&amp;EOMONTH('الإعدادات'!$B$5,0)))</f>
        <v/>
      </c>
      <c r="G93" s="18">
        <f>IF(A93&amp;""="","",COUNTIFS('الحجوزات'!$F$6:$F$2005,A93&amp;"",'الحجوزات'!$A$6:$A$2005,'الإعدادات'!$B$4,'الحجوزات'!$M$6:$M$2005,"محجوز")+COUNTIFS('الحجوزات'!$F$6:$F$2005,A93&amp;"",'الحجوزات'!$A$6:$A$2005,'الإعدادات'!$B$4,'الحجوزات'!$M$6:$M$2005,"تم"))</f>
        <v/>
      </c>
      <c r="H93" s="19">
        <f>IF(A93&amp;""="","",SUMIFS('الحجوزات'!$K$6:$K$2005,'الحجوزات'!$F$6:$F$2005,A93&amp;"",'الحجوزات'!$A$6:$A$2005,'الإعدادات'!$B$4))</f>
        <v/>
      </c>
    </row>
    <row r="94">
      <c r="A94" s="5" t="n"/>
      <c r="B94" s="5" t="n"/>
      <c r="C94" s="17" t="n"/>
      <c r="D94" s="18">
        <f>IF(A94&amp;""="","",COUNTIFS('الحجوزات'!$F$6:$F$2005,A94&amp;"",'الحجوزات'!$M$6:$M$2005,"تم",'الحجوزات'!$A$6:$A$2005,"&gt;="&amp;DATE(YEAR('الإعدادات'!$B$5),MONTH('الإعدادات'!$B$5),1),'الحجوزات'!$A$6:$A$2005,"&lt;="&amp;EOMONTH('الإعدادات'!$B$5,0)))</f>
        <v/>
      </c>
      <c r="E94" s="19">
        <f>IF(A94&amp;""="","",SUMIFS('الحجوزات'!$K$6:$K$2005,'الحجوزات'!$F$6:$F$2005,A94&amp;"",'الحجوزات'!$A$6:$A$2005,"&gt;="&amp;DATE(YEAR('الإعدادات'!$B$5),MONTH('الإعدادات'!$B$5),1),'الحجوزات'!$A$6:$A$2005,"&lt;="&amp;EOMONTH('الإعدادات'!$B$5,0)))</f>
        <v/>
      </c>
      <c r="F94" s="19">
        <f>IF(A94&amp;""="","",SUMIFS('الحجوزات'!$L$6:$L$2005,'الحجوزات'!$F$6:$F$2005,A94&amp;"",'الحجوزات'!$A$6:$A$2005,"&gt;="&amp;DATE(YEAR('الإعدادات'!$B$5),MONTH('الإعدادات'!$B$5),1),'الحجوزات'!$A$6:$A$2005,"&lt;="&amp;EOMONTH('الإعدادات'!$B$5,0)))</f>
        <v/>
      </c>
      <c r="G94" s="18">
        <f>IF(A94&amp;""="","",COUNTIFS('الحجوزات'!$F$6:$F$2005,A94&amp;"",'الحجوزات'!$A$6:$A$2005,'الإعدادات'!$B$4,'الحجوزات'!$M$6:$M$2005,"محجوز")+COUNTIFS('الحجوزات'!$F$6:$F$2005,A94&amp;"",'الحجوزات'!$A$6:$A$2005,'الإعدادات'!$B$4,'الحجوزات'!$M$6:$M$2005,"تم"))</f>
        <v/>
      </c>
      <c r="H94" s="19">
        <f>IF(A94&amp;""="","",SUMIFS('الحجوزات'!$K$6:$K$2005,'الحجوزات'!$F$6:$F$2005,A94&amp;"",'الحجوزات'!$A$6:$A$2005,'الإعدادات'!$B$4))</f>
        <v/>
      </c>
    </row>
    <row r="95">
      <c r="A95" s="5" t="n"/>
      <c r="B95" s="5" t="n"/>
      <c r="C95" s="17" t="n"/>
      <c r="D95" s="18">
        <f>IF(A95&amp;""="","",COUNTIFS('الحجوزات'!$F$6:$F$2005,A95&amp;"",'الحجوزات'!$M$6:$M$2005,"تم",'الحجوزات'!$A$6:$A$2005,"&gt;="&amp;DATE(YEAR('الإعدادات'!$B$5),MONTH('الإعدادات'!$B$5),1),'الحجوزات'!$A$6:$A$2005,"&lt;="&amp;EOMONTH('الإعدادات'!$B$5,0)))</f>
        <v/>
      </c>
      <c r="E95" s="19">
        <f>IF(A95&amp;""="","",SUMIFS('الحجوزات'!$K$6:$K$2005,'الحجوزات'!$F$6:$F$2005,A95&amp;"",'الحجوزات'!$A$6:$A$2005,"&gt;="&amp;DATE(YEAR('الإعدادات'!$B$5),MONTH('الإعدادات'!$B$5),1),'الحجوزات'!$A$6:$A$2005,"&lt;="&amp;EOMONTH('الإعدادات'!$B$5,0)))</f>
        <v/>
      </c>
      <c r="F95" s="19">
        <f>IF(A95&amp;""="","",SUMIFS('الحجوزات'!$L$6:$L$2005,'الحجوزات'!$F$6:$F$2005,A95&amp;"",'الحجوزات'!$A$6:$A$2005,"&gt;="&amp;DATE(YEAR('الإعدادات'!$B$5),MONTH('الإعدادات'!$B$5),1),'الحجوزات'!$A$6:$A$2005,"&lt;="&amp;EOMONTH('الإعدادات'!$B$5,0)))</f>
        <v/>
      </c>
      <c r="G95" s="18">
        <f>IF(A95&amp;""="","",COUNTIFS('الحجوزات'!$F$6:$F$2005,A95&amp;"",'الحجوزات'!$A$6:$A$2005,'الإعدادات'!$B$4,'الحجوزات'!$M$6:$M$2005,"محجوز")+COUNTIFS('الحجوزات'!$F$6:$F$2005,A95&amp;"",'الحجوزات'!$A$6:$A$2005,'الإعدادات'!$B$4,'الحجوزات'!$M$6:$M$2005,"تم"))</f>
        <v/>
      </c>
      <c r="H95" s="19">
        <f>IF(A95&amp;""="","",SUMIFS('الحجوزات'!$K$6:$K$2005,'الحجوزات'!$F$6:$F$2005,A95&amp;"",'الحجوزات'!$A$6:$A$2005,'الإعدادات'!$B$4))</f>
        <v/>
      </c>
    </row>
    <row r="96">
      <c r="A96" s="5" t="n"/>
      <c r="B96" s="5" t="n"/>
      <c r="C96" s="17" t="n"/>
      <c r="D96" s="18">
        <f>IF(A96&amp;""="","",COUNTIFS('الحجوزات'!$F$6:$F$2005,A96&amp;"",'الحجوزات'!$M$6:$M$2005,"تم",'الحجوزات'!$A$6:$A$2005,"&gt;="&amp;DATE(YEAR('الإعدادات'!$B$5),MONTH('الإعدادات'!$B$5),1),'الحجوزات'!$A$6:$A$2005,"&lt;="&amp;EOMONTH('الإعدادات'!$B$5,0)))</f>
        <v/>
      </c>
      <c r="E96" s="19">
        <f>IF(A96&amp;""="","",SUMIFS('الحجوزات'!$K$6:$K$2005,'الحجوزات'!$F$6:$F$2005,A96&amp;"",'الحجوزات'!$A$6:$A$2005,"&gt;="&amp;DATE(YEAR('الإعدادات'!$B$5),MONTH('الإعدادات'!$B$5),1),'الحجوزات'!$A$6:$A$2005,"&lt;="&amp;EOMONTH('الإعدادات'!$B$5,0)))</f>
        <v/>
      </c>
      <c r="F96" s="19">
        <f>IF(A96&amp;""="","",SUMIFS('الحجوزات'!$L$6:$L$2005,'الحجوزات'!$F$6:$F$2005,A96&amp;"",'الحجوزات'!$A$6:$A$2005,"&gt;="&amp;DATE(YEAR('الإعدادات'!$B$5),MONTH('الإعدادات'!$B$5),1),'الحجوزات'!$A$6:$A$2005,"&lt;="&amp;EOMONTH('الإعدادات'!$B$5,0)))</f>
        <v/>
      </c>
      <c r="G96" s="18">
        <f>IF(A96&amp;""="","",COUNTIFS('الحجوزات'!$F$6:$F$2005,A96&amp;"",'الحجوزات'!$A$6:$A$2005,'الإعدادات'!$B$4,'الحجوزات'!$M$6:$M$2005,"محجوز")+COUNTIFS('الحجوزات'!$F$6:$F$2005,A96&amp;"",'الحجوزات'!$A$6:$A$2005,'الإعدادات'!$B$4,'الحجوزات'!$M$6:$M$2005,"تم"))</f>
        <v/>
      </c>
      <c r="H96" s="19">
        <f>IF(A96&amp;""="","",SUMIFS('الحجوزات'!$K$6:$K$2005,'الحجوزات'!$F$6:$F$2005,A96&amp;"",'الحجوزات'!$A$6:$A$2005,'الإعدادات'!$B$4))</f>
        <v/>
      </c>
    </row>
    <row r="97">
      <c r="A97" s="5" t="n"/>
      <c r="B97" s="5" t="n"/>
      <c r="C97" s="17" t="n"/>
      <c r="D97" s="18">
        <f>IF(A97&amp;""="","",COUNTIFS('الحجوزات'!$F$6:$F$2005,A97&amp;"",'الحجوزات'!$M$6:$M$2005,"تم",'الحجوزات'!$A$6:$A$2005,"&gt;="&amp;DATE(YEAR('الإعدادات'!$B$5),MONTH('الإعدادات'!$B$5),1),'الحجوزات'!$A$6:$A$2005,"&lt;="&amp;EOMONTH('الإعدادات'!$B$5,0)))</f>
        <v/>
      </c>
      <c r="E97" s="19">
        <f>IF(A97&amp;""="","",SUMIFS('الحجوزات'!$K$6:$K$2005,'الحجوزات'!$F$6:$F$2005,A97&amp;"",'الحجوزات'!$A$6:$A$2005,"&gt;="&amp;DATE(YEAR('الإعدادات'!$B$5),MONTH('الإعدادات'!$B$5),1),'الحجوزات'!$A$6:$A$2005,"&lt;="&amp;EOMONTH('الإعدادات'!$B$5,0)))</f>
        <v/>
      </c>
      <c r="F97" s="19">
        <f>IF(A97&amp;""="","",SUMIFS('الحجوزات'!$L$6:$L$2005,'الحجوزات'!$F$6:$F$2005,A97&amp;"",'الحجوزات'!$A$6:$A$2005,"&gt;="&amp;DATE(YEAR('الإعدادات'!$B$5),MONTH('الإعدادات'!$B$5),1),'الحجوزات'!$A$6:$A$2005,"&lt;="&amp;EOMONTH('الإعدادات'!$B$5,0)))</f>
        <v/>
      </c>
      <c r="G97" s="18">
        <f>IF(A97&amp;""="","",COUNTIFS('الحجوزات'!$F$6:$F$2005,A97&amp;"",'الحجوزات'!$A$6:$A$2005,'الإعدادات'!$B$4,'الحجوزات'!$M$6:$M$2005,"محجوز")+COUNTIFS('الحجوزات'!$F$6:$F$2005,A97&amp;"",'الحجوزات'!$A$6:$A$2005,'الإعدادات'!$B$4,'الحجوزات'!$M$6:$M$2005,"تم"))</f>
        <v/>
      </c>
      <c r="H97" s="19">
        <f>IF(A97&amp;""="","",SUMIFS('الحجوزات'!$K$6:$K$2005,'الحجوزات'!$F$6:$F$2005,A97&amp;"",'الحجوزات'!$A$6:$A$2005,'الإعدادات'!$B$4))</f>
        <v/>
      </c>
    </row>
    <row r="98">
      <c r="A98" s="5" t="n"/>
      <c r="B98" s="5" t="n"/>
      <c r="C98" s="17" t="n"/>
      <c r="D98" s="18">
        <f>IF(A98&amp;""="","",COUNTIFS('الحجوزات'!$F$6:$F$2005,A98&amp;"",'الحجوزات'!$M$6:$M$2005,"تم",'الحجوزات'!$A$6:$A$2005,"&gt;="&amp;DATE(YEAR('الإعدادات'!$B$5),MONTH('الإعدادات'!$B$5),1),'الحجوزات'!$A$6:$A$2005,"&lt;="&amp;EOMONTH('الإعدادات'!$B$5,0)))</f>
        <v/>
      </c>
      <c r="E98" s="19">
        <f>IF(A98&amp;""="","",SUMIFS('الحجوزات'!$K$6:$K$2005,'الحجوزات'!$F$6:$F$2005,A98&amp;"",'الحجوزات'!$A$6:$A$2005,"&gt;="&amp;DATE(YEAR('الإعدادات'!$B$5),MONTH('الإعدادات'!$B$5),1),'الحجوزات'!$A$6:$A$2005,"&lt;="&amp;EOMONTH('الإعدادات'!$B$5,0)))</f>
        <v/>
      </c>
      <c r="F98" s="19">
        <f>IF(A98&amp;""="","",SUMIFS('الحجوزات'!$L$6:$L$2005,'الحجوزات'!$F$6:$F$2005,A98&amp;"",'الحجوزات'!$A$6:$A$2005,"&gt;="&amp;DATE(YEAR('الإعدادات'!$B$5),MONTH('الإعدادات'!$B$5),1),'الحجوزات'!$A$6:$A$2005,"&lt;="&amp;EOMONTH('الإعدادات'!$B$5,0)))</f>
        <v/>
      </c>
      <c r="G98" s="18">
        <f>IF(A98&amp;""="","",COUNTIFS('الحجوزات'!$F$6:$F$2005,A98&amp;"",'الحجوزات'!$A$6:$A$2005,'الإعدادات'!$B$4,'الحجوزات'!$M$6:$M$2005,"محجوز")+COUNTIFS('الحجوزات'!$F$6:$F$2005,A98&amp;"",'الحجوزات'!$A$6:$A$2005,'الإعدادات'!$B$4,'الحجوزات'!$M$6:$M$2005,"تم"))</f>
        <v/>
      </c>
      <c r="H98" s="19">
        <f>IF(A98&amp;""="","",SUMIFS('الحجوزات'!$K$6:$K$2005,'الحجوزات'!$F$6:$F$2005,A98&amp;"",'الحجوزات'!$A$6:$A$2005,'الإعدادات'!$B$4))</f>
        <v/>
      </c>
    </row>
    <row r="99">
      <c r="A99" s="5" t="n"/>
      <c r="B99" s="5" t="n"/>
      <c r="C99" s="17" t="n"/>
      <c r="D99" s="18">
        <f>IF(A99&amp;""="","",COUNTIFS('الحجوزات'!$F$6:$F$2005,A99&amp;"",'الحجوزات'!$M$6:$M$2005,"تم",'الحجوزات'!$A$6:$A$2005,"&gt;="&amp;DATE(YEAR('الإعدادات'!$B$5),MONTH('الإعدادات'!$B$5),1),'الحجوزات'!$A$6:$A$2005,"&lt;="&amp;EOMONTH('الإعدادات'!$B$5,0)))</f>
        <v/>
      </c>
      <c r="E99" s="19">
        <f>IF(A99&amp;""="","",SUMIFS('الحجوزات'!$K$6:$K$2005,'الحجوزات'!$F$6:$F$2005,A99&amp;"",'الحجوزات'!$A$6:$A$2005,"&gt;="&amp;DATE(YEAR('الإعدادات'!$B$5),MONTH('الإعدادات'!$B$5),1),'الحجوزات'!$A$6:$A$2005,"&lt;="&amp;EOMONTH('الإعدادات'!$B$5,0)))</f>
        <v/>
      </c>
      <c r="F99" s="19">
        <f>IF(A99&amp;""="","",SUMIFS('الحجوزات'!$L$6:$L$2005,'الحجوزات'!$F$6:$F$2005,A99&amp;"",'الحجوزات'!$A$6:$A$2005,"&gt;="&amp;DATE(YEAR('الإعدادات'!$B$5),MONTH('الإعدادات'!$B$5),1),'الحجوزات'!$A$6:$A$2005,"&lt;="&amp;EOMONTH('الإعدادات'!$B$5,0)))</f>
        <v/>
      </c>
      <c r="G99" s="18">
        <f>IF(A99&amp;""="","",COUNTIFS('الحجوزات'!$F$6:$F$2005,A99&amp;"",'الحجوزات'!$A$6:$A$2005,'الإعدادات'!$B$4,'الحجوزات'!$M$6:$M$2005,"محجوز")+COUNTIFS('الحجوزات'!$F$6:$F$2005,A99&amp;"",'الحجوزات'!$A$6:$A$2005,'الإعدادات'!$B$4,'الحجوزات'!$M$6:$M$2005,"تم"))</f>
        <v/>
      </c>
      <c r="H99" s="19">
        <f>IF(A99&amp;""="","",SUMIFS('الحجوزات'!$K$6:$K$2005,'الحجوزات'!$F$6:$F$2005,A99&amp;"",'الحجوزات'!$A$6:$A$2005,'الإعدادات'!$B$4))</f>
        <v/>
      </c>
    </row>
    <row r="100">
      <c r="A100" s="5" t="n"/>
      <c r="B100" s="5" t="n"/>
      <c r="C100" s="17" t="n"/>
      <c r="D100" s="18">
        <f>IF(A100&amp;""="","",COUNTIFS('الحجوزات'!$F$6:$F$2005,A100&amp;"",'الحجوزات'!$M$6:$M$2005,"تم",'الحجوزات'!$A$6:$A$2005,"&gt;="&amp;DATE(YEAR('الإعدادات'!$B$5),MONTH('الإعدادات'!$B$5),1),'الحجوزات'!$A$6:$A$2005,"&lt;="&amp;EOMONTH('الإعدادات'!$B$5,0)))</f>
        <v/>
      </c>
      <c r="E100" s="19">
        <f>IF(A100&amp;""="","",SUMIFS('الحجوزات'!$K$6:$K$2005,'الحجوزات'!$F$6:$F$2005,A100&amp;"",'الحجوزات'!$A$6:$A$2005,"&gt;="&amp;DATE(YEAR('الإعدادات'!$B$5),MONTH('الإعدادات'!$B$5),1),'الحجوزات'!$A$6:$A$2005,"&lt;="&amp;EOMONTH('الإعدادات'!$B$5,0)))</f>
        <v/>
      </c>
      <c r="F100" s="19">
        <f>IF(A100&amp;""="","",SUMIFS('الحجوزات'!$L$6:$L$2005,'الحجوزات'!$F$6:$F$2005,A100&amp;"",'الحجوزات'!$A$6:$A$2005,"&gt;="&amp;DATE(YEAR('الإعدادات'!$B$5),MONTH('الإعدادات'!$B$5),1),'الحجوزات'!$A$6:$A$2005,"&lt;="&amp;EOMONTH('الإعدادات'!$B$5,0)))</f>
        <v/>
      </c>
      <c r="G100" s="18">
        <f>IF(A100&amp;""="","",COUNTIFS('الحجوزات'!$F$6:$F$2005,A100&amp;"",'الحجوزات'!$A$6:$A$2005,'الإعدادات'!$B$4,'الحجوزات'!$M$6:$M$2005,"محجوز")+COUNTIFS('الحجوزات'!$F$6:$F$2005,A100&amp;"",'الحجوزات'!$A$6:$A$2005,'الإعدادات'!$B$4,'الحجوزات'!$M$6:$M$2005,"تم"))</f>
        <v/>
      </c>
      <c r="H100" s="19">
        <f>IF(A100&amp;""="","",SUMIFS('الحجوزات'!$K$6:$K$2005,'الحجوزات'!$F$6:$F$2005,A100&amp;"",'الحجوزات'!$A$6:$A$2005,'الإعدادات'!$B$4))</f>
        <v/>
      </c>
    </row>
    <row r="101">
      <c r="A101" s="5" t="n"/>
      <c r="B101" s="5" t="n"/>
      <c r="C101" s="17" t="n"/>
      <c r="D101" s="18">
        <f>IF(A101&amp;""="","",COUNTIFS('الحجوزات'!$F$6:$F$2005,A101&amp;"",'الحجوزات'!$M$6:$M$2005,"تم",'الحجوزات'!$A$6:$A$2005,"&gt;="&amp;DATE(YEAR('الإعدادات'!$B$5),MONTH('الإعدادات'!$B$5),1),'الحجوزات'!$A$6:$A$2005,"&lt;="&amp;EOMONTH('الإعدادات'!$B$5,0)))</f>
        <v/>
      </c>
      <c r="E101" s="19">
        <f>IF(A101&amp;""="","",SUMIFS('الحجوزات'!$K$6:$K$2005,'الحجوزات'!$F$6:$F$2005,A101&amp;"",'الحجوزات'!$A$6:$A$2005,"&gt;="&amp;DATE(YEAR('الإعدادات'!$B$5),MONTH('الإعدادات'!$B$5),1),'الحجوزات'!$A$6:$A$2005,"&lt;="&amp;EOMONTH('الإعدادات'!$B$5,0)))</f>
        <v/>
      </c>
      <c r="F101" s="19">
        <f>IF(A101&amp;""="","",SUMIFS('الحجوزات'!$L$6:$L$2005,'الحجوزات'!$F$6:$F$2005,A101&amp;"",'الحجوزات'!$A$6:$A$2005,"&gt;="&amp;DATE(YEAR('الإعدادات'!$B$5),MONTH('الإعدادات'!$B$5),1),'الحجوزات'!$A$6:$A$2005,"&lt;="&amp;EOMONTH('الإعدادات'!$B$5,0)))</f>
        <v/>
      </c>
      <c r="G101" s="18">
        <f>IF(A101&amp;""="","",COUNTIFS('الحجوزات'!$F$6:$F$2005,A101&amp;"",'الحجوزات'!$A$6:$A$2005,'الإعدادات'!$B$4,'الحجوزات'!$M$6:$M$2005,"محجوز")+COUNTIFS('الحجوزات'!$F$6:$F$2005,A101&amp;"",'الحجوزات'!$A$6:$A$2005,'الإعدادات'!$B$4,'الحجوزات'!$M$6:$M$2005,"تم"))</f>
        <v/>
      </c>
      <c r="H101" s="19">
        <f>IF(A101&amp;""="","",SUMIFS('الحجوزات'!$K$6:$K$2005,'الحجوزات'!$F$6:$F$2005,A101&amp;"",'الحجوزات'!$A$6:$A$2005,'الإعدادات'!$B$4))</f>
        <v/>
      </c>
    </row>
    <row r="102">
      <c r="A102" s="5" t="n"/>
      <c r="B102" s="5" t="n"/>
      <c r="C102" s="17" t="n"/>
      <c r="D102" s="18">
        <f>IF(A102&amp;""="","",COUNTIFS('الحجوزات'!$F$6:$F$2005,A102&amp;"",'الحجوزات'!$M$6:$M$2005,"تم",'الحجوزات'!$A$6:$A$2005,"&gt;="&amp;DATE(YEAR('الإعدادات'!$B$5),MONTH('الإعدادات'!$B$5),1),'الحجوزات'!$A$6:$A$2005,"&lt;="&amp;EOMONTH('الإعدادات'!$B$5,0)))</f>
        <v/>
      </c>
      <c r="E102" s="19">
        <f>IF(A102&amp;""="","",SUMIFS('الحجوزات'!$K$6:$K$2005,'الحجوزات'!$F$6:$F$2005,A102&amp;"",'الحجوزات'!$A$6:$A$2005,"&gt;="&amp;DATE(YEAR('الإعدادات'!$B$5),MONTH('الإعدادات'!$B$5),1),'الحجوزات'!$A$6:$A$2005,"&lt;="&amp;EOMONTH('الإعدادات'!$B$5,0)))</f>
        <v/>
      </c>
      <c r="F102" s="19">
        <f>IF(A102&amp;""="","",SUMIFS('الحجوزات'!$L$6:$L$2005,'الحجوزات'!$F$6:$F$2005,A102&amp;"",'الحجوزات'!$A$6:$A$2005,"&gt;="&amp;DATE(YEAR('الإعدادات'!$B$5),MONTH('الإعدادات'!$B$5),1),'الحجوزات'!$A$6:$A$2005,"&lt;="&amp;EOMONTH('الإعدادات'!$B$5,0)))</f>
        <v/>
      </c>
      <c r="G102" s="18">
        <f>IF(A102&amp;""="","",COUNTIFS('الحجوزات'!$F$6:$F$2005,A102&amp;"",'الحجوزات'!$A$6:$A$2005,'الإعدادات'!$B$4,'الحجوزات'!$M$6:$M$2005,"محجوز")+COUNTIFS('الحجوزات'!$F$6:$F$2005,A102&amp;"",'الحجوزات'!$A$6:$A$2005,'الإعدادات'!$B$4,'الحجوزات'!$M$6:$M$2005,"تم"))</f>
        <v/>
      </c>
      <c r="H102" s="19">
        <f>IF(A102&amp;""="","",SUMIFS('الحجوزات'!$K$6:$K$2005,'الحجوزات'!$F$6:$F$2005,A102&amp;"",'الحجوزات'!$A$6:$A$2005,'الإعدادات'!$B$4))</f>
        <v/>
      </c>
    </row>
    <row r="103">
      <c r="A103" s="5" t="n"/>
      <c r="B103" s="5" t="n"/>
      <c r="C103" s="17" t="n"/>
      <c r="D103" s="18">
        <f>IF(A103&amp;""="","",COUNTIFS('الحجوزات'!$F$6:$F$2005,A103&amp;"",'الحجوزات'!$M$6:$M$2005,"تم",'الحجوزات'!$A$6:$A$2005,"&gt;="&amp;DATE(YEAR('الإعدادات'!$B$5),MONTH('الإعدادات'!$B$5),1),'الحجوزات'!$A$6:$A$2005,"&lt;="&amp;EOMONTH('الإعدادات'!$B$5,0)))</f>
        <v/>
      </c>
      <c r="E103" s="19">
        <f>IF(A103&amp;""="","",SUMIFS('الحجوزات'!$K$6:$K$2005,'الحجوزات'!$F$6:$F$2005,A103&amp;"",'الحجوزات'!$A$6:$A$2005,"&gt;="&amp;DATE(YEAR('الإعدادات'!$B$5),MONTH('الإعدادات'!$B$5),1),'الحجوزات'!$A$6:$A$2005,"&lt;="&amp;EOMONTH('الإعدادات'!$B$5,0)))</f>
        <v/>
      </c>
      <c r="F103" s="19">
        <f>IF(A103&amp;""="","",SUMIFS('الحجوزات'!$L$6:$L$2005,'الحجوزات'!$F$6:$F$2005,A103&amp;"",'الحجوزات'!$A$6:$A$2005,"&gt;="&amp;DATE(YEAR('الإعدادات'!$B$5),MONTH('الإعدادات'!$B$5),1),'الحجوزات'!$A$6:$A$2005,"&lt;="&amp;EOMONTH('الإعدادات'!$B$5,0)))</f>
        <v/>
      </c>
      <c r="G103" s="18">
        <f>IF(A103&amp;""="","",COUNTIFS('الحجوزات'!$F$6:$F$2005,A103&amp;"",'الحجوزات'!$A$6:$A$2005,'الإعدادات'!$B$4,'الحجوزات'!$M$6:$M$2005,"محجوز")+COUNTIFS('الحجوزات'!$F$6:$F$2005,A103&amp;"",'الحجوزات'!$A$6:$A$2005,'الإعدادات'!$B$4,'الحجوزات'!$M$6:$M$2005,"تم"))</f>
        <v/>
      </c>
      <c r="H103" s="19">
        <f>IF(A103&amp;""="","",SUMIFS('الحجوزات'!$K$6:$K$2005,'الحجوزات'!$F$6:$F$2005,A103&amp;"",'الحجوزات'!$A$6:$A$2005,'الإعدادات'!$B$4))</f>
        <v/>
      </c>
    </row>
    <row r="104">
      <c r="A104" s="5" t="n"/>
      <c r="B104" s="5" t="n"/>
      <c r="C104" s="17" t="n"/>
      <c r="D104" s="18">
        <f>IF(A104&amp;""="","",COUNTIFS('الحجوزات'!$F$6:$F$2005,A104&amp;"",'الحجوزات'!$M$6:$M$2005,"تم",'الحجوزات'!$A$6:$A$2005,"&gt;="&amp;DATE(YEAR('الإعدادات'!$B$5),MONTH('الإعدادات'!$B$5),1),'الحجوزات'!$A$6:$A$2005,"&lt;="&amp;EOMONTH('الإعدادات'!$B$5,0)))</f>
        <v/>
      </c>
      <c r="E104" s="19">
        <f>IF(A104&amp;""="","",SUMIFS('الحجوزات'!$K$6:$K$2005,'الحجوزات'!$F$6:$F$2005,A104&amp;"",'الحجوزات'!$A$6:$A$2005,"&gt;="&amp;DATE(YEAR('الإعدادات'!$B$5),MONTH('الإعدادات'!$B$5),1),'الحجوزات'!$A$6:$A$2005,"&lt;="&amp;EOMONTH('الإعدادات'!$B$5,0)))</f>
        <v/>
      </c>
      <c r="F104" s="19">
        <f>IF(A104&amp;""="","",SUMIFS('الحجوزات'!$L$6:$L$2005,'الحجوزات'!$F$6:$F$2005,A104&amp;"",'الحجوزات'!$A$6:$A$2005,"&gt;="&amp;DATE(YEAR('الإعدادات'!$B$5),MONTH('الإعدادات'!$B$5),1),'الحجوزات'!$A$6:$A$2005,"&lt;="&amp;EOMONTH('الإعدادات'!$B$5,0)))</f>
        <v/>
      </c>
      <c r="G104" s="18">
        <f>IF(A104&amp;""="","",COUNTIFS('الحجوزات'!$F$6:$F$2005,A104&amp;"",'الحجوزات'!$A$6:$A$2005,'الإعدادات'!$B$4,'الحجوزات'!$M$6:$M$2005,"محجوز")+COUNTIFS('الحجوزات'!$F$6:$F$2005,A104&amp;"",'الحجوزات'!$A$6:$A$2005,'الإعدادات'!$B$4,'الحجوزات'!$M$6:$M$2005,"تم"))</f>
        <v/>
      </c>
      <c r="H104" s="19">
        <f>IF(A104&amp;""="","",SUMIFS('الحجوزات'!$K$6:$K$2005,'الحجوزات'!$F$6:$F$2005,A104&amp;"",'الحجوزات'!$A$6:$A$2005,'الإعدادات'!$B$4))</f>
        <v/>
      </c>
    </row>
    <row r="105">
      <c r="A105" s="5" t="n"/>
      <c r="B105" s="5" t="n"/>
      <c r="C105" s="17" t="n"/>
      <c r="D105" s="18">
        <f>IF(A105&amp;""="","",COUNTIFS('الحجوزات'!$F$6:$F$2005,A105&amp;"",'الحجوزات'!$M$6:$M$2005,"تم",'الحجوزات'!$A$6:$A$2005,"&gt;="&amp;DATE(YEAR('الإعدادات'!$B$5),MONTH('الإعدادات'!$B$5),1),'الحجوزات'!$A$6:$A$2005,"&lt;="&amp;EOMONTH('الإعدادات'!$B$5,0)))</f>
        <v/>
      </c>
      <c r="E105" s="19">
        <f>IF(A105&amp;""="","",SUMIFS('الحجوزات'!$K$6:$K$2005,'الحجوزات'!$F$6:$F$2005,A105&amp;"",'الحجوزات'!$A$6:$A$2005,"&gt;="&amp;DATE(YEAR('الإعدادات'!$B$5),MONTH('الإعدادات'!$B$5),1),'الحجوزات'!$A$6:$A$2005,"&lt;="&amp;EOMONTH('الإعدادات'!$B$5,0)))</f>
        <v/>
      </c>
      <c r="F105" s="19">
        <f>IF(A105&amp;""="","",SUMIFS('الحجوزات'!$L$6:$L$2005,'الحجوزات'!$F$6:$F$2005,A105&amp;"",'الحجوزات'!$A$6:$A$2005,"&gt;="&amp;DATE(YEAR('الإعدادات'!$B$5),MONTH('الإعدادات'!$B$5),1),'الحجوزات'!$A$6:$A$2005,"&lt;="&amp;EOMONTH('الإعدادات'!$B$5,0)))</f>
        <v/>
      </c>
      <c r="G105" s="18">
        <f>IF(A105&amp;""="","",COUNTIFS('الحجوزات'!$F$6:$F$2005,A105&amp;"",'الحجوزات'!$A$6:$A$2005,'الإعدادات'!$B$4,'الحجوزات'!$M$6:$M$2005,"محجوز")+COUNTIFS('الحجوزات'!$F$6:$F$2005,A105&amp;"",'الحجوزات'!$A$6:$A$2005,'الإعدادات'!$B$4,'الحجوزات'!$M$6:$M$2005,"تم"))</f>
        <v/>
      </c>
      <c r="H105" s="19">
        <f>IF(A105&amp;""="","",SUMIFS('الحجوزات'!$K$6:$K$2005,'الحجوزات'!$F$6:$F$2005,A105&amp;"",'الحجوزات'!$A$6:$A$2005,'الإعدادات'!$B$4))</f>
        <v/>
      </c>
    </row>
    <row r="106">
      <c r="A106" s="5" t="n"/>
      <c r="B106" s="5" t="n"/>
      <c r="C106" s="17" t="n"/>
      <c r="D106" s="18">
        <f>IF(A106&amp;""="","",COUNTIFS('الحجوزات'!$F$6:$F$2005,A106&amp;"",'الحجوزات'!$M$6:$M$2005,"تم",'الحجوزات'!$A$6:$A$2005,"&gt;="&amp;DATE(YEAR('الإعدادات'!$B$5),MONTH('الإعدادات'!$B$5),1),'الحجوزات'!$A$6:$A$2005,"&lt;="&amp;EOMONTH('الإعدادات'!$B$5,0)))</f>
        <v/>
      </c>
      <c r="E106" s="19">
        <f>IF(A106&amp;""="","",SUMIFS('الحجوزات'!$K$6:$K$2005,'الحجوزات'!$F$6:$F$2005,A106&amp;"",'الحجوزات'!$A$6:$A$2005,"&gt;="&amp;DATE(YEAR('الإعدادات'!$B$5),MONTH('الإعدادات'!$B$5),1),'الحجوزات'!$A$6:$A$2005,"&lt;="&amp;EOMONTH('الإعدادات'!$B$5,0)))</f>
        <v/>
      </c>
      <c r="F106" s="19">
        <f>IF(A106&amp;""="","",SUMIFS('الحجوزات'!$L$6:$L$2005,'الحجوزات'!$F$6:$F$2005,A106&amp;"",'الحجوزات'!$A$6:$A$2005,"&gt;="&amp;DATE(YEAR('الإعدادات'!$B$5),MONTH('الإعدادات'!$B$5),1),'الحجوزات'!$A$6:$A$2005,"&lt;="&amp;EOMONTH('الإعدادات'!$B$5,0)))</f>
        <v/>
      </c>
      <c r="G106" s="18">
        <f>IF(A106&amp;""="","",COUNTIFS('الحجوزات'!$F$6:$F$2005,A106&amp;"",'الحجوزات'!$A$6:$A$2005,'الإعدادات'!$B$4,'الحجوزات'!$M$6:$M$2005,"محجوز")+COUNTIFS('الحجوزات'!$F$6:$F$2005,A106&amp;"",'الحجوزات'!$A$6:$A$2005,'الإعدادات'!$B$4,'الحجوزات'!$M$6:$M$2005,"تم"))</f>
        <v/>
      </c>
      <c r="H106" s="19">
        <f>IF(A106&amp;""="","",SUMIFS('الحجوزات'!$K$6:$K$2005,'الحجوزات'!$F$6:$F$2005,A106&amp;"",'الحجوزات'!$A$6:$A$2005,'الإعدادات'!$B$4))</f>
        <v/>
      </c>
    </row>
    <row r="107">
      <c r="A107" s="5" t="n"/>
      <c r="B107" s="5" t="n"/>
      <c r="C107" s="17" t="n"/>
      <c r="D107" s="18">
        <f>IF(A107&amp;""="","",COUNTIFS('الحجوزات'!$F$6:$F$2005,A107&amp;"",'الحجوزات'!$M$6:$M$2005,"تم",'الحجوزات'!$A$6:$A$2005,"&gt;="&amp;DATE(YEAR('الإعدادات'!$B$5),MONTH('الإعدادات'!$B$5),1),'الحجوزات'!$A$6:$A$2005,"&lt;="&amp;EOMONTH('الإعدادات'!$B$5,0)))</f>
        <v/>
      </c>
      <c r="E107" s="19">
        <f>IF(A107&amp;""="","",SUMIFS('الحجوزات'!$K$6:$K$2005,'الحجوزات'!$F$6:$F$2005,A107&amp;"",'الحجوزات'!$A$6:$A$2005,"&gt;="&amp;DATE(YEAR('الإعدادات'!$B$5),MONTH('الإعدادات'!$B$5),1),'الحجوزات'!$A$6:$A$2005,"&lt;="&amp;EOMONTH('الإعدادات'!$B$5,0)))</f>
        <v/>
      </c>
      <c r="F107" s="19">
        <f>IF(A107&amp;""="","",SUMIFS('الحجوزات'!$L$6:$L$2005,'الحجوزات'!$F$6:$F$2005,A107&amp;"",'الحجوزات'!$A$6:$A$2005,"&gt;="&amp;DATE(YEAR('الإعدادات'!$B$5),MONTH('الإعدادات'!$B$5),1),'الحجوزات'!$A$6:$A$2005,"&lt;="&amp;EOMONTH('الإعدادات'!$B$5,0)))</f>
        <v/>
      </c>
      <c r="G107" s="18">
        <f>IF(A107&amp;""="","",COUNTIFS('الحجوزات'!$F$6:$F$2005,A107&amp;"",'الحجوزات'!$A$6:$A$2005,'الإعدادات'!$B$4,'الحجوزات'!$M$6:$M$2005,"محجوز")+COUNTIFS('الحجوزات'!$F$6:$F$2005,A107&amp;"",'الحجوزات'!$A$6:$A$2005,'الإعدادات'!$B$4,'الحجوزات'!$M$6:$M$2005,"تم"))</f>
        <v/>
      </c>
      <c r="H107" s="19">
        <f>IF(A107&amp;""="","",SUMIFS('الحجوزات'!$K$6:$K$2005,'الحجوزات'!$F$6:$F$2005,A107&amp;"",'الحجوزات'!$A$6:$A$2005,'الإعدادات'!$B$4))</f>
        <v/>
      </c>
    </row>
    <row r="108">
      <c r="A108" s="5" t="n"/>
      <c r="B108" s="5" t="n"/>
      <c r="C108" s="17" t="n"/>
      <c r="D108" s="18">
        <f>IF(A108&amp;""="","",COUNTIFS('الحجوزات'!$F$6:$F$2005,A108&amp;"",'الحجوزات'!$M$6:$M$2005,"تم",'الحجوزات'!$A$6:$A$2005,"&gt;="&amp;DATE(YEAR('الإعدادات'!$B$5),MONTH('الإعدادات'!$B$5),1),'الحجوزات'!$A$6:$A$2005,"&lt;="&amp;EOMONTH('الإعدادات'!$B$5,0)))</f>
        <v/>
      </c>
      <c r="E108" s="19">
        <f>IF(A108&amp;""="","",SUMIFS('الحجوزات'!$K$6:$K$2005,'الحجوزات'!$F$6:$F$2005,A108&amp;"",'الحجوزات'!$A$6:$A$2005,"&gt;="&amp;DATE(YEAR('الإعدادات'!$B$5),MONTH('الإعدادات'!$B$5),1),'الحجوزات'!$A$6:$A$2005,"&lt;="&amp;EOMONTH('الإعدادات'!$B$5,0)))</f>
        <v/>
      </c>
      <c r="F108" s="19">
        <f>IF(A108&amp;""="","",SUMIFS('الحجوزات'!$L$6:$L$2005,'الحجوزات'!$F$6:$F$2005,A108&amp;"",'الحجوزات'!$A$6:$A$2005,"&gt;="&amp;DATE(YEAR('الإعدادات'!$B$5),MONTH('الإعدادات'!$B$5),1),'الحجوزات'!$A$6:$A$2005,"&lt;="&amp;EOMONTH('الإعدادات'!$B$5,0)))</f>
        <v/>
      </c>
      <c r="G108" s="18">
        <f>IF(A108&amp;""="","",COUNTIFS('الحجوزات'!$F$6:$F$2005,A108&amp;"",'الحجوزات'!$A$6:$A$2005,'الإعدادات'!$B$4,'الحجوزات'!$M$6:$M$2005,"محجوز")+COUNTIFS('الحجوزات'!$F$6:$F$2005,A108&amp;"",'الحجوزات'!$A$6:$A$2005,'الإعدادات'!$B$4,'الحجوزات'!$M$6:$M$2005,"تم"))</f>
        <v/>
      </c>
      <c r="H108" s="19">
        <f>IF(A108&amp;""="","",SUMIFS('الحجوزات'!$K$6:$K$2005,'الحجوزات'!$F$6:$F$2005,A108&amp;"",'الحجوزات'!$A$6:$A$2005,'الإعدادات'!$B$4))</f>
        <v/>
      </c>
    </row>
    <row r="109">
      <c r="A109" s="5" t="n"/>
      <c r="B109" s="5" t="n"/>
      <c r="C109" s="17" t="n"/>
      <c r="D109" s="18">
        <f>IF(A109&amp;""="","",COUNTIFS('الحجوزات'!$F$6:$F$2005,A109&amp;"",'الحجوزات'!$M$6:$M$2005,"تم",'الحجوزات'!$A$6:$A$2005,"&gt;="&amp;DATE(YEAR('الإعدادات'!$B$5),MONTH('الإعدادات'!$B$5),1),'الحجوزات'!$A$6:$A$2005,"&lt;="&amp;EOMONTH('الإعدادات'!$B$5,0)))</f>
        <v/>
      </c>
      <c r="E109" s="19">
        <f>IF(A109&amp;""="","",SUMIFS('الحجوزات'!$K$6:$K$2005,'الحجوزات'!$F$6:$F$2005,A109&amp;"",'الحجوزات'!$A$6:$A$2005,"&gt;="&amp;DATE(YEAR('الإعدادات'!$B$5),MONTH('الإعدادات'!$B$5),1),'الحجوزات'!$A$6:$A$2005,"&lt;="&amp;EOMONTH('الإعدادات'!$B$5,0)))</f>
        <v/>
      </c>
      <c r="F109" s="19">
        <f>IF(A109&amp;""="","",SUMIFS('الحجوزات'!$L$6:$L$2005,'الحجوزات'!$F$6:$F$2005,A109&amp;"",'الحجوزات'!$A$6:$A$2005,"&gt;="&amp;DATE(YEAR('الإعدادات'!$B$5),MONTH('الإعدادات'!$B$5),1),'الحجوزات'!$A$6:$A$2005,"&lt;="&amp;EOMONTH('الإعدادات'!$B$5,0)))</f>
        <v/>
      </c>
      <c r="G109" s="18">
        <f>IF(A109&amp;""="","",COUNTIFS('الحجوزات'!$F$6:$F$2005,A109&amp;"",'الحجوزات'!$A$6:$A$2005,'الإعدادات'!$B$4,'الحجوزات'!$M$6:$M$2005,"محجوز")+COUNTIFS('الحجوزات'!$F$6:$F$2005,A109&amp;"",'الحجوزات'!$A$6:$A$2005,'الإعدادات'!$B$4,'الحجوزات'!$M$6:$M$2005,"تم"))</f>
        <v/>
      </c>
      <c r="H109" s="19">
        <f>IF(A109&amp;""="","",SUMIFS('الحجوزات'!$K$6:$K$2005,'الحجوزات'!$F$6:$F$2005,A109&amp;"",'الحجوزات'!$A$6:$A$2005,'الإعدادات'!$B$4))</f>
        <v/>
      </c>
    </row>
    <row r="110">
      <c r="A110" s="5" t="n"/>
      <c r="B110" s="5" t="n"/>
      <c r="C110" s="17" t="n"/>
      <c r="D110" s="18">
        <f>IF(A110&amp;""="","",COUNTIFS('الحجوزات'!$F$6:$F$2005,A110&amp;"",'الحجوزات'!$M$6:$M$2005,"تم",'الحجوزات'!$A$6:$A$2005,"&gt;="&amp;DATE(YEAR('الإعدادات'!$B$5),MONTH('الإعدادات'!$B$5),1),'الحجوزات'!$A$6:$A$2005,"&lt;="&amp;EOMONTH('الإعدادات'!$B$5,0)))</f>
        <v/>
      </c>
      <c r="E110" s="19">
        <f>IF(A110&amp;""="","",SUMIFS('الحجوزات'!$K$6:$K$2005,'الحجوزات'!$F$6:$F$2005,A110&amp;"",'الحجوزات'!$A$6:$A$2005,"&gt;="&amp;DATE(YEAR('الإعدادات'!$B$5),MONTH('الإعدادات'!$B$5),1),'الحجوزات'!$A$6:$A$2005,"&lt;="&amp;EOMONTH('الإعدادات'!$B$5,0)))</f>
        <v/>
      </c>
      <c r="F110" s="19">
        <f>IF(A110&amp;""="","",SUMIFS('الحجوزات'!$L$6:$L$2005,'الحجوزات'!$F$6:$F$2005,A110&amp;"",'الحجوزات'!$A$6:$A$2005,"&gt;="&amp;DATE(YEAR('الإعدادات'!$B$5),MONTH('الإعدادات'!$B$5),1),'الحجوزات'!$A$6:$A$2005,"&lt;="&amp;EOMONTH('الإعدادات'!$B$5,0)))</f>
        <v/>
      </c>
      <c r="G110" s="18">
        <f>IF(A110&amp;""="","",COUNTIFS('الحجوزات'!$F$6:$F$2005,A110&amp;"",'الحجوزات'!$A$6:$A$2005,'الإعدادات'!$B$4,'الحجوزات'!$M$6:$M$2005,"محجوز")+COUNTIFS('الحجوزات'!$F$6:$F$2005,A110&amp;"",'الحجوزات'!$A$6:$A$2005,'الإعدادات'!$B$4,'الحجوزات'!$M$6:$M$2005,"تم"))</f>
        <v/>
      </c>
      <c r="H110" s="19">
        <f>IF(A110&amp;""="","",SUMIFS('الحجوزات'!$K$6:$K$2005,'الحجوزات'!$F$6:$F$2005,A110&amp;"",'الحجوزات'!$A$6:$A$2005,'الإعدادات'!$B$4))</f>
        <v/>
      </c>
    </row>
    <row r="111">
      <c r="A111" s="5" t="n"/>
      <c r="B111" s="5" t="n"/>
      <c r="C111" s="17" t="n"/>
      <c r="D111" s="18">
        <f>IF(A111&amp;""="","",COUNTIFS('الحجوزات'!$F$6:$F$2005,A111&amp;"",'الحجوزات'!$M$6:$M$2005,"تم",'الحجوزات'!$A$6:$A$2005,"&gt;="&amp;DATE(YEAR('الإعدادات'!$B$5),MONTH('الإعدادات'!$B$5),1),'الحجوزات'!$A$6:$A$2005,"&lt;="&amp;EOMONTH('الإعدادات'!$B$5,0)))</f>
        <v/>
      </c>
      <c r="E111" s="19">
        <f>IF(A111&amp;""="","",SUMIFS('الحجوزات'!$K$6:$K$2005,'الحجوزات'!$F$6:$F$2005,A111&amp;"",'الحجوزات'!$A$6:$A$2005,"&gt;="&amp;DATE(YEAR('الإعدادات'!$B$5),MONTH('الإعدادات'!$B$5),1),'الحجوزات'!$A$6:$A$2005,"&lt;="&amp;EOMONTH('الإعدادات'!$B$5,0)))</f>
        <v/>
      </c>
      <c r="F111" s="19">
        <f>IF(A111&amp;""="","",SUMIFS('الحجوزات'!$L$6:$L$2005,'الحجوزات'!$F$6:$F$2005,A111&amp;"",'الحجوزات'!$A$6:$A$2005,"&gt;="&amp;DATE(YEAR('الإعدادات'!$B$5),MONTH('الإعدادات'!$B$5),1),'الحجوزات'!$A$6:$A$2005,"&lt;="&amp;EOMONTH('الإعدادات'!$B$5,0)))</f>
        <v/>
      </c>
      <c r="G111" s="18">
        <f>IF(A111&amp;""="","",COUNTIFS('الحجوزات'!$F$6:$F$2005,A111&amp;"",'الحجوزات'!$A$6:$A$2005,'الإعدادات'!$B$4,'الحجوزات'!$M$6:$M$2005,"محجوز")+COUNTIFS('الحجوزات'!$F$6:$F$2005,A111&amp;"",'الحجوزات'!$A$6:$A$2005,'الإعدادات'!$B$4,'الحجوزات'!$M$6:$M$2005,"تم"))</f>
        <v/>
      </c>
      <c r="H111" s="19">
        <f>IF(A111&amp;""="","",SUMIFS('الحجوزات'!$K$6:$K$2005,'الحجوزات'!$F$6:$F$2005,A111&amp;"",'الحجوزات'!$A$6:$A$2005,'الإعدادات'!$B$4))</f>
        <v/>
      </c>
    </row>
    <row r="112">
      <c r="A112" s="5" t="n"/>
      <c r="B112" s="5" t="n"/>
      <c r="C112" s="17" t="n"/>
      <c r="D112" s="18">
        <f>IF(A112&amp;""="","",COUNTIFS('الحجوزات'!$F$6:$F$2005,A112&amp;"",'الحجوزات'!$M$6:$M$2005,"تم",'الحجوزات'!$A$6:$A$2005,"&gt;="&amp;DATE(YEAR('الإعدادات'!$B$5),MONTH('الإعدادات'!$B$5),1),'الحجوزات'!$A$6:$A$2005,"&lt;="&amp;EOMONTH('الإعدادات'!$B$5,0)))</f>
        <v/>
      </c>
      <c r="E112" s="19">
        <f>IF(A112&amp;""="","",SUMIFS('الحجوزات'!$K$6:$K$2005,'الحجوزات'!$F$6:$F$2005,A112&amp;"",'الحجوزات'!$A$6:$A$2005,"&gt;="&amp;DATE(YEAR('الإعدادات'!$B$5),MONTH('الإعدادات'!$B$5),1),'الحجوزات'!$A$6:$A$2005,"&lt;="&amp;EOMONTH('الإعدادات'!$B$5,0)))</f>
        <v/>
      </c>
      <c r="F112" s="19">
        <f>IF(A112&amp;""="","",SUMIFS('الحجوزات'!$L$6:$L$2005,'الحجوزات'!$F$6:$F$2005,A112&amp;"",'الحجوزات'!$A$6:$A$2005,"&gt;="&amp;DATE(YEAR('الإعدادات'!$B$5),MONTH('الإعدادات'!$B$5),1),'الحجوزات'!$A$6:$A$2005,"&lt;="&amp;EOMONTH('الإعدادات'!$B$5,0)))</f>
        <v/>
      </c>
      <c r="G112" s="18">
        <f>IF(A112&amp;""="","",COUNTIFS('الحجوزات'!$F$6:$F$2005,A112&amp;"",'الحجوزات'!$A$6:$A$2005,'الإعدادات'!$B$4,'الحجوزات'!$M$6:$M$2005,"محجوز")+COUNTIFS('الحجوزات'!$F$6:$F$2005,A112&amp;"",'الحجوزات'!$A$6:$A$2005,'الإعدادات'!$B$4,'الحجوزات'!$M$6:$M$2005,"تم"))</f>
        <v/>
      </c>
      <c r="H112" s="19">
        <f>IF(A112&amp;""="","",SUMIFS('الحجوزات'!$K$6:$K$2005,'الحجوزات'!$F$6:$F$2005,A112&amp;"",'الحجوزات'!$A$6:$A$2005,'الإعدادات'!$B$4))</f>
        <v/>
      </c>
    </row>
    <row r="113">
      <c r="A113" s="5" t="n"/>
      <c r="B113" s="5" t="n"/>
      <c r="C113" s="17" t="n"/>
      <c r="D113" s="18">
        <f>IF(A113&amp;""="","",COUNTIFS('الحجوزات'!$F$6:$F$2005,A113&amp;"",'الحجوزات'!$M$6:$M$2005,"تم",'الحجوزات'!$A$6:$A$2005,"&gt;="&amp;DATE(YEAR('الإعدادات'!$B$5),MONTH('الإعدادات'!$B$5),1),'الحجوزات'!$A$6:$A$2005,"&lt;="&amp;EOMONTH('الإعدادات'!$B$5,0)))</f>
        <v/>
      </c>
      <c r="E113" s="19">
        <f>IF(A113&amp;""="","",SUMIFS('الحجوزات'!$K$6:$K$2005,'الحجوزات'!$F$6:$F$2005,A113&amp;"",'الحجوزات'!$A$6:$A$2005,"&gt;="&amp;DATE(YEAR('الإعدادات'!$B$5),MONTH('الإعدادات'!$B$5),1),'الحجوزات'!$A$6:$A$2005,"&lt;="&amp;EOMONTH('الإعدادات'!$B$5,0)))</f>
        <v/>
      </c>
      <c r="F113" s="19">
        <f>IF(A113&amp;""="","",SUMIFS('الحجوزات'!$L$6:$L$2005,'الحجوزات'!$F$6:$F$2005,A113&amp;"",'الحجوزات'!$A$6:$A$2005,"&gt;="&amp;DATE(YEAR('الإعدادات'!$B$5),MONTH('الإعدادات'!$B$5),1),'الحجوزات'!$A$6:$A$2005,"&lt;="&amp;EOMONTH('الإعدادات'!$B$5,0)))</f>
        <v/>
      </c>
      <c r="G113" s="18">
        <f>IF(A113&amp;""="","",COUNTIFS('الحجوزات'!$F$6:$F$2005,A113&amp;"",'الحجوزات'!$A$6:$A$2005,'الإعدادات'!$B$4,'الحجوزات'!$M$6:$M$2005,"محجوز")+COUNTIFS('الحجوزات'!$F$6:$F$2005,A113&amp;"",'الحجوزات'!$A$6:$A$2005,'الإعدادات'!$B$4,'الحجوزات'!$M$6:$M$2005,"تم"))</f>
        <v/>
      </c>
      <c r="H113" s="19">
        <f>IF(A113&amp;""="","",SUMIFS('الحجوزات'!$K$6:$K$2005,'الحجوزات'!$F$6:$F$2005,A113&amp;"",'الحجوزات'!$A$6:$A$2005,'الإعدادات'!$B$4))</f>
        <v/>
      </c>
    </row>
    <row r="114">
      <c r="A114" s="5" t="n"/>
      <c r="B114" s="5" t="n"/>
      <c r="C114" s="17" t="n"/>
      <c r="D114" s="18">
        <f>IF(A114&amp;""="","",COUNTIFS('الحجوزات'!$F$6:$F$2005,A114&amp;"",'الحجوزات'!$M$6:$M$2005,"تم",'الحجوزات'!$A$6:$A$2005,"&gt;="&amp;DATE(YEAR('الإعدادات'!$B$5),MONTH('الإعدادات'!$B$5),1),'الحجوزات'!$A$6:$A$2005,"&lt;="&amp;EOMONTH('الإعدادات'!$B$5,0)))</f>
        <v/>
      </c>
      <c r="E114" s="19">
        <f>IF(A114&amp;""="","",SUMIFS('الحجوزات'!$K$6:$K$2005,'الحجوزات'!$F$6:$F$2005,A114&amp;"",'الحجوزات'!$A$6:$A$2005,"&gt;="&amp;DATE(YEAR('الإعدادات'!$B$5),MONTH('الإعدادات'!$B$5),1),'الحجوزات'!$A$6:$A$2005,"&lt;="&amp;EOMONTH('الإعدادات'!$B$5,0)))</f>
        <v/>
      </c>
      <c r="F114" s="19">
        <f>IF(A114&amp;""="","",SUMIFS('الحجوزات'!$L$6:$L$2005,'الحجوزات'!$F$6:$F$2005,A114&amp;"",'الحجوزات'!$A$6:$A$2005,"&gt;="&amp;DATE(YEAR('الإعدادات'!$B$5),MONTH('الإعدادات'!$B$5),1),'الحجوزات'!$A$6:$A$2005,"&lt;="&amp;EOMONTH('الإعدادات'!$B$5,0)))</f>
        <v/>
      </c>
      <c r="G114" s="18">
        <f>IF(A114&amp;""="","",COUNTIFS('الحجوزات'!$F$6:$F$2005,A114&amp;"",'الحجوزات'!$A$6:$A$2005,'الإعدادات'!$B$4,'الحجوزات'!$M$6:$M$2005,"محجوز")+COUNTIFS('الحجوزات'!$F$6:$F$2005,A114&amp;"",'الحجوزات'!$A$6:$A$2005,'الإعدادات'!$B$4,'الحجوزات'!$M$6:$M$2005,"تم"))</f>
        <v/>
      </c>
      <c r="H114" s="19">
        <f>IF(A114&amp;""="","",SUMIFS('الحجوزات'!$K$6:$K$2005,'الحجوزات'!$F$6:$F$2005,A114&amp;"",'الحجوزات'!$A$6:$A$2005,'الإعدادات'!$B$4))</f>
        <v/>
      </c>
    </row>
    <row r="115">
      <c r="A115" s="5" t="n"/>
      <c r="B115" s="5" t="n"/>
      <c r="C115" s="17" t="n"/>
      <c r="D115" s="18">
        <f>IF(A115&amp;""="","",COUNTIFS('الحجوزات'!$F$6:$F$2005,A115&amp;"",'الحجوزات'!$M$6:$M$2005,"تم",'الحجوزات'!$A$6:$A$2005,"&gt;="&amp;DATE(YEAR('الإعدادات'!$B$5),MONTH('الإعدادات'!$B$5),1),'الحجوزات'!$A$6:$A$2005,"&lt;="&amp;EOMONTH('الإعدادات'!$B$5,0)))</f>
        <v/>
      </c>
      <c r="E115" s="19">
        <f>IF(A115&amp;""="","",SUMIFS('الحجوزات'!$K$6:$K$2005,'الحجوزات'!$F$6:$F$2005,A115&amp;"",'الحجوزات'!$A$6:$A$2005,"&gt;="&amp;DATE(YEAR('الإعدادات'!$B$5),MONTH('الإعدادات'!$B$5),1),'الحجوزات'!$A$6:$A$2005,"&lt;="&amp;EOMONTH('الإعدادات'!$B$5,0)))</f>
        <v/>
      </c>
      <c r="F115" s="19">
        <f>IF(A115&amp;""="","",SUMIFS('الحجوزات'!$L$6:$L$2005,'الحجوزات'!$F$6:$F$2005,A115&amp;"",'الحجوزات'!$A$6:$A$2005,"&gt;="&amp;DATE(YEAR('الإعدادات'!$B$5),MONTH('الإعدادات'!$B$5),1),'الحجوزات'!$A$6:$A$2005,"&lt;="&amp;EOMONTH('الإعدادات'!$B$5,0)))</f>
        <v/>
      </c>
      <c r="G115" s="18">
        <f>IF(A115&amp;""="","",COUNTIFS('الحجوزات'!$F$6:$F$2005,A115&amp;"",'الحجوزات'!$A$6:$A$2005,'الإعدادات'!$B$4,'الحجوزات'!$M$6:$M$2005,"محجوز")+COUNTIFS('الحجوزات'!$F$6:$F$2005,A115&amp;"",'الحجوزات'!$A$6:$A$2005,'الإعدادات'!$B$4,'الحجوزات'!$M$6:$M$2005,"تم"))</f>
        <v/>
      </c>
      <c r="H115" s="19">
        <f>IF(A115&amp;""="","",SUMIFS('الحجوزات'!$K$6:$K$2005,'الحجوزات'!$F$6:$F$2005,A115&amp;"",'الحجوزات'!$A$6:$A$2005,'الإعدادات'!$B$4))</f>
        <v/>
      </c>
    </row>
    <row r="116">
      <c r="A116" s="5" t="n"/>
      <c r="B116" s="5" t="n"/>
      <c r="C116" s="17" t="n"/>
      <c r="D116" s="18">
        <f>IF(A116&amp;""="","",COUNTIFS('الحجوزات'!$F$6:$F$2005,A116&amp;"",'الحجوزات'!$M$6:$M$2005,"تم",'الحجوزات'!$A$6:$A$2005,"&gt;="&amp;DATE(YEAR('الإعدادات'!$B$5),MONTH('الإعدادات'!$B$5),1),'الحجوزات'!$A$6:$A$2005,"&lt;="&amp;EOMONTH('الإعدادات'!$B$5,0)))</f>
        <v/>
      </c>
      <c r="E116" s="19">
        <f>IF(A116&amp;""="","",SUMIFS('الحجوزات'!$K$6:$K$2005,'الحجوزات'!$F$6:$F$2005,A116&amp;"",'الحجوزات'!$A$6:$A$2005,"&gt;="&amp;DATE(YEAR('الإعدادات'!$B$5),MONTH('الإعدادات'!$B$5),1),'الحجوزات'!$A$6:$A$2005,"&lt;="&amp;EOMONTH('الإعدادات'!$B$5,0)))</f>
        <v/>
      </c>
      <c r="F116" s="19">
        <f>IF(A116&amp;""="","",SUMIFS('الحجوزات'!$L$6:$L$2005,'الحجوزات'!$F$6:$F$2005,A116&amp;"",'الحجوزات'!$A$6:$A$2005,"&gt;="&amp;DATE(YEAR('الإعدادات'!$B$5),MONTH('الإعدادات'!$B$5),1),'الحجوزات'!$A$6:$A$2005,"&lt;="&amp;EOMONTH('الإعدادات'!$B$5,0)))</f>
        <v/>
      </c>
      <c r="G116" s="18">
        <f>IF(A116&amp;""="","",COUNTIFS('الحجوزات'!$F$6:$F$2005,A116&amp;"",'الحجوزات'!$A$6:$A$2005,'الإعدادات'!$B$4,'الحجوزات'!$M$6:$M$2005,"محجوز")+COUNTIFS('الحجوزات'!$F$6:$F$2005,A116&amp;"",'الحجوزات'!$A$6:$A$2005,'الإعدادات'!$B$4,'الحجوزات'!$M$6:$M$2005,"تم"))</f>
        <v/>
      </c>
      <c r="H116" s="19">
        <f>IF(A116&amp;""="","",SUMIFS('الحجوزات'!$K$6:$K$2005,'الحجوزات'!$F$6:$F$2005,A116&amp;"",'الحجوزات'!$A$6:$A$2005,'الإعدادات'!$B$4))</f>
        <v/>
      </c>
    </row>
    <row r="117">
      <c r="A117" s="5" t="n"/>
      <c r="B117" s="5" t="n"/>
      <c r="C117" s="17" t="n"/>
      <c r="D117" s="18">
        <f>IF(A117&amp;""="","",COUNTIFS('الحجوزات'!$F$6:$F$2005,A117&amp;"",'الحجوزات'!$M$6:$M$2005,"تم",'الحجوزات'!$A$6:$A$2005,"&gt;="&amp;DATE(YEAR('الإعدادات'!$B$5),MONTH('الإعدادات'!$B$5),1),'الحجوزات'!$A$6:$A$2005,"&lt;="&amp;EOMONTH('الإعدادات'!$B$5,0)))</f>
        <v/>
      </c>
      <c r="E117" s="19">
        <f>IF(A117&amp;""="","",SUMIFS('الحجوزات'!$K$6:$K$2005,'الحجوزات'!$F$6:$F$2005,A117&amp;"",'الحجوزات'!$A$6:$A$2005,"&gt;="&amp;DATE(YEAR('الإعدادات'!$B$5),MONTH('الإعدادات'!$B$5),1),'الحجوزات'!$A$6:$A$2005,"&lt;="&amp;EOMONTH('الإعدادات'!$B$5,0)))</f>
        <v/>
      </c>
      <c r="F117" s="19">
        <f>IF(A117&amp;""="","",SUMIFS('الحجوزات'!$L$6:$L$2005,'الحجوزات'!$F$6:$F$2005,A117&amp;"",'الحجوزات'!$A$6:$A$2005,"&gt;="&amp;DATE(YEAR('الإعدادات'!$B$5),MONTH('الإعدادات'!$B$5),1),'الحجوزات'!$A$6:$A$2005,"&lt;="&amp;EOMONTH('الإعدادات'!$B$5,0)))</f>
        <v/>
      </c>
      <c r="G117" s="18">
        <f>IF(A117&amp;""="","",COUNTIFS('الحجوزات'!$F$6:$F$2005,A117&amp;"",'الحجوزات'!$A$6:$A$2005,'الإعدادات'!$B$4,'الحجوزات'!$M$6:$M$2005,"محجوز")+COUNTIFS('الحجوزات'!$F$6:$F$2005,A117&amp;"",'الحجوزات'!$A$6:$A$2005,'الإعدادات'!$B$4,'الحجوزات'!$M$6:$M$2005,"تم"))</f>
        <v/>
      </c>
      <c r="H117" s="19">
        <f>IF(A117&amp;""="","",SUMIFS('الحجوزات'!$K$6:$K$2005,'الحجوزات'!$F$6:$F$2005,A117&amp;"",'الحجوزات'!$A$6:$A$2005,'الإعدادات'!$B$4))</f>
        <v/>
      </c>
    </row>
    <row r="118">
      <c r="A118" s="5" t="n"/>
      <c r="B118" s="5" t="n"/>
      <c r="C118" s="17" t="n"/>
      <c r="D118" s="18">
        <f>IF(A118&amp;""="","",COUNTIFS('الحجوزات'!$F$6:$F$2005,A118&amp;"",'الحجوزات'!$M$6:$M$2005,"تم",'الحجوزات'!$A$6:$A$2005,"&gt;="&amp;DATE(YEAR('الإعدادات'!$B$5),MONTH('الإعدادات'!$B$5),1),'الحجوزات'!$A$6:$A$2005,"&lt;="&amp;EOMONTH('الإعدادات'!$B$5,0)))</f>
        <v/>
      </c>
      <c r="E118" s="19">
        <f>IF(A118&amp;""="","",SUMIFS('الحجوزات'!$K$6:$K$2005,'الحجوزات'!$F$6:$F$2005,A118&amp;"",'الحجوزات'!$A$6:$A$2005,"&gt;="&amp;DATE(YEAR('الإعدادات'!$B$5),MONTH('الإعدادات'!$B$5),1),'الحجوزات'!$A$6:$A$2005,"&lt;="&amp;EOMONTH('الإعدادات'!$B$5,0)))</f>
        <v/>
      </c>
      <c r="F118" s="19">
        <f>IF(A118&amp;""="","",SUMIFS('الحجوزات'!$L$6:$L$2005,'الحجوزات'!$F$6:$F$2005,A118&amp;"",'الحجوزات'!$A$6:$A$2005,"&gt;="&amp;DATE(YEAR('الإعدادات'!$B$5),MONTH('الإعدادات'!$B$5),1),'الحجوزات'!$A$6:$A$2005,"&lt;="&amp;EOMONTH('الإعدادات'!$B$5,0)))</f>
        <v/>
      </c>
      <c r="G118" s="18">
        <f>IF(A118&amp;""="","",COUNTIFS('الحجوزات'!$F$6:$F$2005,A118&amp;"",'الحجوزات'!$A$6:$A$2005,'الإعدادات'!$B$4,'الحجوزات'!$M$6:$M$2005,"محجوز")+COUNTIFS('الحجوزات'!$F$6:$F$2005,A118&amp;"",'الحجوزات'!$A$6:$A$2005,'الإعدادات'!$B$4,'الحجوزات'!$M$6:$M$2005,"تم"))</f>
        <v/>
      </c>
      <c r="H118" s="19">
        <f>IF(A118&amp;""="","",SUMIFS('الحجوزات'!$K$6:$K$2005,'الحجوزات'!$F$6:$F$2005,A118&amp;"",'الحجوزات'!$A$6:$A$2005,'الإعدادات'!$B$4))</f>
        <v/>
      </c>
    </row>
    <row r="119">
      <c r="A119" s="5" t="n"/>
      <c r="B119" s="5" t="n"/>
      <c r="C119" s="17" t="n"/>
      <c r="D119" s="18">
        <f>IF(A119&amp;""="","",COUNTIFS('الحجوزات'!$F$6:$F$2005,A119&amp;"",'الحجوزات'!$M$6:$M$2005,"تم",'الحجوزات'!$A$6:$A$2005,"&gt;="&amp;DATE(YEAR('الإعدادات'!$B$5),MONTH('الإعدادات'!$B$5),1),'الحجوزات'!$A$6:$A$2005,"&lt;="&amp;EOMONTH('الإعدادات'!$B$5,0)))</f>
        <v/>
      </c>
      <c r="E119" s="19">
        <f>IF(A119&amp;""="","",SUMIFS('الحجوزات'!$K$6:$K$2005,'الحجوزات'!$F$6:$F$2005,A119&amp;"",'الحجوزات'!$A$6:$A$2005,"&gt;="&amp;DATE(YEAR('الإعدادات'!$B$5),MONTH('الإعدادات'!$B$5),1),'الحجوزات'!$A$6:$A$2005,"&lt;="&amp;EOMONTH('الإعدادات'!$B$5,0)))</f>
        <v/>
      </c>
      <c r="F119" s="19">
        <f>IF(A119&amp;""="","",SUMIFS('الحجوزات'!$L$6:$L$2005,'الحجوزات'!$F$6:$F$2005,A119&amp;"",'الحجوزات'!$A$6:$A$2005,"&gt;="&amp;DATE(YEAR('الإعدادات'!$B$5),MONTH('الإعدادات'!$B$5),1),'الحجوزات'!$A$6:$A$2005,"&lt;="&amp;EOMONTH('الإعدادات'!$B$5,0)))</f>
        <v/>
      </c>
      <c r="G119" s="18">
        <f>IF(A119&amp;""="","",COUNTIFS('الحجوزات'!$F$6:$F$2005,A119&amp;"",'الحجوزات'!$A$6:$A$2005,'الإعدادات'!$B$4,'الحجوزات'!$M$6:$M$2005,"محجوز")+COUNTIFS('الحجوزات'!$F$6:$F$2005,A119&amp;"",'الحجوزات'!$A$6:$A$2005,'الإعدادات'!$B$4,'الحجوزات'!$M$6:$M$2005,"تم"))</f>
        <v/>
      </c>
      <c r="H119" s="19">
        <f>IF(A119&amp;""="","",SUMIFS('الحجوزات'!$K$6:$K$2005,'الحجوزات'!$F$6:$F$2005,A119&amp;"",'الحجوزات'!$A$6:$A$2005,'الإعدادات'!$B$4))</f>
        <v/>
      </c>
    </row>
    <row r="120">
      <c r="A120" s="5" t="n"/>
      <c r="B120" s="5" t="n"/>
      <c r="C120" s="17" t="n"/>
      <c r="D120" s="18">
        <f>IF(A120&amp;""="","",COUNTIFS('الحجوزات'!$F$6:$F$2005,A120&amp;"",'الحجوزات'!$M$6:$M$2005,"تم",'الحجوزات'!$A$6:$A$2005,"&gt;="&amp;DATE(YEAR('الإعدادات'!$B$5),MONTH('الإعدادات'!$B$5),1),'الحجوزات'!$A$6:$A$2005,"&lt;="&amp;EOMONTH('الإعدادات'!$B$5,0)))</f>
        <v/>
      </c>
      <c r="E120" s="19">
        <f>IF(A120&amp;""="","",SUMIFS('الحجوزات'!$K$6:$K$2005,'الحجوزات'!$F$6:$F$2005,A120&amp;"",'الحجوزات'!$A$6:$A$2005,"&gt;="&amp;DATE(YEAR('الإعدادات'!$B$5),MONTH('الإعدادات'!$B$5),1),'الحجوزات'!$A$6:$A$2005,"&lt;="&amp;EOMONTH('الإعدادات'!$B$5,0)))</f>
        <v/>
      </c>
      <c r="F120" s="19">
        <f>IF(A120&amp;""="","",SUMIFS('الحجوزات'!$L$6:$L$2005,'الحجوزات'!$F$6:$F$2005,A120&amp;"",'الحجوزات'!$A$6:$A$2005,"&gt;="&amp;DATE(YEAR('الإعدادات'!$B$5),MONTH('الإعدادات'!$B$5),1),'الحجوزات'!$A$6:$A$2005,"&lt;="&amp;EOMONTH('الإعدادات'!$B$5,0)))</f>
        <v/>
      </c>
      <c r="G120" s="18">
        <f>IF(A120&amp;""="","",COUNTIFS('الحجوزات'!$F$6:$F$2005,A120&amp;"",'الحجوزات'!$A$6:$A$2005,'الإعدادات'!$B$4,'الحجوزات'!$M$6:$M$2005,"محجوز")+COUNTIFS('الحجوزات'!$F$6:$F$2005,A120&amp;"",'الحجوزات'!$A$6:$A$2005,'الإعدادات'!$B$4,'الحجوزات'!$M$6:$M$2005,"تم"))</f>
        <v/>
      </c>
      <c r="H120" s="19">
        <f>IF(A120&amp;""="","",SUMIFS('الحجوزات'!$K$6:$K$2005,'الحجوزات'!$F$6:$F$2005,A120&amp;"",'الحجوزات'!$A$6:$A$2005,'الإعدادات'!$B$4))</f>
        <v/>
      </c>
    </row>
    <row r="121">
      <c r="A121" s="5" t="n"/>
      <c r="B121" s="5" t="n"/>
      <c r="C121" s="17" t="n"/>
      <c r="D121" s="18">
        <f>IF(A121&amp;""="","",COUNTIFS('الحجوزات'!$F$6:$F$2005,A121&amp;"",'الحجوزات'!$M$6:$M$2005,"تم",'الحجوزات'!$A$6:$A$2005,"&gt;="&amp;DATE(YEAR('الإعدادات'!$B$5),MONTH('الإعدادات'!$B$5),1),'الحجوزات'!$A$6:$A$2005,"&lt;="&amp;EOMONTH('الإعدادات'!$B$5,0)))</f>
        <v/>
      </c>
      <c r="E121" s="19">
        <f>IF(A121&amp;""="","",SUMIFS('الحجوزات'!$K$6:$K$2005,'الحجوزات'!$F$6:$F$2005,A121&amp;"",'الحجوزات'!$A$6:$A$2005,"&gt;="&amp;DATE(YEAR('الإعدادات'!$B$5),MONTH('الإعدادات'!$B$5),1),'الحجوزات'!$A$6:$A$2005,"&lt;="&amp;EOMONTH('الإعدادات'!$B$5,0)))</f>
        <v/>
      </c>
      <c r="F121" s="19">
        <f>IF(A121&amp;""="","",SUMIFS('الحجوزات'!$L$6:$L$2005,'الحجوزات'!$F$6:$F$2005,A121&amp;"",'الحجوزات'!$A$6:$A$2005,"&gt;="&amp;DATE(YEAR('الإعدادات'!$B$5),MONTH('الإعدادات'!$B$5),1),'الحجوزات'!$A$6:$A$2005,"&lt;="&amp;EOMONTH('الإعدادات'!$B$5,0)))</f>
        <v/>
      </c>
      <c r="G121" s="18">
        <f>IF(A121&amp;""="","",COUNTIFS('الحجوزات'!$F$6:$F$2005,A121&amp;"",'الحجوزات'!$A$6:$A$2005,'الإعدادات'!$B$4,'الحجوزات'!$M$6:$M$2005,"محجوز")+COUNTIFS('الحجوزات'!$F$6:$F$2005,A121&amp;"",'الحجوزات'!$A$6:$A$2005,'الإعدادات'!$B$4,'الحجوزات'!$M$6:$M$2005,"تم"))</f>
        <v/>
      </c>
      <c r="H121" s="19">
        <f>IF(A121&amp;""="","",SUMIFS('الحجوزات'!$K$6:$K$2005,'الحجوزات'!$F$6:$F$2005,A121&amp;"",'الحجوزات'!$A$6:$A$2005,'الإعدادات'!$B$4))</f>
        <v/>
      </c>
    </row>
    <row r="122">
      <c r="A122" s="5" t="n"/>
      <c r="B122" s="5" t="n"/>
      <c r="C122" s="17" t="n"/>
      <c r="D122" s="18">
        <f>IF(A122&amp;""="","",COUNTIFS('الحجوزات'!$F$6:$F$2005,A122&amp;"",'الحجوزات'!$M$6:$M$2005,"تم",'الحجوزات'!$A$6:$A$2005,"&gt;="&amp;DATE(YEAR('الإعدادات'!$B$5),MONTH('الإعدادات'!$B$5),1),'الحجوزات'!$A$6:$A$2005,"&lt;="&amp;EOMONTH('الإعدادات'!$B$5,0)))</f>
        <v/>
      </c>
      <c r="E122" s="19">
        <f>IF(A122&amp;""="","",SUMIFS('الحجوزات'!$K$6:$K$2005,'الحجوزات'!$F$6:$F$2005,A122&amp;"",'الحجوزات'!$A$6:$A$2005,"&gt;="&amp;DATE(YEAR('الإعدادات'!$B$5),MONTH('الإعدادات'!$B$5),1),'الحجوزات'!$A$6:$A$2005,"&lt;="&amp;EOMONTH('الإعدادات'!$B$5,0)))</f>
        <v/>
      </c>
      <c r="F122" s="19">
        <f>IF(A122&amp;""="","",SUMIFS('الحجوزات'!$L$6:$L$2005,'الحجوزات'!$F$6:$F$2005,A122&amp;"",'الحجوزات'!$A$6:$A$2005,"&gt;="&amp;DATE(YEAR('الإعدادات'!$B$5),MONTH('الإعدادات'!$B$5),1),'الحجوزات'!$A$6:$A$2005,"&lt;="&amp;EOMONTH('الإعدادات'!$B$5,0)))</f>
        <v/>
      </c>
      <c r="G122" s="18">
        <f>IF(A122&amp;""="","",COUNTIFS('الحجوزات'!$F$6:$F$2005,A122&amp;"",'الحجوزات'!$A$6:$A$2005,'الإعدادات'!$B$4,'الحجوزات'!$M$6:$M$2005,"محجوز")+COUNTIFS('الحجوزات'!$F$6:$F$2005,A122&amp;"",'الحجوزات'!$A$6:$A$2005,'الإعدادات'!$B$4,'الحجوزات'!$M$6:$M$2005,"تم"))</f>
        <v/>
      </c>
      <c r="H122" s="19">
        <f>IF(A122&amp;""="","",SUMIFS('الحجوزات'!$K$6:$K$2005,'الحجوزات'!$F$6:$F$2005,A122&amp;"",'الحجوزات'!$A$6:$A$2005,'الإعدادات'!$B$4))</f>
        <v/>
      </c>
    </row>
    <row r="123">
      <c r="A123" s="5" t="n"/>
      <c r="B123" s="5" t="n"/>
      <c r="C123" s="17" t="n"/>
      <c r="D123" s="18">
        <f>IF(A123&amp;""="","",COUNTIFS('الحجوزات'!$F$6:$F$2005,A123&amp;"",'الحجوزات'!$M$6:$M$2005,"تم",'الحجوزات'!$A$6:$A$2005,"&gt;="&amp;DATE(YEAR('الإعدادات'!$B$5),MONTH('الإعدادات'!$B$5),1),'الحجوزات'!$A$6:$A$2005,"&lt;="&amp;EOMONTH('الإعدادات'!$B$5,0)))</f>
        <v/>
      </c>
      <c r="E123" s="19">
        <f>IF(A123&amp;""="","",SUMIFS('الحجوزات'!$K$6:$K$2005,'الحجوزات'!$F$6:$F$2005,A123&amp;"",'الحجوزات'!$A$6:$A$2005,"&gt;="&amp;DATE(YEAR('الإعدادات'!$B$5),MONTH('الإعدادات'!$B$5),1),'الحجوزات'!$A$6:$A$2005,"&lt;="&amp;EOMONTH('الإعدادات'!$B$5,0)))</f>
        <v/>
      </c>
      <c r="F123" s="19">
        <f>IF(A123&amp;""="","",SUMIFS('الحجوزات'!$L$6:$L$2005,'الحجوزات'!$F$6:$F$2005,A123&amp;"",'الحجوزات'!$A$6:$A$2005,"&gt;="&amp;DATE(YEAR('الإعدادات'!$B$5),MONTH('الإعدادات'!$B$5),1),'الحجوزات'!$A$6:$A$2005,"&lt;="&amp;EOMONTH('الإعدادات'!$B$5,0)))</f>
        <v/>
      </c>
      <c r="G123" s="18">
        <f>IF(A123&amp;""="","",COUNTIFS('الحجوزات'!$F$6:$F$2005,A123&amp;"",'الحجوزات'!$A$6:$A$2005,'الإعدادات'!$B$4,'الحجوزات'!$M$6:$M$2005,"محجوز")+COUNTIFS('الحجوزات'!$F$6:$F$2005,A123&amp;"",'الحجوزات'!$A$6:$A$2005,'الإعدادات'!$B$4,'الحجوزات'!$M$6:$M$2005,"تم"))</f>
        <v/>
      </c>
      <c r="H123" s="19">
        <f>IF(A123&amp;""="","",SUMIFS('الحجوزات'!$K$6:$K$2005,'الحجوزات'!$F$6:$F$2005,A123&amp;"",'الحجوزات'!$A$6:$A$2005,'الإعدادات'!$B$4))</f>
        <v/>
      </c>
    </row>
    <row r="124">
      <c r="A124" s="5" t="n"/>
      <c r="B124" s="5" t="n"/>
      <c r="C124" s="17" t="n"/>
      <c r="D124" s="18">
        <f>IF(A124&amp;""="","",COUNTIFS('الحجوزات'!$F$6:$F$2005,A124&amp;"",'الحجوزات'!$M$6:$M$2005,"تم",'الحجوزات'!$A$6:$A$2005,"&gt;="&amp;DATE(YEAR('الإعدادات'!$B$5),MONTH('الإعدادات'!$B$5),1),'الحجوزات'!$A$6:$A$2005,"&lt;="&amp;EOMONTH('الإعدادات'!$B$5,0)))</f>
        <v/>
      </c>
      <c r="E124" s="19">
        <f>IF(A124&amp;""="","",SUMIFS('الحجوزات'!$K$6:$K$2005,'الحجوزات'!$F$6:$F$2005,A124&amp;"",'الحجوزات'!$A$6:$A$2005,"&gt;="&amp;DATE(YEAR('الإعدادات'!$B$5),MONTH('الإعدادات'!$B$5),1),'الحجوزات'!$A$6:$A$2005,"&lt;="&amp;EOMONTH('الإعدادات'!$B$5,0)))</f>
        <v/>
      </c>
      <c r="F124" s="19">
        <f>IF(A124&amp;""="","",SUMIFS('الحجوزات'!$L$6:$L$2005,'الحجوزات'!$F$6:$F$2005,A124&amp;"",'الحجوزات'!$A$6:$A$2005,"&gt;="&amp;DATE(YEAR('الإعدادات'!$B$5),MONTH('الإعدادات'!$B$5),1),'الحجوزات'!$A$6:$A$2005,"&lt;="&amp;EOMONTH('الإعدادات'!$B$5,0)))</f>
        <v/>
      </c>
      <c r="G124" s="18">
        <f>IF(A124&amp;""="","",COUNTIFS('الحجوزات'!$F$6:$F$2005,A124&amp;"",'الحجوزات'!$A$6:$A$2005,'الإعدادات'!$B$4,'الحجوزات'!$M$6:$M$2005,"محجوز")+COUNTIFS('الحجوزات'!$F$6:$F$2005,A124&amp;"",'الحجوزات'!$A$6:$A$2005,'الإعدادات'!$B$4,'الحجوزات'!$M$6:$M$2005,"تم"))</f>
        <v/>
      </c>
      <c r="H124" s="19">
        <f>IF(A124&amp;""="","",SUMIFS('الحجوزات'!$K$6:$K$2005,'الحجوزات'!$F$6:$F$2005,A124&amp;"",'الحجوزات'!$A$6:$A$2005,'الإعدادات'!$B$4))</f>
        <v/>
      </c>
    </row>
    <row r="125">
      <c r="A125" s="5" t="n"/>
      <c r="B125" s="5" t="n"/>
      <c r="C125" s="17" t="n"/>
      <c r="D125" s="18">
        <f>IF(A125&amp;""="","",COUNTIFS('الحجوزات'!$F$6:$F$2005,A125&amp;"",'الحجوزات'!$M$6:$M$2005,"تم",'الحجوزات'!$A$6:$A$2005,"&gt;="&amp;DATE(YEAR('الإعدادات'!$B$5),MONTH('الإعدادات'!$B$5),1),'الحجوزات'!$A$6:$A$2005,"&lt;="&amp;EOMONTH('الإعدادات'!$B$5,0)))</f>
        <v/>
      </c>
      <c r="E125" s="19">
        <f>IF(A125&amp;""="","",SUMIFS('الحجوزات'!$K$6:$K$2005,'الحجوزات'!$F$6:$F$2005,A125&amp;"",'الحجوزات'!$A$6:$A$2005,"&gt;="&amp;DATE(YEAR('الإعدادات'!$B$5),MONTH('الإعدادات'!$B$5),1),'الحجوزات'!$A$6:$A$2005,"&lt;="&amp;EOMONTH('الإعدادات'!$B$5,0)))</f>
        <v/>
      </c>
      <c r="F125" s="19">
        <f>IF(A125&amp;""="","",SUMIFS('الحجوزات'!$L$6:$L$2005,'الحجوزات'!$F$6:$F$2005,A125&amp;"",'الحجوزات'!$A$6:$A$2005,"&gt;="&amp;DATE(YEAR('الإعدادات'!$B$5),MONTH('الإعدادات'!$B$5),1),'الحجوزات'!$A$6:$A$2005,"&lt;="&amp;EOMONTH('الإعدادات'!$B$5,0)))</f>
        <v/>
      </c>
      <c r="G125" s="18">
        <f>IF(A125&amp;""="","",COUNTIFS('الحجوزات'!$F$6:$F$2005,A125&amp;"",'الحجوزات'!$A$6:$A$2005,'الإعدادات'!$B$4,'الحجوزات'!$M$6:$M$2005,"محجوز")+COUNTIFS('الحجوزات'!$F$6:$F$2005,A125&amp;"",'الحجوزات'!$A$6:$A$2005,'الإعدادات'!$B$4,'الحجوزات'!$M$6:$M$2005,"تم"))</f>
        <v/>
      </c>
      <c r="H125" s="19">
        <f>IF(A125&amp;""="","",SUMIFS('الحجوزات'!$K$6:$K$2005,'الحجوزات'!$F$6:$F$2005,A125&amp;"",'الحجوزات'!$A$6:$A$2005,'الإعدادات'!$B$4))</f>
        <v/>
      </c>
    </row>
    <row r="126">
      <c r="A126" s="5" t="n"/>
      <c r="B126" s="5" t="n"/>
      <c r="C126" s="17" t="n"/>
      <c r="D126" s="18">
        <f>IF(A126&amp;""="","",COUNTIFS('الحجوزات'!$F$6:$F$2005,A126&amp;"",'الحجوزات'!$M$6:$M$2005,"تم",'الحجوزات'!$A$6:$A$2005,"&gt;="&amp;DATE(YEAR('الإعدادات'!$B$5),MONTH('الإعدادات'!$B$5),1),'الحجوزات'!$A$6:$A$2005,"&lt;="&amp;EOMONTH('الإعدادات'!$B$5,0)))</f>
        <v/>
      </c>
      <c r="E126" s="19">
        <f>IF(A126&amp;""="","",SUMIFS('الحجوزات'!$K$6:$K$2005,'الحجوزات'!$F$6:$F$2005,A126&amp;"",'الحجوزات'!$A$6:$A$2005,"&gt;="&amp;DATE(YEAR('الإعدادات'!$B$5),MONTH('الإعدادات'!$B$5),1),'الحجوزات'!$A$6:$A$2005,"&lt;="&amp;EOMONTH('الإعدادات'!$B$5,0)))</f>
        <v/>
      </c>
      <c r="F126" s="19">
        <f>IF(A126&amp;""="","",SUMIFS('الحجوزات'!$L$6:$L$2005,'الحجوزات'!$F$6:$F$2005,A126&amp;"",'الحجوزات'!$A$6:$A$2005,"&gt;="&amp;DATE(YEAR('الإعدادات'!$B$5),MONTH('الإعدادات'!$B$5),1),'الحجوزات'!$A$6:$A$2005,"&lt;="&amp;EOMONTH('الإعدادات'!$B$5,0)))</f>
        <v/>
      </c>
      <c r="G126" s="18">
        <f>IF(A126&amp;""="","",COUNTIFS('الحجوزات'!$F$6:$F$2005,A126&amp;"",'الحجوزات'!$A$6:$A$2005,'الإعدادات'!$B$4,'الحجوزات'!$M$6:$M$2005,"محجوز")+COUNTIFS('الحجوزات'!$F$6:$F$2005,A126&amp;"",'الحجوزات'!$A$6:$A$2005,'الإعدادات'!$B$4,'الحجوزات'!$M$6:$M$2005,"تم"))</f>
        <v/>
      </c>
      <c r="H126" s="19">
        <f>IF(A126&amp;""="","",SUMIFS('الحجوزات'!$K$6:$K$2005,'الحجوزات'!$F$6:$F$2005,A126&amp;"",'الحجوزات'!$A$6:$A$2005,'الإعدادات'!$B$4))</f>
        <v/>
      </c>
    </row>
    <row r="127">
      <c r="A127" s="5" t="n"/>
      <c r="B127" s="5" t="n"/>
      <c r="C127" s="17" t="n"/>
      <c r="D127" s="18">
        <f>IF(A127&amp;""="","",COUNTIFS('الحجوزات'!$F$6:$F$2005,A127&amp;"",'الحجوزات'!$M$6:$M$2005,"تم",'الحجوزات'!$A$6:$A$2005,"&gt;="&amp;DATE(YEAR('الإعدادات'!$B$5),MONTH('الإعدادات'!$B$5),1),'الحجوزات'!$A$6:$A$2005,"&lt;="&amp;EOMONTH('الإعدادات'!$B$5,0)))</f>
        <v/>
      </c>
      <c r="E127" s="19">
        <f>IF(A127&amp;""="","",SUMIFS('الحجوزات'!$K$6:$K$2005,'الحجوزات'!$F$6:$F$2005,A127&amp;"",'الحجوزات'!$A$6:$A$2005,"&gt;="&amp;DATE(YEAR('الإعدادات'!$B$5),MONTH('الإعدادات'!$B$5),1),'الحجوزات'!$A$6:$A$2005,"&lt;="&amp;EOMONTH('الإعدادات'!$B$5,0)))</f>
        <v/>
      </c>
      <c r="F127" s="19">
        <f>IF(A127&amp;""="","",SUMIFS('الحجوزات'!$L$6:$L$2005,'الحجوزات'!$F$6:$F$2005,A127&amp;"",'الحجوزات'!$A$6:$A$2005,"&gt;="&amp;DATE(YEAR('الإعدادات'!$B$5),MONTH('الإعدادات'!$B$5),1),'الحجوزات'!$A$6:$A$2005,"&lt;="&amp;EOMONTH('الإعدادات'!$B$5,0)))</f>
        <v/>
      </c>
      <c r="G127" s="18">
        <f>IF(A127&amp;""="","",COUNTIFS('الحجوزات'!$F$6:$F$2005,A127&amp;"",'الحجوزات'!$A$6:$A$2005,'الإعدادات'!$B$4,'الحجوزات'!$M$6:$M$2005,"محجوز")+COUNTIFS('الحجوزات'!$F$6:$F$2005,A127&amp;"",'الحجوزات'!$A$6:$A$2005,'الإعدادات'!$B$4,'الحجوزات'!$M$6:$M$2005,"تم"))</f>
        <v/>
      </c>
      <c r="H127" s="19">
        <f>IF(A127&amp;""="","",SUMIFS('الحجوزات'!$K$6:$K$2005,'الحجوزات'!$F$6:$F$2005,A127&amp;"",'الحجوزات'!$A$6:$A$2005,'الإعدادات'!$B$4))</f>
        <v/>
      </c>
    </row>
    <row r="128">
      <c r="A128" s="5" t="n"/>
      <c r="B128" s="5" t="n"/>
      <c r="C128" s="17" t="n"/>
      <c r="D128" s="18">
        <f>IF(A128&amp;""="","",COUNTIFS('الحجوزات'!$F$6:$F$2005,A128&amp;"",'الحجوزات'!$M$6:$M$2005,"تم",'الحجوزات'!$A$6:$A$2005,"&gt;="&amp;DATE(YEAR('الإعدادات'!$B$5),MONTH('الإعدادات'!$B$5),1),'الحجوزات'!$A$6:$A$2005,"&lt;="&amp;EOMONTH('الإعدادات'!$B$5,0)))</f>
        <v/>
      </c>
      <c r="E128" s="19">
        <f>IF(A128&amp;""="","",SUMIFS('الحجوزات'!$K$6:$K$2005,'الحجوزات'!$F$6:$F$2005,A128&amp;"",'الحجوزات'!$A$6:$A$2005,"&gt;="&amp;DATE(YEAR('الإعدادات'!$B$5),MONTH('الإعدادات'!$B$5),1),'الحجوزات'!$A$6:$A$2005,"&lt;="&amp;EOMONTH('الإعدادات'!$B$5,0)))</f>
        <v/>
      </c>
      <c r="F128" s="19">
        <f>IF(A128&amp;""="","",SUMIFS('الحجوزات'!$L$6:$L$2005,'الحجوزات'!$F$6:$F$2005,A128&amp;"",'الحجوزات'!$A$6:$A$2005,"&gt;="&amp;DATE(YEAR('الإعدادات'!$B$5),MONTH('الإعدادات'!$B$5),1),'الحجوزات'!$A$6:$A$2005,"&lt;="&amp;EOMONTH('الإعدادات'!$B$5,0)))</f>
        <v/>
      </c>
      <c r="G128" s="18">
        <f>IF(A128&amp;""="","",COUNTIFS('الحجوزات'!$F$6:$F$2005,A128&amp;"",'الحجوزات'!$A$6:$A$2005,'الإعدادات'!$B$4,'الحجوزات'!$M$6:$M$2005,"محجوز")+COUNTIFS('الحجوزات'!$F$6:$F$2005,A128&amp;"",'الحجوزات'!$A$6:$A$2005,'الإعدادات'!$B$4,'الحجوزات'!$M$6:$M$2005,"تم"))</f>
        <v/>
      </c>
      <c r="H128" s="19">
        <f>IF(A128&amp;""="","",SUMIFS('الحجوزات'!$K$6:$K$2005,'الحجوزات'!$F$6:$F$2005,A128&amp;"",'الحجوزات'!$A$6:$A$2005,'الإعدادات'!$B$4))</f>
        <v/>
      </c>
    </row>
    <row r="129">
      <c r="A129" s="5" t="n"/>
      <c r="B129" s="5" t="n"/>
      <c r="C129" s="17" t="n"/>
      <c r="D129" s="18">
        <f>IF(A129&amp;""="","",COUNTIFS('الحجوزات'!$F$6:$F$2005,A129&amp;"",'الحجوزات'!$M$6:$M$2005,"تم",'الحجوزات'!$A$6:$A$2005,"&gt;="&amp;DATE(YEAR('الإعدادات'!$B$5),MONTH('الإعدادات'!$B$5),1),'الحجوزات'!$A$6:$A$2005,"&lt;="&amp;EOMONTH('الإعدادات'!$B$5,0)))</f>
        <v/>
      </c>
      <c r="E129" s="19">
        <f>IF(A129&amp;""="","",SUMIFS('الحجوزات'!$K$6:$K$2005,'الحجوزات'!$F$6:$F$2005,A129&amp;"",'الحجوزات'!$A$6:$A$2005,"&gt;="&amp;DATE(YEAR('الإعدادات'!$B$5),MONTH('الإعدادات'!$B$5),1),'الحجوزات'!$A$6:$A$2005,"&lt;="&amp;EOMONTH('الإعدادات'!$B$5,0)))</f>
        <v/>
      </c>
      <c r="F129" s="19">
        <f>IF(A129&amp;""="","",SUMIFS('الحجوزات'!$L$6:$L$2005,'الحجوزات'!$F$6:$F$2005,A129&amp;"",'الحجوزات'!$A$6:$A$2005,"&gt;="&amp;DATE(YEAR('الإعدادات'!$B$5),MONTH('الإعدادات'!$B$5),1),'الحجوزات'!$A$6:$A$2005,"&lt;="&amp;EOMONTH('الإعدادات'!$B$5,0)))</f>
        <v/>
      </c>
      <c r="G129" s="18">
        <f>IF(A129&amp;""="","",COUNTIFS('الحجوزات'!$F$6:$F$2005,A129&amp;"",'الحجوزات'!$A$6:$A$2005,'الإعدادات'!$B$4,'الحجوزات'!$M$6:$M$2005,"محجوز")+COUNTIFS('الحجوزات'!$F$6:$F$2005,A129&amp;"",'الحجوزات'!$A$6:$A$2005,'الإعدادات'!$B$4,'الحجوزات'!$M$6:$M$2005,"تم"))</f>
        <v/>
      </c>
      <c r="H129" s="19">
        <f>IF(A129&amp;""="","",SUMIFS('الحجوزات'!$K$6:$K$2005,'الحجوزات'!$F$6:$F$2005,A129&amp;"",'الحجوزات'!$A$6:$A$2005,'الإعدادات'!$B$4))</f>
        <v/>
      </c>
    </row>
    <row r="130">
      <c r="A130" s="5" t="n"/>
      <c r="B130" s="5" t="n"/>
      <c r="C130" s="17" t="n"/>
      <c r="D130" s="18">
        <f>IF(A130&amp;""="","",COUNTIFS('الحجوزات'!$F$6:$F$2005,A130&amp;"",'الحجوزات'!$M$6:$M$2005,"تم",'الحجوزات'!$A$6:$A$2005,"&gt;="&amp;DATE(YEAR('الإعدادات'!$B$5),MONTH('الإعدادات'!$B$5),1),'الحجوزات'!$A$6:$A$2005,"&lt;="&amp;EOMONTH('الإعدادات'!$B$5,0)))</f>
        <v/>
      </c>
      <c r="E130" s="19">
        <f>IF(A130&amp;""="","",SUMIFS('الحجوزات'!$K$6:$K$2005,'الحجوزات'!$F$6:$F$2005,A130&amp;"",'الحجوزات'!$A$6:$A$2005,"&gt;="&amp;DATE(YEAR('الإعدادات'!$B$5),MONTH('الإعدادات'!$B$5),1),'الحجوزات'!$A$6:$A$2005,"&lt;="&amp;EOMONTH('الإعدادات'!$B$5,0)))</f>
        <v/>
      </c>
      <c r="F130" s="19">
        <f>IF(A130&amp;""="","",SUMIFS('الحجوزات'!$L$6:$L$2005,'الحجوزات'!$F$6:$F$2005,A130&amp;"",'الحجوزات'!$A$6:$A$2005,"&gt;="&amp;DATE(YEAR('الإعدادات'!$B$5),MONTH('الإعدادات'!$B$5),1),'الحجوزات'!$A$6:$A$2005,"&lt;="&amp;EOMONTH('الإعدادات'!$B$5,0)))</f>
        <v/>
      </c>
      <c r="G130" s="18">
        <f>IF(A130&amp;""="","",COUNTIFS('الحجوزات'!$F$6:$F$2005,A130&amp;"",'الحجوزات'!$A$6:$A$2005,'الإعدادات'!$B$4,'الحجوزات'!$M$6:$M$2005,"محجوز")+COUNTIFS('الحجوزات'!$F$6:$F$2005,A130&amp;"",'الحجوزات'!$A$6:$A$2005,'الإعدادات'!$B$4,'الحجوزات'!$M$6:$M$2005,"تم"))</f>
        <v/>
      </c>
      <c r="H130" s="19">
        <f>IF(A130&amp;""="","",SUMIFS('الحجوزات'!$K$6:$K$2005,'الحجوزات'!$F$6:$F$2005,A130&amp;"",'الحجوزات'!$A$6:$A$2005,'الإعدادات'!$B$4))</f>
        <v/>
      </c>
    </row>
    <row r="131">
      <c r="A131" s="5" t="n"/>
      <c r="B131" s="5" t="n"/>
      <c r="C131" s="17" t="n"/>
      <c r="D131" s="18">
        <f>IF(A131&amp;""="","",COUNTIFS('الحجوزات'!$F$6:$F$2005,A131&amp;"",'الحجوزات'!$M$6:$M$2005,"تم",'الحجوزات'!$A$6:$A$2005,"&gt;="&amp;DATE(YEAR('الإعدادات'!$B$5),MONTH('الإعدادات'!$B$5),1),'الحجوزات'!$A$6:$A$2005,"&lt;="&amp;EOMONTH('الإعدادات'!$B$5,0)))</f>
        <v/>
      </c>
      <c r="E131" s="19">
        <f>IF(A131&amp;""="","",SUMIFS('الحجوزات'!$K$6:$K$2005,'الحجوزات'!$F$6:$F$2005,A131&amp;"",'الحجوزات'!$A$6:$A$2005,"&gt;="&amp;DATE(YEAR('الإعدادات'!$B$5),MONTH('الإعدادات'!$B$5),1),'الحجوزات'!$A$6:$A$2005,"&lt;="&amp;EOMONTH('الإعدادات'!$B$5,0)))</f>
        <v/>
      </c>
      <c r="F131" s="19">
        <f>IF(A131&amp;""="","",SUMIFS('الحجوزات'!$L$6:$L$2005,'الحجوزات'!$F$6:$F$2005,A131&amp;"",'الحجوزات'!$A$6:$A$2005,"&gt;="&amp;DATE(YEAR('الإعدادات'!$B$5),MONTH('الإعدادات'!$B$5),1),'الحجوزات'!$A$6:$A$2005,"&lt;="&amp;EOMONTH('الإعدادات'!$B$5,0)))</f>
        <v/>
      </c>
      <c r="G131" s="18">
        <f>IF(A131&amp;""="","",COUNTIFS('الحجوزات'!$F$6:$F$2005,A131&amp;"",'الحجوزات'!$A$6:$A$2005,'الإعدادات'!$B$4,'الحجوزات'!$M$6:$M$2005,"محجوز")+COUNTIFS('الحجوزات'!$F$6:$F$2005,A131&amp;"",'الحجوزات'!$A$6:$A$2005,'الإعدادات'!$B$4,'الحجوزات'!$M$6:$M$2005,"تم"))</f>
        <v/>
      </c>
      <c r="H131" s="19">
        <f>IF(A131&amp;""="","",SUMIFS('الحجوزات'!$K$6:$K$2005,'الحجوزات'!$F$6:$F$2005,A131&amp;"",'الحجوزات'!$A$6:$A$2005,'الإعدادات'!$B$4))</f>
        <v/>
      </c>
    </row>
    <row r="132">
      <c r="A132" s="5" t="n"/>
      <c r="B132" s="5" t="n"/>
      <c r="C132" s="17" t="n"/>
      <c r="D132" s="18">
        <f>IF(A132&amp;""="","",COUNTIFS('الحجوزات'!$F$6:$F$2005,A132&amp;"",'الحجوزات'!$M$6:$M$2005,"تم",'الحجوزات'!$A$6:$A$2005,"&gt;="&amp;DATE(YEAR('الإعدادات'!$B$5),MONTH('الإعدادات'!$B$5),1),'الحجوزات'!$A$6:$A$2005,"&lt;="&amp;EOMONTH('الإعدادات'!$B$5,0)))</f>
        <v/>
      </c>
      <c r="E132" s="19">
        <f>IF(A132&amp;""="","",SUMIFS('الحجوزات'!$K$6:$K$2005,'الحجوزات'!$F$6:$F$2005,A132&amp;"",'الحجوزات'!$A$6:$A$2005,"&gt;="&amp;DATE(YEAR('الإعدادات'!$B$5),MONTH('الإعدادات'!$B$5),1),'الحجوزات'!$A$6:$A$2005,"&lt;="&amp;EOMONTH('الإعدادات'!$B$5,0)))</f>
        <v/>
      </c>
      <c r="F132" s="19">
        <f>IF(A132&amp;""="","",SUMIFS('الحجوزات'!$L$6:$L$2005,'الحجوزات'!$F$6:$F$2005,A132&amp;"",'الحجوزات'!$A$6:$A$2005,"&gt;="&amp;DATE(YEAR('الإعدادات'!$B$5),MONTH('الإعدادات'!$B$5),1),'الحجوزات'!$A$6:$A$2005,"&lt;="&amp;EOMONTH('الإعدادات'!$B$5,0)))</f>
        <v/>
      </c>
      <c r="G132" s="18">
        <f>IF(A132&amp;""="","",COUNTIFS('الحجوزات'!$F$6:$F$2005,A132&amp;"",'الحجوزات'!$A$6:$A$2005,'الإعدادات'!$B$4,'الحجوزات'!$M$6:$M$2005,"محجوز")+COUNTIFS('الحجوزات'!$F$6:$F$2005,A132&amp;"",'الحجوزات'!$A$6:$A$2005,'الإعدادات'!$B$4,'الحجوزات'!$M$6:$M$2005,"تم"))</f>
        <v/>
      </c>
      <c r="H132" s="19">
        <f>IF(A132&amp;""="","",SUMIFS('الحجوزات'!$K$6:$K$2005,'الحجوزات'!$F$6:$F$2005,A132&amp;"",'الحجوزات'!$A$6:$A$2005,'الإعدادات'!$B$4))</f>
        <v/>
      </c>
    </row>
    <row r="133">
      <c r="A133" s="5" t="n"/>
      <c r="B133" s="5" t="n"/>
      <c r="C133" s="17" t="n"/>
      <c r="D133" s="18">
        <f>IF(A133&amp;""="","",COUNTIFS('الحجوزات'!$F$6:$F$2005,A133&amp;"",'الحجوزات'!$M$6:$M$2005,"تم",'الحجوزات'!$A$6:$A$2005,"&gt;="&amp;DATE(YEAR('الإعدادات'!$B$5),MONTH('الإعدادات'!$B$5),1),'الحجوزات'!$A$6:$A$2005,"&lt;="&amp;EOMONTH('الإعدادات'!$B$5,0)))</f>
        <v/>
      </c>
      <c r="E133" s="19">
        <f>IF(A133&amp;""="","",SUMIFS('الحجوزات'!$K$6:$K$2005,'الحجوزات'!$F$6:$F$2005,A133&amp;"",'الحجوزات'!$A$6:$A$2005,"&gt;="&amp;DATE(YEAR('الإعدادات'!$B$5),MONTH('الإعدادات'!$B$5),1),'الحجوزات'!$A$6:$A$2005,"&lt;="&amp;EOMONTH('الإعدادات'!$B$5,0)))</f>
        <v/>
      </c>
      <c r="F133" s="19">
        <f>IF(A133&amp;""="","",SUMIFS('الحجوزات'!$L$6:$L$2005,'الحجوزات'!$F$6:$F$2005,A133&amp;"",'الحجوزات'!$A$6:$A$2005,"&gt;="&amp;DATE(YEAR('الإعدادات'!$B$5),MONTH('الإعدادات'!$B$5),1),'الحجوزات'!$A$6:$A$2005,"&lt;="&amp;EOMONTH('الإعدادات'!$B$5,0)))</f>
        <v/>
      </c>
      <c r="G133" s="18">
        <f>IF(A133&amp;""="","",COUNTIFS('الحجوزات'!$F$6:$F$2005,A133&amp;"",'الحجوزات'!$A$6:$A$2005,'الإعدادات'!$B$4,'الحجوزات'!$M$6:$M$2005,"محجوز")+COUNTIFS('الحجوزات'!$F$6:$F$2005,A133&amp;"",'الحجوزات'!$A$6:$A$2005,'الإعدادات'!$B$4,'الحجوزات'!$M$6:$M$2005,"تم"))</f>
        <v/>
      </c>
      <c r="H133" s="19">
        <f>IF(A133&amp;""="","",SUMIFS('الحجوزات'!$K$6:$K$2005,'الحجوزات'!$F$6:$F$2005,A133&amp;"",'الحجوزات'!$A$6:$A$2005,'الإعدادات'!$B$4))</f>
        <v/>
      </c>
    </row>
    <row r="134">
      <c r="A134" s="5" t="n"/>
      <c r="B134" s="5" t="n"/>
      <c r="C134" s="17" t="n"/>
      <c r="D134" s="18">
        <f>IF(A134&amp;""="","",COUNTIFS('الحجوزات'!$F$6:$F$2005,A134&amp;"",'الحجوزات'!$M$6:$M$2005,"تم",'الحجوزات'!$A$6:$A$2005,"&gt;="&amp;DATE(YEAR('الإعدادات'!$B$5),MONTH('الإعدادات'!$B$5),1),'الحجوزات'!$A$6:$A$2005,"&lt;="&amp;EOMONTH('الإعدادات'!$B$5,0)))</f>
        <v/>
      </c>
      <c r="E134" s="19">
        <f>IF(A134&amp;""="","",SUMIFS('الحجوزات'!$K$6:$K$2005,'الحجوزات'!$F$6:$F$2005,A134&amp;"",'الحجوزات'!$A$6:$A$2005,"&gt;="&amp;DATE(YEAR('الإعدادات'!$B$5),MONTH('الإعدادات'!$B$5),1),'الحجوزات'!$A$6:$A$2005,"&lt;="&amp;EOMONTH('الإعدادات'!$B$5,0)))</f>
        <v/>
      </c>
      <c r="F134" s="19">
        <f>IF(A134&amp;""="","",SUMIFS('الحجوزات'!$L$6:$L$2005,'الحجوزات'!$F$6:$F$2005,A134&amp;"",'الحجوزات'!$A$6:$A$2005,"&gt;="&amp;DATE(YEAR('الإعدادات'!$B$5),MONTH('الإعدادات'!$B$5),1),'الحجوزات'!$A$6:$A$2005,"&lt;="&amp;EOMONTH('الإعدادات'!$B$5,0)))</f>
        <v/>
      </c>
      <c r="G134" s="18">
        <f>IF(A134&amp;""="","",COUNTIFS('الحجوزات'!$F$6:$F$2005,A134&amp;"",'الحجوزات'!$A$6:$A$2005,'الإعدادات'!$B$4,'الحجوزات'!$M$6:$M$2005,"محجوز")+COUNTIFS('الحجوزات'!$F$6:$F$2005,A134&amp;"",'الحجوزات'!$A$6:$A$2005,'الإعدادات'!$B$4,'الحجوزات'!$M$6:$M$2005,"تم"))</f>
        <v/>
      </c>
      <c r="H134" s="19">
        <f>IF(A134&amp;""="","",SUMIFS('الحجوزات'!$K$6:$K$2005,'الحجوزات'!$F$6:$F$2005,A134&amp;"",'الحجوزات'!$A$6:$A$2005,'الإعدادات'!$B$4))</f>
        <v/>
      </c>
    </row>
    <row r="135">
      <c r="A135" s="5" t="n"/>
      <c r="B135" s="5" t="n"/>
      <c r="C135" s="17" t="n"/>
      <c r="D135" s="18">
        <f>IF(A135&amp;""="","",COUNTIFS('الحجوزات'!$F$6:$F$2005,A135&amp;"",'الحجوزات'!$M$6:$M$2005,"تم",'الحجوزات'!$A$6:$A$2005,"&gt;="&amp;DATE(YEAR('الإعدادات'!$B$5),MONTH('الإعدادات'!$B$5),1),'الحجوزات'!$A$6:$A$2005,"&lt;="&amp;EOMONTH('الإعدادات'!$B$5,0)))</f>
        <v/>
      </c>
      <c r="E135" s="19">
        <f>IF(A135&amp;""="","",SUMIFS('الحجوزات'!$K$6:$K$2005,'الحجوزات'!$F$6:$F$2005,A135&amp;"",'الحجوزات'!$A$6:$A$2005,"&gt;="&amp;DATE(YEAR('الإعدادات'!$B$5),MONTH('الإعدادات'!$B$5),1),'الحجوزات'!$A$6:$A$2005,"&lt;="&amp;EOMONTH('الإعدادات'!$B$5,0)))</f>
        <v/>
      </c>
      <c r="F135" s="19">
        <f>IF(A135&amp;""="","",SUMIFS('الحجوزات'!$L$6:$L$2005,'الحجوزات'!$F$6:$F$2005,A135&amp;"",'الحجوزات'!$A$6:$A$2005,"&gt;="&amp;DATE(YEAR('الإعدادات'!$B$5),MONTH('الإعدادات'!$B$5),1),'الحجوزات'!$A$6:$A$2005,"&lt;="&amp;EOMONTH('الإعدادات'!$B$5,0)))</f>
        <v/>
      </c>
      <c r="G135" s="18">
        <f>IF(A135&amp;""="","",COUNTIFS('الحجوزات'!$F$6:$F$2005,A135&amp;"",'الحجوزات'!$A$6:$A$2005,'الإعدادات'!$B$4,'الحجوزات'!$M$6:$M$2005,"محجوز")+COUNTIFS('الحجوزات'!$F$6:$F$2005,A135&amp;"",'الحجوزات'!$A$6:$A$2005,'الإعدادات'!$B$4,'الحجوزات'!$M$6:$M$2005,"تم"))</f>
        <v/>
      </c>
      <c r="H135" s="19">
        <f>IF(A135&amp;""="","",SUMIFS('الحجوزات'!$K$6:$K$2005,'الحجوزات'!$F$6:$F$2005,A135&amp;"",'الحجوزات'!$A$6:$A$2005,'الإعدادات'!$B$4))</f>
        <v/>
      </c>
    </row>
    <row r="136">
      <c r="A136" s="5" t="n"/>
      <c r="B136" s="5" t="n"/>
      <c r="C136" s="17" t="n"/>
      <c r="D136" s="18">
        <f>IF(A136&amp;""="","",COUNTIFS('الحجوزات'!$F$6:$F$2005,A136&amp;"",'الحجوزات'!$M$6:$M$2005,"تم",'الحجوزات'!$A$6:$A$2005,"&gt;="&amp;DATE(YEAR('الإعدادات'!$B$5),MONTH('الإعدادات'!$B$5),1),'الحجوزات'!$A$6:$A$2005,"&lt;="&amp;EOMONTH('الإعدادات'!$B$5,0)))</f>
        <v/>
      </c>
      <c r="E136" s="19">
        <f>IF(A136&amp;""="","",SUMIFS('الحجوزات'!$K$6:$K$2005,'الحجوزات'!$F$6:$F$2005,A136&amp;"",'الحجوزات'!$A$6:$A$2005,"&gt;="&amp;DATE(YEAR('الإعدادات'!$B$5),MONTH('الإعدادات'!$B$5),1),'الحجوزات'!$A$6:$A$2005,"&lt;="&amp;EOMONTH('الإعدادات'!$B$5,0)))</f>
        <v/>
      </c>
      <c r="F136" s="19">
        <f>IF(A136&amp;""="","",SUMIFS('الحجوزات'!$L$6:$L$2005,'الحجوزات'!$F$6:$F$2005,A136&amp;"",'الحجوزات'!$A$6:$A$2005,"&gt;="&amp;DATE(YEAR('الإعدادات'!$B$5),MONTH('الإعدادات'!$B$5),1),'الحجوزات'!$A$6:$A$2005,"&lt;="&amp;EOMONTH('الإعدادات'!$B$5,0)))</f>
        <v/>
      </c>
      <c r="G136" s="18">
        <f>IF(A136&amp;""="","",COUNTIFS('الحجوزات'!$F$6:$F$2005,A136&amp;"",'الحجوزات'!$A$6:$A$2005,'الإعدادات'!$B$4,'الحجوزات'!$M$6:$M$2005,"محجوز")+COUNTIFS('الحجوزات'!$F$6:$F$2005,A136&amp;"",'الحجوزات'!$A$6:$A$2005,'الإعدادات'!$B$4,'الحجوزات'!$M$6:$M$2005,"تم"))</f>
        <v/>
      </c>
      <c r="H136" s="19">
        <f>IF(A136&amp;""="","",SUMIFS('الحجوزات'!$K$6:$K$2005,'الحجوزات'!$F$6:$F$2005,A136&amp;"",'الحجوزات'!$A$6:$A$2005,'الإعدادات'!$B$4))</f>
        <v/>
      </c>
    </row>
    <row r="137">
      <c r="A137" s="5" t="n"/>
      <c r="B137" s="5" t="n"/>
      <c r="C137" s="17" t="n"/>
      <c r="D137" s="18">
        <f>IF(A137&amp;""="","",COUNTIFS('الحجوزات'!$F$6:$F$2005,A137&amp;"",'الحجوزات'!$M$6:$M$2005,"تم",'الحجوزات'!$A$6:$A$2005,"&gt;="&amp;DATE(YEAR('الإعدادات'!$B$5),MONTH('الإعدادات'!$B$5),1),'الحجوزات'!$A$6:$A$2005,"&lt;="&amp;EOMONTH('الإعدادات'!$B$5,0)))</f>
        <v/>
      </c>
      <c r="E137" s="19">
        <f>IF(A137&amp;""="","",SUMIFS('الحجوزات'!$K$6:$K$2005,'الحجوزات'!$F$6:$F$2005,A137&amp;"",'الحجوزات'!$A$6:$A$2005,"&gt;="&amp;DATE(YEAR('الإعدادات'!$B$5),MONTH('الإعدادات'!$B$5),1),'الحجوزات'!$A$6:$A$2005,"&lt;="&amp;EOMONTH('الإعدادات'!$B$5,0)))</f>
        <v/>
      </c>
      <c r="F137" s="19">
        <f>IF(A137&amp;""="","",SUMIFS('الحجوزات'!$L$6:$L$2005,'الحجوزات'!$F$6:$F$2005,A137&amp;"",'الحجوزات'!$A$6:$A$2005,"&gt;="&amp;DATE(YEAR('الإعدادات'!$B$5),MONTH('الإعدادات'!$B$5),1),'الحجوزات'!$A$6:$A$2005,"&lt;="&amp;EOMONTH('الإعدادات'!$B$5,0)))</f>
        <v/>
      </c>
      <c r="G137" s="18">
        <f>IF(A137&amp;""="","",COUNTIFS('الحجوزات'!$F$6:$F$2005,A137&amp;"",'الحجوزات'!$A$6:$A$2005,'الإعدادات'!$B$4,'الحجوزات'!$M$6:$M$2005,"محجوز")+COUNTIFS('الحجوزات'!$F$6:$F$2005,A137&amp;"",'الحجوزات'!$A$6:$A$2005,'الإعدادات'!$B$4,'الحجوزات'!$M$6:$M$2005,"تم"))</f>
        <v/>
      </c>
      <c r="H137" s="19">
        <f>IF(A137&amp;""="","",SUMIFS('الحجوزات'!$K$6:$K$2005,'الحجوزات'!$F$6:$F$2005,A137&amp;"",'الحجوزات'!$A$6:$A$2005,'الإعدادات'!$B$4))</f>
        <v/>
      </c>
    </row>
    <row r="138">
      <c r="A138" s="5" t="n"/>
      <c r="B138" s="5" t="n"/>
      <c r="C138" s="17" t="n"/>
      <c r="D138" s="18">
        <f>IF(A138&amp;""="","",COUNTIFS('الحجوزات'!$F$6:$F$2005,A138&amp;"",'الحجوزات'!$M$6:$M$2005,"تم",'الحجوزات'!$A$6:$A$2005,"&gt;="&amp;DATE(YEAR('الإعدادات'!$B$5),MONTH('الإعدادات'!$B$5),1),'الحجوزات'!$A$6:$A$2005,"&lt;="&amp;EOMONTH('الإعدادات'!$B$5,0)))</f>
        <v/>
      </c>
      <c r="E138" s="19">
        <f>IF(A138&amp;""="","",SUMIFS('الحجوزات'!$K$6:$K$2005,'الحجوزات'!$F$6:$F$2005,A138&amp;"",'الحجوزات'!$A$6:$A$2005,"&gt;="&amp;DATE(YEAR('الإعدادات'!$B$5),MONTH('الإعدادات'!$B$5),1),'الحجوزات'!$A$6:$A$2005,"&lt;="&amp;EOMONTH('الإعدادات'!$B$5,0)))</f>
        <v/>
      </c>
      <c r="F138" s="19">
        <f>IF(A138&amp;""="","",SUMIFS('الحجوزات'!$L$6:$L$2005,'الحجوزات'!$F$6:$F$2005,A138&amp;"",'الحجوزات'!$A$6:$A$2005,"&gt;="&amp;DATE(YEAR('الإعدادات'!$B$5),MONTH('الإعدادات'!$B$5),1),'الحجوزات'!$A$6:$A$2005,"&lt;="&amp;EOMONTH('الإعدادات'!$B$5,0)))</f>
        <v/>
      </c>
      <c r="G138" s="18">
        <f>IF(A138&amp;""="","",COUNTIFS('الحجوزات'!$F$6:$F$2005,A138&amp;"",'الحجوزات'!$A$6:$A$2005,'الإعدادات'!$B$4,'الحجوزات'!$M$6:$M$2005,"محجوز")+COUNTIFS('الحجوزات'!$F$6:$F$2005,A138&amp;"",'الحجوزات'!$A$6:$A$2005,'الإعدادات'!$B$4,'الحجوزات'!$M$6:$M$2005,"تم"))</f>
        <v/>
      </c>
      <c r="H138" s="19">
        <f>IF(A138&amp;""="","",SUMIFS('الحجوزات'!$K$6:$K$2005,'الحجوزات'!$F$6:$F$2005,A138&amp;"",'الحجوزات'!$A$6:$A$2005,'الإعدادات'!$B$4))</f>
        <v/>
      </c>
    </row>
    <row r="139">
      <c r="A139" s="5" t="n"/>
      <c r="B139" s="5" t="n"/>
      <c r="C139" s="17" t="n"/>
      <c r="D139" s="18">
        <f>IF(A139&amp;""="","",COUNTIFS('الحجوزات'!$F$6:$F$2005,A139&amp;"",'الحجوزات'!$M$6:$M$2005,"تم",'الحجوزات'!$A$6:$A$2005,"&gt;="&amp;DATE(YEAR('الإعدادات'!$B$5),MONTH('الإعدادات'!$B$5),1),'الحجوزات'!$A$6:$A$2005,"&lt;="&amp;EOMONTH('الإعدادات'!$B$5,0)))</f>
        <v/>
      </c>
      <c r="E139" s="19">
        <f>IF(A139&amp;""="","",SUMIFS('الحجوزات'!$K$6:$K$2005,'الحجوزات'!$F$6:$F$2005,A139&amp;"",'الحجوزات'!$A$6:$A$2005,"&gt;="&amp;DATE(YEAR('الإعدادات'!$B$5),MONTH('الإعدادات'!$B$5),1),'الحجوزات'!$A$6:$A$2005,"&lt;="&amp;EOMONTH('الإعدادات'!$B$5,0)))</f>
        <v/>
      </c>
      <c r="F139" s="19">
        <f>IF(A139&amp;""="","",SUMIFS('الحجوزات'!$L$6:$L$2005,'الحجوزات'!$F$6:$F$2005,A139&amp;"",'الحجوزات'!$A$6:$A$2005,"&gt;="&amp;DATE(YEAR('الإعدادات'!$B$5),MONTH('الإعدادات'!$B$5),1),'الحجوزات'!$A$6:$A$2005,"&lt;="&amp;EOMONTH('الإعدادات'!$B$5,0)))</f>
        <v/>
      </c>
      <c r="G139" s="18">
        <f>IF(A139&amp;""="","",COUNTIFS('الحجوزات'!$F$6:$F$2005,A139&amp;"",'الحجوزات'!$A$6:$A$2005,'الإعدادات'!$B$4,'الحجوزات'!$M$6:$M$2005,"محجوز")+COUNTIFS('الحجوزات'!$F$6:$F$2005,A139&amp;"",'الحجوزات'!$A$6:$A$2005,'الإعدادات'!$B$4,'الحجوزات'!$M$6:$M$2005,"تم"))</f>
        <v/>
      </c>
      <c r="H139" s="19">
        <f>IF(A139&amp;""="","",SUMIFS('الحجوزات'!$K$6:$K$2005,'الحجوزات'!$F$6:$F$2005,A139&amp;"",'الحجوزات'!$A$6:$A$2005,'الإعدادات'!$B$4))</f>
        <v/>
      </c>
    </row>
    <row r="140">
      <c r="A140" s="5" t="n"/>
      <c r="B140" s="5" t="n"/>
      <c r="C140" s="17" t="n"/>
      <c r="D140" s="18">
        <f>IF(A140&amp;""="","",COUNTIFS('الحجوزات'!$F$6:$F$2005,A140&amp;"",'الحجوزات'!$M$6:$M$2005,"تم",'الحجوزات'!$A$6:$A$2005,"&gt;="&amp;DATE(YEAR('الإعدادات'!$B$5),MONTH('الإعدادات'!$B$5),1),'الحجوزات'!$A$6:$A$2005,"&lt;="&amp;EOMONTH('الإعدادات'!$B$5,0)))</f>
        <v/>
      </c>
      <c r="E140" s="19">
        <f>IF(A140&amp;""="","",SUMIFS('الحجوزات'!$K$6:$K$2005,'الحجوزات'!$F$6:$F$2005,A140&amp;"",'الحجوزات'!$A$6:$A$2005,"&gt;="&amp;DATE(YEAR('الإعدادات'!$B$5),MONTH('الإعدادات'!$B$5),1),'الحجوزات'!$A$6:$A$2005,"&lt;="&amp;EOMONTH('الإعدادات'!$B$5,0)))</f>
        <v/>
      </c>
      <c r="F140" s="19">
        <f>IF(A140&amp;""="","",SUMIFS('الحجوزات'!$L$6:$L$2005,'الحجوزات'!$F$6:$F$2005,A140&amp;"",'الحجوزات'!$A$6:$A$2005,"&gt;="&amp;DATE(YEAR('الإعدادات'!$B$5),MONTH('الإعدادات'!$B$5),1),'الحجوزات'!$A$6:$A$2005,"&lt;="&amp;EOMONTH('الإعدادات'!$B$5,0)))</f>
        <v/>
      </c>
      <c r="G140" s="18">
        <f>IF(A140&amp;""="","",COUNTIFS('الحجوزات'!$F$6:$F$2005,A140&amp;"",'الحجوزات'!$A$6:$A$2005,'الإعدادات'!$B$4,'الحجوزات'!$M$6:$M$2005,"محجوز")+COUNTIFS('الحجوزات'!$F$6:$F$2005,A140&amp;"",'الحجوزات'!$A$6:$A$2005,'الإعدادات'!$B$4,'الحجوزات'!$M$6:$M$2005,"تم"))</f>
        <v/>
      </c>
      <c r="H140" s="19">
        <f>IF(A140&amp;""="","",SUMIFS('الحجوزات'!$K$6:$K$2005,'الحجوزات'!$F$6:$F$2005,A140&amp;"",'الحجوزات'!$A$6:$A$2005,'الإعدادات'!$B$4))</f>
        <v/>
      </c>
    </row>
    <row r="141">
      <c r="A141" s="5" t="n"/>
      <c r="B141" s="5" t="n"/>
      <c r="C141" s="17" t="n"/>
      <c r="D141" s="18">
        <f>IF(A141&amp;""="","",COUNTIFS('الحجوزات'!$F$6:$F$2005,A141&amp;"",'الحجوزات'!$M$6:$M$2005,"تم",'الحجوزات'!$A$6:$A$2005,"&gt;="&amp;DATE(YEAR('الإعدادات'!$B$5),MONTH('الإعدادات'!$B$5),1),'الحجوزات'!$A$6:$A$2005,"&lt;="&amp;EOMONTH('الإعدادات'!$B$5,0)))</f>
        <v/>
      </c>
      <c r="E141" s="19">
        <f>IF(A141&amp;""="","",SUMIFS('الحجوزات'!$K$6:$K$2005,'الحجوزات'!$F$6:$F$2005,A141&amp;"",'الحجوزات'!$A$6:$A$2005,"&gt;="&amp;DATE(YEAR('الإعدادات'!$B$5),MONTH('الإعدادات'!$B$5),1),'الحجوزات'!$A$6:$A$2005,"&lt;="&amp;EOMONTH('الإعدادات'!$B$5,0)))</f>
        <v/>
      </c>
      <c r="F141" s="19">
        <f>IF(A141&amp;""="","",SUMIFS('الحجوزات'!$L$6:$L$2005,'الحجوزات'!$F$6:$F$2005,A141&amp;"",'الحجوزات'!$A$6:$A$2005,"&gt;="&amp;DATE(YEAR('الإعدادات'!$B$5),MONTH('الإعدادات'!$B$5),1),'الحجوزات'!$A$6:$A$2005,"&lt;="&amp;EOMONTH('الإعدادات'!$B$5,0)))</f>
        <v/>
      </c>
      <c r="G141" s="18">
        <f>IF(A141&amp;""="","",COUNTIFS('الحجوزات'!$F$6:$F$2005,A141&amp;"",'الحجوزات'!$A$6:$A$2005,'الإعدادات'!$B$4,'الحجوزات'!$M$6:$M$2005,"محجوز")+COUNTIFS('الحجوزات'!$F$6:$F$2005,A141&amp;"",'الحجوزات'!$A$6:$A$2005,'الإعدادات'!$B$4,'الحجوزات'!$M$6:$M$2005,"تم"))</f>
        <v/>
      </c>
      <c r="H141" s="19">
        <f>IF(A141&amp;""="","",SUMIFS('الحجوزات'!$K$6:$K$2005,'الحجوزات'!$F$6:$F$2005,A141&amp;"",'الحجوزات'!$A$6:$A$2005,'الإعدادات'!$B$4))</f>
        <v/>
      </c>
    </row>
    <row r="142">
      <c r="A142" s="5" t="n"/>
      <c r="B142" s="5" t="n"/>
      <c r="C142" s="17" t="n"/>
      <c r="D142" s="18">
        <f>IF(A142&amp;""="","",COUNTIFS('الحجوزات'!$F$6:$F$2005,A142&amp;"",'الحجوزات'!$M$6:$M$2005,"تم",'الحجوزات'!$A$6:$A$2005,"&gt;="&amp;DATE(YEAR('الإعدادات'!$B$5),MONTH('الإعدادات'!$B$5),1),'الحجوزات'!$A$6:$A$2005,"&lt;="&amp;EOMONTH('الإعدادات'!$B$5,0)))</f>
        <v/>
      </c>
      <c r="E142" s="19">
        <f>IF(A142&amp;""="","",SUMIFS('الحجوزات'!$K$6:$K$2005,'الحجوزات'!$F$6:$F$2005,A142&amp;"",'الحجوزات'!$A$6:$A$2005,"&gt;="&amp;DATE(YEAR('الإعدادات'!$B$5),MONTH('الإعدادات'!$B$5),1),'الحجوزات'!$A$6:$A$2005,"&lt;="&amp;EOMONTH('الإعدادات'!$B$5,0)))</f>
        <v/>
      </c>
      <c r="F142" s="19">
        <f>IF(A142&amp;""="","",SUMIFS('الحجوزات'!$L$6:$L$2005,'الحجوزات'!$F$6:$F$2005,A142&amp;"",'الحجوزات'!$A$6:$A$2005,"&gt;="&amp;DATE(YEAR('الإعدادات'!$B$5),MONTH('الإعدادات'!$B$5),1),'الحجوزات'!$A$6:$A$2005,"&lt;="&amp;EOMONTH('الإعدادات'!$B$5,0)))</f>
        <v/>
      </c>
      <c r="G142" s="18">
        <f>IF(A142&amp;""="","",COUNTIFS('الحجوزات'!$F$6:$F$2005,A142&amp;"",'الحجوزات'!$A$6:$A$2005,'الإعدادات'!$B$4,'الحجوزات'!$M$6:$M$2005,"محجوز")+COUNTIFS('الحجوزات'!$F$6:$F$2005,A142&amp;"",'الحجوزات'!$A$6:$A$2005,'الإعدادات'!$B$4,'الحجوزات'!$M$6:$M$2005,"تم"))</f>
        <v/>
      </c>
      <c r="H142" s="19">
        <f>IF(A142&amp;""="","",SUMIFS('الحجوزات'!$K$6:$K$2005,'الحجوزات'!$F$6:$F$2005,A142&amp;"",'الحجوزات'!$A$6:$A$2005,'الإعدادات'!$B$4))</f>
        <v/>
      </c>
    </row>
    <row r="143">
      <c r="A143" s="5" t="n"/>
      <c r="B143" s="5" t="n"/>
      <c r="C143" s="17" t="n"/>
      <c r="D143" s="18">
        <f>IF(A143&amp;""="","",COUNTIFS('الحجوزات'!$F$6:$F$2005,A143&amp;"",'الحجوزات'!$M$6:$M$2005,"تم",'الحجوزات'!$A$6:$A$2005,"&gt;="&amp;DATE(YEAR('الإعدادات'!$B$5),MONTH('الإعدادات'!$B$5),1),'الحجوزات'!$A$6:$A$2005,"&lt;="&amp;EOMONTH('الإعدادات'!$B$5,0)))</f>
        <v/>
      </c>
      <c r="E143" s="19">
        <f>IF(A143&amp;""="","",SUMIFS('الحجوزات'!$K$6:$K$2005,'الحجوزات'!$F$6:$F$2005,A143&amp;"",'الحجوزات'!$A$6:$A$2005,"&gt;="&amp;DATE(YEAR('الإعدادات'!$B$5),MONTH('الإعدادات'!$B$5),1),'الحجوزات'!$A$6:$A$2005,"&lt;="&amp;EOMONTH('الإعدادات'!$B$5,0)))</f>
        <v/>
      </c>
      <c r="F143" s="19">
        <f>IF(A143&amp;""="","",SUMIFS('الحجوزات'!$L$6:$L$2005,'الحجوزات'!$F$6:$F$2005,A143&amp;"",'الحجوزات'!$A$6:$A$2005,"&gt;="&amp;DATE(YEAR('الإعدادات'!$B$5),MONTH('الإعدادات'!$B$5),1),'الحجوزات'!$A$6:$A$2005,"&lt;="&amp;EOMONTH('الإعدادات'!$B$5,0)))</f>
        <v/>
      </c>
      <c r="G143" s="18">
        <f>IF(A143&amp;""="","",COUNTIFS('الحجوزات'!$F$6:$F$2005,A143&amp;"",'الحجوزات'!$A$6:$A$2005,'الإعدادات'!$B$4,'الحجوزات'!$M$6:$M$2005,"محجوز")+COUNTIFS('الحجوزات'!$F$6:$F$2005,A143&amp;"",'الحجوزات'!$A$6:$A$2005,'الإعدادات'!$B$4,'الحجوزات'!$M$6:$M$2005,"تم"))</f>
        <v/>
      </c>
      <c r="H143" s="19">
        <f>IF(A143&amp;""="","",SUMIFS('الحجوزات'!$K$6:$K$2005,'الحجوزات'!$F$6:$F$2005,A143&amp;"",'الحجوزات'!$A$6:$A$2005,'الإعدادات'!$B$4))</f>
        <v/>
      </c>
    </row>
    <row r="144">
      <c r="A144" s="5" t="n"/>
      <c r="B144" s="5" t="n"/>
      <c r="C144" s="17" t="n"/>
      <c r="D144" s="18">
        <f>IF(A144&amp;""="","",COUNTIFS('الحجوزات'!$F$6:$F$2005,A144&amp;"",'الحجوزات'!$M$6:$M$2005,"تم",'الحجوزات'!$A$6:$A$2005,"&gt;="&amp;DATE(YEAR('الإعدادات'!$B$5),MONTH('الإعدادات'!$B$5),1),'الحجوزات'!$A$6:$A$2005,"&lt;="&amp;EOMONTH('الإعدادات'!$B$5,0)))</f>
        <v/>
      </c>
      <c r="E144" s="19">
        <f>IF(A144&amp;""="","",SUMIFS('الحجوزات'!$K$6:$K$2005,'الحجوزات'!$F$6:$F$2005,A144&amp;"",'الحجوزات'!$A$6:$A$2005,"&gt;="&amp;DATE(YEAR('الإعدادات'!$B$5),MONTH('الإعدادات'!$B$5),1),'الحجوزات'!$A$6:$A$2005,"&lt;="&amp;EOMONTH('الإعدادات'!$B$5,0)))</f>
        <v/>
      </c>
      <c r="F144" s="19">
        <f>IF(A144&amp;""="","",SUMIFS('الحجوزات'!$L$6:$L$2005,'الحجوزات'!$F$6:$F$2005,A144&amp;"",'الحجوزات'!$A$6:$A$2005,"&gt;="&amp;DATE(YEAR('الإعدادات'!$B$5),MONTH('الإعدادات'!$B$5),1),'الحجوزات'!$A$6:$A$2005,"&lt;="&amp;EOMONTH('الإعدادات'!$B$5,0)))</f>
        <v/>
      </c>
      <c r="G144" s="18">
        <f>IF(A144&amp;""="","",COUNTIFS('الحجوزات'!$F$6:$F$2005,A144&amp;"",'الحجوزات'!$A$6:$A$2005,'الإعدادات'!$B$4,'الحجوزات'!$M$6:$M$2005,"محجوز")+COUNTIFS('الحجوزات'!$F$6:$F$2005,A144&amp;"",'الحجوزات'!$A$6:$A$2005,'الإعدادات'!$B$4,'الحجوزات'!$M$6:$M$2005,"تم"))</f>
        <v/>
      </c>
      <c r="H144" s="19">
        <f>IF(A144&amp;""="","",SUMIFS('الحجوزات'!$K$6:$K$2005,'الحجوزات'!$F$6:$F$2005,A144&amp;"",'الحجوزات'!$A$6:$A$2005,'الإعدادات'!$B$4))</f>
        <v/>
      </c>
    </row>
    <row r="145">
      <c r="A145" s="5" t="n"/>
      <c r="B145" s="5" t="n"/>
      <c r="C145" s="17" t="n"/>
      <c r="D145" s="18">
        <f>IF(A145&amp;""="","",COUNTIFS('الحجوزات'!$F$6:$F$2005,A145&amp;"",'الحجوزات'!$M$6:$M$2005,"تم",'الحجوزات'!$A$6:$A$2005,"&gt;="&amp;DATE(YEAR('الإعدادات'!$B$5),MONTH('الإعدادات'!$B$5),1),'الحجوزات'!$A$6:$A$2005,"&lt;="&amp;EOMONTH('الإعدادات'!$B$5,0)))</f>
        <v/>
      </c>
      <c r="E145" s="19">
        <f>IF(A145&amp;""="","",SUMIFS('الحجوزات'!$K$6:$K$2005,'الحجوزات'!$F$6:$F$2005,A145&amp;"",'الحجوزات'!$A$6:$A$2005,"&gt;="&amp;DATE(YEAR('الإعدادات'!$B$5),MONTH('الإعدادات'!$B$5),1),'الحجوزات'!$A$6:$A$2005,"&lt;="&amp;EOMONTH('الإعدادات'!$B$5,0)))</f>
        <v/>
      </c>
      <c r="F145" s="19">
        <f>IF(A145&amp;""="","",SUMIFS('الحجوزات'!$L$6:$L$2005,'الحجوزات'!$F$6:$F$2005,A145&amp;"",'الحجوزات'!$A$6:$A$2005,"&gt;="&amp;DATE(YEAR('الإعدادات'!$B$5),MONTH('الإعدادات'!$B$5),1),'الحجوزات'!$A$6:$A$2005,"&lt;="&amp;EOMONTH('الإعدادات'!$B$5,0)))</f>
        <v/>
      </c>
      <c r="G145" s="18">
        <f>IF(A145&amp;""="","",COUNTIFS('الحجوزات'!$F$6:$F$2005,A145&amp;"",'الحجوزات'!$A$6:$A$2005,'الإعدادات'!$B$4,'الحجوزات'!$M$6:$M$2005,"محجوز")+COUNTIFS('الحجوزات'!$F$6:$F$2005,A145&amp;"",'الحجوزات'!$A$6:$A$2005,'الإعدادات'!$B$4,'الحجوزات'!$M$6:$M$2005,"تم"))</f>
        <v/>
      </c>
      <c r="H145" s="19">
        <f>IF(A145&amp;""="","",SUMIFS('الحجوزات'!$K$6:$K$2005,'الحجوزات'!$F$6:$F$2005,A145&amp;"",'الحجوزات'!$A$6:$A$2005,'الإعدادات'!$B$4))</f>
        <v/>
      </c>
    </row>
    <row r="146">
      <c r="A146" s="5" t="n"/>
      <c r="B146" s="5" t="n"/>
      <c r="C146" s="17" t="n"/>
      <c r="D146" s="18">
        <f>IF(A146&amp;""="","",COUNTIFS('الحجوزات'!$F$6:$F$2005,A146&amp;"",'الحجوزات'!$M$6:$M$2005,"تم",'الحجوزات'!$A$6:$A$2005,"&gt;="&amp;DATE(YEAR('الإعدادات'!$B$5),MONTH('الإعدادات'!$B$5),1),'الحجوزات'!$A$6:$A$2005,"&lt;="&amp;EOMONTH('الإعدادات'!$B$5,0)))</f>
        <v/>
      </c>
      <c r="E146" s="19">
        <f>IF(A146&amp;""="","",SUMIFS('الحجوزات'!$K$6:$K$2005,'الحجوزات'!$F$6:$F$2005,A146&amp;"",'الحجوزات'!$A$6:$A$2005,"&gt;="&amp;DATE(YEAR('الإعدادات'!$B$5),MONTH('الإعدادات'!$B$5),1),'الحجوزات'!$A$6:$A$2005,"&lt;="&amp;EOMONTH('الإعدادات'!$B$5,0)))</f>
        <v/>
      </c>
      <c r="F146" s="19">
        <f>IF(A146&amp;""="","",SUMIFS('الحجوزات'!$L$6:$L$2005,'الحجوزات'!$F$6:$F$2005,A146&amp;"",'الحجوزات'!$A$6:$A$2005,"&gt;="&amp;DATE(YEAR('الإعدادات'!$B$5),MONTH('الإعدادات'!$B$5),1),'الحجوزات'!$A$6:$A$2005,"&lt;="&amp;EOMONTH('الإعدادات'!$B$5,0)))</f>
        <v/>
      </c>
      <c r="G146" s="18">
        <f>IF(A146&amp;""="","",COUNTIFS('الحجوزات'!$F$6:$F$2005,A146&amp;"",'الحجوزات'!$A$6:$A$2005,'الإعدادات'!$B$4,'الحجوزات'!$M$6:$M$2005,"محجوز")+COUNTIFS('الحجوزات'!$F$6:$F$2005,A146&amp;"",'الحجوزات'!$A$6:$A$2005,'الإعدادات'!$B$4,'الحجوزات'!$M$6:$M$2005,"تم"))</f>
        <v/>
      </c>
      <c r="H146" s="19">
        <f>IF(A146&amp;""="","",SUMIFS('الحجوزات'!$K$6:$K$2005,'الحجوزات'!$F$6:$F$2005,A146&amp;"",'الحجوزات'!$A$6:$A$2005,'الإعدادات'!$B$4))</f>
        <v/>
      </c>
    </row>
    <row r="147">
      <c r="A147" s="5" t="n"/>
      <c r="B147" s="5" t="n"/>
      <c r="C147" s="17" t="n"/>
      <c r="D147" s="18">
        <f>IF(A147&amp;""="","",COUNTIFS('الحجوزات'!$F$6:$F$2005,A147&amp;"",'الحجوزات'!$M$6:$M$2005,"تم",'الحجوزات'!$A$6:$A$2005,"&gt;="&amp;DATE(YEAR('الإعدادات'!$B$5),MONTH('الإعدادات'!$B$5),1),'الحجوزات'!$A$6:$A$2005,"&lt;="&amp;EOMONTH('الإعدادات'!$B$5,0)))</f>
        <v/>
      </c>
      <c r="E147" s="19">
        <f>IF(A147&amp;""="","",SUMIFS('الحجوزات'!$K$6:$K$2005,'الحجوزات'!$F$6:$F$2005,A147&amp;"",'الحجوزات'!$A$6:$A$2005,"&gt;="&amp;DATE(YEAR('الإعدادات'!$B$5),MONTH('الإعدادات'!$B$5),1),'الحجوزات'!$A$6:$A$2005,"&lt;="&amp;EOMONTH('الإعدادات'!$B$5,0)))</f>
        <v/>
      </c>
      <c r="F147" s="19">
        <f>IF(A147&amp;""="","",SUMIFS('الحجوزات'!$L$6:$L$2005,'الحجوزات'!$F$6:$F$2005,A147&amp;"",'الحجوزات'!$A$6:$A$2005,"&gt;="&amp;DATE(YEAR('الإعدادات'!$B$5),MONTH('الإعدادات'!$B$5),1),'الحجوزات'!$A$6:$A$2005,"&lt;="&amp;EOMONTH('الإعدادات'!$B$5,0)))</f>
        <v/>
      </c>
      <c r="G147" s="18">
        <f>IF(A147&amp;""="","",COUNTIFS('الحجوزات'!$F$6:$F$2005,A147&amp;"",'الحجوزات'!$A$6:$A$2005,'الإعدادات'!$B$4,'الحجوزات'!$M$6:$M$2005,"محجوز")+COUNTIFS('الحجوزات'!$F$6:$F$2005,A147&amp;"",'الحجوزات'!$A$6:$A$2005,'الإعدادات'!$B$4,'الحجوزات'!$M$6:$M$2005,"تم"))</f>
        <v/>
      </c>
      <c r="H147" s="19">
        <f>IF(A147&amp;""="","",SUMIFS('الحجوزات'!$K$6:$K$2005,'الحجوزات'!$F$6:$F$2005,A147&amp;"",'الحجوزات'!$A$6:$A$2005,'الإعدادات'!$B$4))</f>
        <v/>
      </c>
    </row>
    <row r="148">
      <c r="A148" s="5" t="n"/>
      <c r="B148" s="5" t="n"/>
      <c r="C148" s="17" t="n"/>
      <c r="D148" s="18">
        <f>IF(A148&amp;""="","",COUNTIFS('الحجوزات'!$F$6:$F$2005,A148&amp;"",'الحجوزات'!$M$6:$M$2005,"تم",'الحجوزات'!$A$6:$A$2005,"&gt;="&amp;DATE(YEAR('الإعدادات'!$B$5),MONTH('الإعدادات'!$B$5),1),'الحجوزات'!$A$6:$A$2005,"&lt;="&amp;EOMONTH('الإعدادات'!$B$5,0)))</f>
        <v/>
      </c>
      <c r="E148" s="19">
        <f>IF(A148&amp;""="","",SUMIFS('الحجوزات'!$K$6:$K$2005,'الحجوزات'!$F$6:$F$2005,A148&amp;"",'الحجوزات'!$A$6:$A$2005,"&gt;="&amp;DATE(YEAR('الإعدادات'!$B$5),MONTH('الإعدادات'!$B$5),1),'الحجوزات'!$A$6:$A$2005,"&lt;="&amp;EOMONTH('الإعدادات'!$B$5,0)))</f>
        <v/>
      </c>
      <c r="F148" s="19">
        <f>IF(A148&amp;""="","",SUMIFS('الحجوزات'!$L$6:$L$2005,'الحجوزات'!$F$6:$F$2005,A148&amp;"",'الحجوزات'!$A$6:$A$2005,"&gt;="&amp;DATE(YEAR('الإعدادات'!$B$5),MONTH('الإعدادات'!$B$5),1),'الحجوزات'!$A$6:$A$2005,"&lt;="&amp;EOMONTH('الإعدادات'!$B$5,0)))</f>
        <v/>
      </c>
      <c r="G148" s="18">
        <f>IF(A148&amp;""="","",COUNTIFS('الحجوزات'!$F$6:$F$2005,A148&amp;"",'الحجوزات'!$A$6:$A$2005,'الإعدادات'!$B$4,'الحجوزات'!$M$6:$M$2005,"محجوز")+COUNTIFS('الحجوزات'!$F$6:$F$2005,A148&amp;"",'الحجوزات'!$A$6:$A$2005,'الإعدادات'!$B$4,'الحجوزات'!$M$6:$M$2005,"تم"))</f>
        <v/>
      </c>
      <c r="H148" s="19">
        <f>IF(A148&amp;""="","",SUMIFS('الحجوزات'!$K$6:$K$2005,'الحجوزات'!$F$6:$F$2005,A148&amp;"",'الحجوزات'!$A$6:$A$2005,'الإعدادات'!$B$4))</f>
        <v/>
      </c>
    </row>
    <row r="149">
      <c r="A149" s="5" t="n"/>
      <c r="B149" s="5" t="n"/>
      <c r="C149" s="17" t="n"/>
      <c r="D149" s="18">
        <f>IF(A149&amp;""="","",COUNTIFS('الحجوزات'!$F$6:$F$2005,A149&amp;"",'الحجوزات'!$M$6:$M$2005,"تم",'الحجوزات'!$A$6:$A$2005,"&gt;="&amp;DATE(YEAR('الإعدادات'!$B$5),MONTH('الإعدادات'!$B$5),1),'الحجوزات'!$A$6:$A$2005,"&lt;="&amp;EOMONTH('الإعدادات'!$B$5,0)))</f>
        <v/>
      </c>
      <c r="E149" s="19">
        <f>IF(A149&amp;""="","",SUMIFS('الحجوزات'!$K$6:$K$2005,'الحجوزات'!$F$6:$F$2005,A149&amp;"",'الحجوزات'!$A$6:$A$2005,"&gt;="&amp;DATE(YEAR('الإعدادات'!$B$5),MONTH('الإعدادات'!$B$5),1),'الحجوزات'!$A$6:$A$2005,"&lt;="&amp;EOMONTH('الإعدادات'!$B$5,0)))</f>
        <v/>
      </c>
      <c r="F149" s="19">
        <f>IF(A149&amp;""="","",SUMIFS('الحجوزات'!$L$6:$L$2005,'الحجوزات'!$F$6:$F$2005,A149&amp;"",'الحجوزات'!$A$6:$A$2005,"&gt;="&amp;DATE(YEAR('الإعدادات'!$B$5),MONTH('الإعدادات'!$B$5),1),'الحجوزات'!$A$6:$A$2005,"&lt;="&amp;EOMONTH('الإعدادات'!$B$5,0)))</f>
        <v/>
      </c>
      <c r="G149" s="18">
        <f>IF(A149&amp;""="","",COUNTIFS('الحجوزات'!$F$6:$F$2005,A149&amp;"",'الحجوزات'!$A$6:$A$2005,'الإعدادات'!$B$4,'الحجوزات'!$M$6:$M$2005,"محجوز")+COUNTIFS('الحجوزات'!$F$6:$F$2005,A149&amp;"",'الحجوزات'!$A$6:$A$2005,'الإعدادات'!$B$4,'الحجوزات'!$M$6:$M$2005,"تم"))</f>
        <v/>
      </c>
      <c r="H149" s="19">
        <f>IF(A149&amp;""="","",SUMIFS('الحجوزات'!$K$6:$K$2005,'الحجوزات'!$F$6:$F$2005,A149&amp;"",'الحجوزات'!$A$6:$A$2005,'الإعدادات'!$B$4))</f>
        <v/>
      </c>
    </row>
    <row r="150">
      <c r="A150" s="5" t="n"/>
      <c r="B150" s="5" t="n"/>
      <c r="C150" s="17" t="n"/>
      <c r="D150" s="18">
        <f>IF(A150&amp;""="","",COUNTIFS('الحجوزات'!$F$6:$F$2005,A150&amp;"",'الحجوزات'!$M$6:$M$2005,"تم",'الحجوزات'!$A$6:$A$2005,"&gt;="&amp;DATE(YEAR('الإعدادات'!$B$5),MONTH('الإعدادات'!$B$5),1),'الحجوزات'!$A$6:$A$2005,"&lt;="&amp;EOMONTH('الإعدادات'!$B$5,0)))</f>
        <v/>
      </c>
      <c r="E150" s="19">
        <f>IF(A150&amp;""="","",SUMIFS('الحجوزات'!$K$6:$K$2005,'الحجوزات'!$F$6:$F$2005,A150&amp;"",'الحجوزات'!$A$6:$A$2005,"&gt;="&amp;DATE(YEAR('الإعدادات'!$B$5),MONTH('الإعدادات'!$B$5),1),'الحجوزات'!$A$6:$A$2005,"&lt;="&amp;EOMONTH('الإعدادات'!$B$5,0)))</f>
        <v/>
      </c>
      <c r="F150" s="19">
        <f>IF(A150&amp;""="","",SUMIFS('الحجوزات'!$L$6:$L$2005,'الحجوزات'!$F$6:$F$2005,A150&amp;"",'الحجوزات'!$A$6:$A$2005,"&gt;="&amp;DATE(YEAR('الإعدادات'!$B$5),MONTH('الإعدادات'!$B$5),1),'الحجوزات'!$A$6:$A$2005,"&lt;="&amp;EOMONTH('الإعدادات'!$B$5,0)))</f>
        <v/>
      </c>
      <c r="G150" s="18">
        <f>IF(A150&amp;""="","",COUNTIFS('الحجوزات'!$F$6:$F$2005,A150&amp;"",'الحجوزات'!$A$6:$A$2005,'الإعدادات'!$B$4,'الحجوزات'!$M$6:$M$2005,"محجوز")+COUNTIFS('الحجوزات'!$F$6:$F$2005,A150&amp;"",'الحجوزات'!$A$6:$A$2005,'الإعدادات'!$B$4,'الحجوزات'!$M$6:$M$2005,"تم"))</f>
        <v/>
      </c>
      <c r="H150" s="19">
        <f>IF(A150&amp;""="","",SUMIFS('الحجوزات'!$K$6:$K$2005,'الحجوزات'!$F$6:$F$2005,A150&amp;"",'الحجوزات'!$A$6:$A$2005,'الإعدادات'!$B$4))</f>
        <v/>
      </c>
    </row>
    <row r="151">
      <c r="A151" s="5" t="n"/>
      <c r="B151" s="5" t="n"/>
      <c r="C151" s="17" t="n"/>
      <c r="D151" s="18">
        <f>IF(A151&amp;""="","",COUNTIFS('الحجوزات'!$F$6:$F$2005,A151&amp;"",'الحجوزات'!$M$6:$M$2005,"تم",'الحجوزات'!$A$6:$A$2005,"&gt;="&amp;DATE(YEAR('الإعدادات'!$B$5),MONTH('الإعدادات'!$B$5),1),'الحجوزات'!$A$6:$A$2005,"&lt;="&amp;EOMONTH('الإعدادات'!$B$5,0)))</f>
        <v/>
      </c>
      <c r="E151" s="19">
        <f>IF(A151&amp;""="","",SUMIFS('الحجوزات'!$K$6:$K$2005,'الحجوزات'!$F$6:$F$2005,A151&amp;"",'الحجوزات'!$A$6:$A$2005,"&gt;="&amp;DATE(YEAR('الإعدادات'!$B$5),MONTH('الإعدادات'!$B$5),1),'الحجوزات'!$A$6:$A$2005,"&lt;="&amp;EOMONTH('الإعدادات'!$B$5,0)))</f>
        <v/>
      </c>
      <c r="F151" s="19">
        <f>IF(A151&amp;""="","",SUMIFS('الحجوزات'!$L$6:$L$2005,'الحجوزات'!$F$6:$F$2005,A151&amp;"",'الحجوزات'!$A$6:$A$2005,"&gt;="&amp;DATE(YEAR('الإعدادات'!$B$5),MONTH('الإعدادات'!$B$5),1),'الحجوزات'!$A$6:$A$2005,"&lt;="&amp;EOMONTH('الإعدادات'!$B$5,0)))</f>
        <v/>
      </c>
      <c r="G151" s="18">
        <f>IF(A151&amp;""="","",COUNTIFS('الحجوزات'!$F$6:$F$2005,A151&amp;"",'الحجوزات'!$A$6:$A$2005,'الإعدادات'!$B$4,'الحجوزات'!$M$6:$M$2005,"محجوز")+COUNTIFS('الحجوزات'!$F$6:$F$2005,A151&amp;"",'الحجوزات'!$A$6:$A$2005,'الإعدادات'!$B$4,'الحجوزات'!$M$6:$M$2005,"تم"))</f>
        <v/>
      </c>
      <c r="H151" s="19">
        <f>IF(A151&amp;""="","",SUMIFS('الحجوزات'!$K$6:$K$2005,'الحجوزات'!$F$6:$F$2005,A151&amp;"",'الحجوزات'!$A$6:$A$2005,'الإعدادات'!$B$4))</f>
        <v/>
      </c>
    </row>
    <row r="152">
      <c r="A152" s="5" t="n"/>
      <c r="B152" s="5" t="n"/>
      <c r="C152" s="17" t="n"/>
      <c r="D152" s="18">
        <f>IF(A152&amp;""="","",COUNTIFS('الحجوزات'!$F$6:$F$2005,A152&amp;"",'الحجوزات'!$M$6:$M$2005,"تم",'الحجوزات'!$A$6:$A$2005,"&gt;="&amp;DATE(YEAR('الإعدادات'!$B$5),MONTH('الإعدادات'!$B$5),1),'الحجوزات'!$A$6:$A$2005,"&lt;="&amp;EOMONTH('الإعدادات'!$B$5,0)))</f>
        <v/>
      </c>
      <c r="E152" s="19">
        <f>IF(A152&amp;""="","",SUMIFS('الحجوزات'!$K$6:$K$2005,'الحجوزات'!$F$6:$F$2005,A152&amp;"",'الحجوزات'!$A$6:$A$2005,"&gt;="&amp;DATE(YEAR('الإعدادات'!$B$5),MONTH('الإعدادات'!$B$5),1),'الحجوزات'!$A$6:$A$2005,"&lt;="&amp;EOMONTH('الإعدادات'!$B$5,0)))</f>
        <v/>
      </c>
      <c r="F152" s="19">
        <f>IF(A152&amp;""="","",SUMIFS('الحجوزات'!$L$6:$L$2005,'الحجوزات'!$F$6:$F$2005,A152&amp;"",'الحجوزات'!$A$6:$A$2005,"&gt;="&amp;DATE(YEAR('الإعدادات'!$B$5),MONTH('الإعدادات'!$B$5),1),'الحجوزات'!$A$6:$A$2005,"&lt;="&amp;EOMONTH('الإعدادات'!$B$5,0)))</f>
        <v/>
      </c>
      <c r="G152" s="18">
        <f>IF(A152&amp;""="","",COUNTIFS('الحجوزات'!$F$6:$F$2005,A152&amp;"",'الحجوزات'!$A$6:$A$2005,'الإعدادات'!$B$4,'الحجوزات'!$M$6:$M$2005,"محجوز")+COUNTIFS('الحجوزات'!$F$6:$F$2005,A152&amp;"",'الحجوزات'!$A$6:$A$2005,'الإعدادات'!$B$4,'الحجوزات'!$M$6:$M$2005,"تم"))</f>
        <v/>
      </c>
      <c r="H152" s="19">
        <f>IF(A152&amp;""="","",SUMIFS('الحجوزات'!$K$6:$K$2005,'الحجوزات'!$F$6:$F$2005,A152&amp;"",'الحجوزات'!$A$6:$A$2005,'الإعدادات'!$B$4))</f>
        <v/>
      </c>
    </row>
    <row r="153">
      <c r="A153" s="5" t="n"/>
      <c r="B153" s="5" t="n"/>
      <c r="C153" s="17" t="n"/>
      <c r="D153" s="18">
        <f>IF(A153&amp;""="","",COUNTIFS('الحجوزات'!$F$6:$F$2005,A153&amp;"",'الحجوزات'!$M$6:$M$2005,"تم",'الحجوزات'!$A$6:$A$2005,"&gt;="&amp;DATE(YEAR('الإعدادات'!$B$5),MONTH('الإعدادات'!$B$5),1),'الحجوزات'!$A$6:$A$2005,"&lt;="&amp;EOMONTH('الإعدادات'!$B$5,0)))</f>
        <v/>
      </c>
      <c r="E153" s="19">
        <f>IF(A153&amp;""="","",SUMIFS('الحجوزات'!$K$6:$K$2005,'الحجوزات'!$F$6:$F$2005,A153&amp;"",'الحجوزات'!$A$6:$A$2005,"&gt;="&amp;DATE(YEAR('الإعدادات'!$B$5),MONTH('الإعدادات'!$B$5),1),'الحجوزات'!$A$6:$A$2005,"&lt;="&amp;EOMONTH('الإعدادات'!$B$5,0)))</f>
        <v/>
      </c>
      <c r="F153" s="19">
        <f>IF(A153&amp;""="","",SUMIFS('الحجوزات'!$L$6:$L$2005,'الحجوزات'!$F$6:$F$2005,A153&amp;"",'الحجوزات'!$A$6:$A$2005,"&gt;="&amp;DATE(YEAR('الإعدادات'!$B$5),MONTH('الإعدادات'!$B$5),1),'الحجوزات'!$A$6:$A$2005,"&lt;="&amp;EOMONTH('الإعدادات'!$B$5,0)))</f>
        <v/>
      </c>
      <c r="G153" s="18">
        <f>IF(A153&amp;""="","",COUNTIFS('الحجوزات'!$F$6:$F$2005,A153&amp;"",'الحجوزات'!$A$6:$A$2005,'الإعدادات'!$B$4,'الحجوزات'!$M$6:$M$2005,"محجوز")+COUNTIFS('الحجوزات'!$F$6:$F$2005,A153&amp;"",'الحجوزات'!$A$6:$A$2005,'الإعدادات'!$B$4,'الحجوزات'!$M$6:$M$2005,"تم"))</f>
        <v/>
      </c>
      <c r="H153" s="19">
        <f>IF(A153&amp;""="","",SUMIFS('الحجوزات'!$K$6:$K$2005,'الحجوزات'!$F$6:$F$2005,A153&amp;"",'الحجوزات'!$A$6:$A$2005,'الإعدادات'!$B$4))</f>
        <v/>
      </c>
    </row>
    <row r="154">
      <c r="A154" s="5" t="n"/>
      <c r="B154" s="5" t="n"/>
      <c r="C154" s="17" t="n"/>
      <c r="D154" s="18">
        <f>IF(A154&amp;""="","",COUNTIFS('الحجوزات'!$F$6:$F$2005,A154&amp;"",'الحجوزات'!$M$6:$M$2005,"تم",'الحجوزات'!$A$6:$A$2005,"&gt;="&amp;DATE(YEAR('الإعدادات'!$B$5),MONTH('الإعدادات'!$B$5),1),'الحجوزات'!$A$6:$A$2005,"&lt;="&amp;EOMONTH('الإعدادات'!$B$5,0)))</f>
        <v/>
      </c>
      <c r="E154" s="19">
        <f>IF(A154&amp;""="","",SUMIFS('الحجوزات'!$K$6:$K$2005,'الحجوزات'!$F$6:$F$2005,A154&amp;"",'الحجوزات'!$A$6:$A$2005,"&gt;="&amp;DATE(YEAR('الإعدادات'!$B$5),MONTH('الإعدادات'!$B$5),1),'الحجوزات'!$A$6:$A$2005,"&lt;="&amp;EOMONTH('الإعدادات'!$B$5,0)))</f>
        <v/>
      </c>
      <c r="F154" s="19">
        <f>IF(A154&amp;""="","",SUMIFS('الحجوزات'!$L$6:$L$2005,'الحجوزات'!$F$6:$F$2005,A154&amp;"",'الحجوزات'!$A$6:$A$2005,"&gt;="&amp;DATE(YEAR('الإعدادات'!$B$5),MONTH('الإعدادات'!$B$5),1),'الحجوزات'!$A$6:$A$2005,"&lt;="&amp;EOMONTH('الإعدادات'!$B$5,0)))</f>
        <v/>
      </c>
      <c r="G154" s="18">
        <f>IF(A154&amp;""="","",COUNTIFS('الحجوزات'!$F$6:$F$2005,A154&amp;"",'الحجوزات'!$A$6:$A$2005,'الإعدادات'!$B$4,'الحجوزات'!$M$6:$M$2005,"محجوز")+COUNTIFS('الحجوزات'!$F$6:$F$2005,A154&amp;"",'الحجوزات'!$A$6:$A$2005,'الإعدادات'!$B$4,'الحجوزات'!$M$6:$M$2005,"تم"))</f>
        <v/>
      </c>
      <c r="H154" s="19">
        <f>IF(A154&amp;""="","",SUMIFS('الحجوزات'!$K$6:$K$2005,'الحجوزات'!$F$6:$F$2005,A154&amp;"",'الحجوزات'!$A$6:$A$2005,'الإعدادات'!$B$4))</f>
        <v/>
      </c>
    </row>
    <row r="155">
      <c r="A155" s="5" t="n"/>
      <c r="B155" s="5" t="n"/>
      <c r="C155" s="17" t="n"/>
      <c r="D155" s="18">
        <f>IF(A155&amp;""="","",COUNTIFS('الحجوزات'!$F$6:$F$2005,A155&amp;"",'الحجوزات'!$M$6:$M$2005,"تم",'الحجوزات'!$A$6:$A$2005,"&gt;="&amp;DATE(YEAR('الإعدادات'!$B$5),MONTH('الإعدادات'!$B$5),1),'الحجوزات'!$A$6:$A$2005,"&lt;="&amp;EOMONTH('الإعدادات'!$B$5,0)))</f>
        <v/>
      </c>
      <c r="E155" s="19">
        <f>IF(A155&amp;""="","",SUMIFS('الحجوزات'!$K$6:$K$2005,'الحجوزات'!$F$6:$F$2005,A155&amp;"",'الحجوزات'!$A$6:$A$2005,"&gt;="&amp;DATE(YEAR('الإعدادات'!$B$5),MONTH('الإعدادات'!$B$5),1),'الحجوزات'!$A$6:$A$2005,"&lt;="&amp;EOMONTH('الإعدادات'!$B$5,0)))</f>
        <v/>
      </c>
      <c r="F155" s="19">
        <f>IF(A155&amp;""="","",SUMIFS('الحجوزات'!$L$6:$L$2005,'الحجوزات'!$F$6:$F$2005,A155&amp;"",'الحجوزات'!$A$6:$A$2005,"&gt;="&amp;DATE(YEAR('الإعدادات'!$B$5),MONTH('الإعدادات'!$B$5),1),'الحجوزات'!$A$6:$A$2005,"&lt;="&amp;EOMONTH('الإعدادات'!$B$5,0)))</f>
        <v/>
      </c>
      <c r="G155" s="18">
        <f>IF(A155&amp;""="","",COUNTIFS('الحجوزات'!$F$6:$F$2005,A155&amp;"",'الحجوزات'!$A$6:$A$2005,'الإعدادات'!$B$4,'الحجوزات'!$M$6:$M$2005,"محجوز")+COUNTIFS('الحجوزات'!$F$6:$F$2005,A155&amp;"",'الحجوزات'!$A$6:$A$2005,'الإعدادات'!$B$4,'الحجوزات'!$M$6:$M$2005,"تم"))</f>
        <v/>
      </c>
      <c r="H155" s="19">
        <f>IF(A155&amp;""="","",SUMIFS('الحجوزات'!$K$6:$K$2005,'الحجوزات'!$F$6:$F$2005,A155&amp;"",'الحجوزات'!$A$6:$A$2005,'الإعدادات'!$B$4))</f>
        <v/>
      </c>
    </row>
    <row r="156">
      <c r="A156" s="5" t="n"/>
      <c r="B156" s="5" t="n"/>
      <c r="C156" s="17" t="n"/>
      <c r="D156" s="18">
        <f>IF(A156&amp;""="","",COUNTIFS('الحجوزات'!$F$6:$F$2005,A156&amp;"",'الحجوزات'!$M$6:$M$2005,"تم",'الحجوزات'!$A$6:$A$2005,"&gt;="&amp;DATE(YEAR('الإعدادات'!$B$5),MONTH('الإعدادات'!$B$5),1),'الحجوزات'!$A$6:$A$2005,"&lt;="&amp;EOMONTH('الإعدادات'!$B$5,0)))</f>
        <v/>
      </c>
      <c r="E156" s="19">
        <f>IF(A156&amp;""="","",SUMIFS('الحجوزات'!$K$6:$K$2005,'الحجوزات'!$F$6:$F$2005,A156&amp;"",'الحجوزات'!$A$6:$A$2005,"&gt;="&amp;DATE(YEAR('الإعدادات'!$B$5),MONTH('الإعدادات'!$B$5),1),'الحجوزات'!$A$6:$A$2005,"&lt;="&amp;EOMONTH('الإعدادات'!$B$5,0)))</f>
        <v/>
      </c>
      <c r="F156" s="19">
        <f>IF(A156&amp;""="","",SUMIFS('الحجوزات'!$L$6:$L$2005,'الحجوزات'!$F$6:$F$2005,A156&amp;"",'الحجوزات'!$A$6:$A$2005,"&gt;="&amp;DATE(YEAR('الإعدادات'!$B$5),MONTH('الإعدادات'!$B$5),1),'الحجوزات'!$A$6:$A$2005,"&lt;="&amp;EOMONTH('الإعدادات'!$B$5,0)))</f>
        <v/>
      </c>
      <c r="G156" s="18">
        <f>IF(A156&amp;""="","",COUNTIFS('الحجوزات'!$F$6:$F$2005,A156&amp;"",'الحجوزات'!$A$6:$A$2005,'الإعدادات'!$B$4,'الحجوزات'!$M$6:$M$2005,"محجوز")+COUNTIFS('الحجوزات'!$F$6:$F$2005,A156&amp;"",'الحجوزات'!$A$6:$A$2005,'الإعدادات'!$B$4,'الحجوزات'!$M$6:$M$2005,"تم"))</f>
        <v/>
      </c>
      <c r="H156" s="19">
        <f>IF(A156&amp;""="","",SUMIFS('الحجوزات'!$K$6:$K$2005,'الحجوزات'!$F$6:$F$2005,A156&amp;"",'الحجوزات'!$A$6:$A$2005,'الإعدادات'!$B$4))</f>
        <v/>
      </c>
    </row>
    <row r="157">
      <c r="A157" s="5" t="n"/>
      <c r="B157" s="5" t="n"/>
      <c r="C157" s="17" t="n"/>
      <c r="D157" s="18">
        <f>IF(A157&amp;""="","",COUNTIFS('الحجوزات'!$F$6:$F$2005,A157&amp;"",'الحجوزات'!$M$6:$M$2005,"تم",'الحجوزات'!$A$6:$A$2005,"&gt;="&amp;DATE(YEAR('الإعدادات'!$B$5),MONTH('الإعدادات'!$B$5),1),'الحجوزات'!$A$6:$A$2005,"&lt;="&amp;EOMONTH('الإعدادات'!$B$5,0)))</f>
        <v/>
      </c>
      <c r="E157" s="19">
        <f>IF(A157&amp;""="","",SUMIFS('الحجوزات'!$K$6:$K$2005,'الحجوزات'!$F$6:$F$2005,A157&amp;"",'الحجوزات'!$A$6:$A$2005,"&gt;="&amp;DATE(YEAR('الإعدادات'!$B$5),MONTH('الإعدادات'!$B$5),1),'الحجوزات'!$A$6:$A$2005,"&lt;="&amp;EOMONTH('الإعدادات'!$B$5,0)))</f>
        <v/>
      </c>
      <c r="F157" s="19">
        <f>IF(A157&amp;""="","",SUMIFS('الحجوزات'!$L$6:$L$2005,'الحجوزات'!$F$6:$F$2005,A157&amp;"",'الحجوزات'!$A$6:$A$2005,"&gt;="&amp;DATE(YEAR('الإعدادات'!$B$5),MONTH('الإعدادات'!$B$5),1),'الحجوزات'!$A$6:$A$2005,"&lt;="&amp;EOMONTH('الإعدادات'!$B$5,0)))</f>
        <v/>
      </c>
      <c r="G157" s="18">
        <f>IF(A157&amp;""="","",COUNTIFS('الحجوزات'!$F$6:$F$2005,A157&amp;"",'الحجوزات'!$A$6:$A$2005,'الإعدادات'!$B$4,'الحجوزات'!$M$6:$M$2005,"محجوز")+COUNTIFS('الحجوزات'!$F$6:$F$2005,A157&amp;"",'الحجوزات'!$A$6:$A$2005,'الإعدادات'!$B$4,'الحجوزات'!$M$6:$M$2005,"تم"))</f>
        <v/>
      </c>
      <c r="H157" s="19">
        <f>IF(A157&amp;""="","",SUMIFS('الحجوزات'!$K$6:$K$2005,'الحجوزات'!$F$6:$F$2005,A157&amp;"",'الحجوزات'!$A$6:$A$2005,'الإعدادات'!$B$4))</f>
        <v/>
      </c>
    </row>
    <row r="158">
      <c r="A158" s="5" t="n"/>
      <c r="B158" s="5" t="n"/>
      <c r="C158" s="17" t="n"/>
      <c r="D158" s="18">
        <f>IF(A158&amp;""="","",COUNTIFS('الحجوزات'!$F$6:$F$2005,A158&amp;"",'الحجوزات'!$M$6:$M$2005,"تم",'الحجوزات'!$A$6:$A$2005,"&gt;="&amp;DATE(YEAR('الإعدادات'!$B$5),MONTH('الإعدادات'!$B$5),1),'الحجوزات'!$A$6:$A$2005,"&lt;="&amp;EOMONTH('الإعدادات'!$B$5,0)))</f>
        <v/>
      </c>
      <c r="E158" s="19">
        <f>IF(A158&amp;""="","",SUMIFS('الحجوزات'!$K$6:$K$2005,'الحجوزات'!$F$6:$F$2005,A158&amp;"",'الحجوزات'!$A$6:$A$2005,"&gt;="&amp;DATE(YEAR('الإعدادات'!$B$5),MONTH('الإعدادات'!$B$5),1),'الحجوزات'!$A$6:$A$2005,"&lt;="&amp;EOMONTH('الإعدادات'!$B$5,0)))</f>
        <v/>
      </c>
      <c r="F158" s="19">
        <f>IF(A158&amp;""="","",SUMIFS('الحجوزات'!$L$6:$L$2005,'الحجوزات'!$F$6:$F$2005,A158&amp;"",'الحجوزات'!$A$6:$A$2005,"&gt;="&amp;DATE(YEAR('الإعدادات'!$B$5),MONTH('الإعدادات'!$B$5),1),'الحجوزات'!$A$6:$A$2005,"&lt;="&amp;EOMONTH('الإعدادات'!$B$5,0)))</f>
        <v/>
      </c>
      <c r="G158" s="18">
        <f>IF(A158&amp;""="","",COUNTIFS('الحجوزات'!$F$6:$F$2005,A158&amp;"",'الحجوزات'!$A$6:$A$2005,'الإعدادات'!$B$4,'الحجوزات'!$M$6:$M$2005,"محجوز")+COUNTIFS('الحجوزات'!$F$6:$F$2005,A158&amp;"",'الحجوزات'!$A$6:$A$2005,'الإعدادات'!$B$4,'الحجوزات'!$M$6:$M$2005,"تم"))</f>
        <v/>
      </c>
      <c r="H158" s="19">
        <f>IF(A158&amp;""="","",SUMIFS('الحجوزات'!$K$6:$K$2005,'الحجوزات'!$F$6:$F$2005,A158&amp;"",'الحجوزات'!$A$6:$A$2005,'الإعدادات'!$B$4))</f>
        <v/>
      </c>
    </row>
    <row r="159">
      <c r="A159" s="5" t="n"/>
      <c r="B159" s="5" t="n"/>
      <c r="C159" s="17" t="n"/>
      <c r="D159" s="18">
        <f>IF(A159&amp;""="","",COUNTIFS('الحجوزات'!$F$6:$F$2005,A159&amp;"",'الحجوزات'!$M$6:$M$2005,"تم",'الحجوزات'!$A$6:$A$2005,"&gt;="&amp;DATE(YEAR('الإعدادات'!$B$5),MONTH('الإعدادات'!$B$5),1),'الحجوزات'!$A$6:$A$2005,"&lt;="&amp;EOMONTH('الإعدادات'!$B$5,0)))</f>
        <v/>
      </c>
      <c r="E159" s="19">
        <f>IF(A159&amp;""="","",SUMIFS('الحجوزات'!$K$6:$K$2005,'الحجوزات'!$F$6:$F$2005,A159&amp;"",'الحجوزات'!$A$6:$A$2005,"&gt;="&amp;DATE(YEAR('الإعدادات'!$B$5),MONTH('الإعدادات'!$B$5),1),'الحجوزات'!$A$6:$A$2005,"&lt;="&amp;EOMONTH('الإعدادات'!$B$5,0)))</f>
        <v/>
      </c>
      <c r="F159" s="19">
        <f>IF(A159&amp;""="","",SUMIFS('الحجوزات'!$L$6:$L$2005,'الحجوزات'!$F$6:$F$2005,A159&amp;"",'الحجوزات'!$A$6:$A$2005,"&gt;="&amp;DATE(YEAR('الإعدادات'!$B$5),MONTH('الإعدادات'!$B$5),1),'الحجوزات'!$A$6:$A$2005,"&lt;="&amp;EOMONTH('الإعدادات'!$B$5,0)))</f>
        <v/>
      </c>
      <c r="G159" s="18">
        <f>IF(A159&amp;""="","",COUNTIFS('الحجوزات'!$F$6:$F$2005,A159&amp;"",'الحجوزات'!$A$6:$A$2005,'الإعدادات'!$B$4,'الحجوزات'!$M$6:$M$2005,"محجوز")+COUNTIFS('الحجوزات'!$F$6:$F$2005,A159&amp;"",'الحجوزات'!$A$6:$A$2005,'الإعدادات'!$B$4,'الحجوزات'!$M$6:$M$2005,"تم"))</f>
        <v/>
      </c>
      <c r="H159" s="19">
        <f>IF(A159&amp;""="","",SUMIFS('الحجوزات'!$K$6:$K$2005,'الحجوزات'!$F$6:$F$2005,A159&amp;"",'الحجوزات'!$A$6:$A$2005,'الإعدادات'!$B$4))</f>
        <v/>
      </c>
    </row>
    <row r="160">
      <c r="A160" s="5" t="n"/>
      <c r="B160" s="5" t="n"/>
      <c r="C160" s="17" t="n"/>
      <c r="D160" s="18">
        <f>IF(A160&amp;""="","",COUNTIFS('الحجوزات'!$F$6:$F$2005,A160&amp;"",'الحجوزات'!$M$6:$M$2005,"تم",'الحجوزات'!$A$6:$A$2005,"&gt;="&amp;DATE(YEAR('الإعدادات'!$B$5),MONTH('الإعدادات'!$B$5),1),'الحجوزات'!$A$6:$A$2005,"&lt;="&amp;EOMONTH('الإعدادات'!$B$5,0)))</f>
        <v/>
      </c>
      <c r="E160" s="19">
        <f>IF(A160&amp;""="","",SUMIFS('الحجوزات'!$K$6:$K$2005,'الحجوزات'!$F$6:$F$2005,A160&amp;"",'الحجوزات'!$A$6:$A$2005,"&gt;="&amp;DATE(YEAR('الإعدادات'!$B$5),MONTH('الإعدادات'!$B$5),1),'الحجوزات'!$A$6:$A$2005,"&lt;="&amp;EOMONTH('الإعدادات'!$B$5,0)))</f>
        <v/>
      </c>
      <c r="F160" s="19">
        <f>IF(A160&amp;""="","",SUMIFS('الحجوزات'!$L$6:$L$2005,'الحجوزات'!$F$6:$F$2005,A160&amp;"",'الحجوزات'!$A$6:$A$2005,"&gt;="&amp;DATE(YEAR('الإعدادات'!$B$5),MONTH('الإعدادات'!$B$5),1),'الحجوزات'!$A$6:$A$2005,"&lt;="&amp;EOMONTH('الإعدادات'!$B$5,0)))</f>
        <v/>
      </c>
      <c r="G160" s="18">
        <f>IF(A160&amp;""="","",COUNTIFS('الحجوزات'!$F$6:$F$2005,A160&amp;"",'الحجوزات'!$A$6:$A$2005,'الإعدادات'!$B$4,'الحجوزات'!$M$6:$M$2005,"محجوز")+COUNTIFS('الحجوزات'!$F$6:$F$2005,A160&amp;"",'الحجوزات'!$A$6:$A$2005,'الإعدادات'!$B$4,'الحجوزات'!$M$6:$M$2005,"تم"))</f>
        <v/>
      </c>
      <c r="H160" s="19">
        <f>IF(A160&amp;""="","",SUMIFS('الحجوزات'!$K$6:$K$2005,'الحجوزات'!$F$6:$F$2005,A160&amp;"",'الحجوزات'!$A$6:$A$2005,'الإعدادات'!$B$4))</f>
        <v/>
      </c>
    </row>
    <row r="161">
      <c r="A161" s="5" t="n"/>
      <c r="B161" s="5" t="n"/>
      <c r="C161" s="17" t="n"/>
      <c r="D161" s="18">
        <f>IF(A161&amp;""="","",COUNTIFS('الحجوزات'!$F$6:$F$2005,A161&amp;"",'الحجوزات'!$M$6:$M$2005,"تم",'الحجوزات'!$A$6:$A$2005,"&gt;="&amp;DATE(YEAR('الإعدادات'!$B$5),MONTH('الإعدادات'!$B$5),1),'الحجوزات'!$A$6:$A$2005,"&lt;="&amp;EOMONTH('الإعدادات'!$B$5,0)))</f>
        <v/>
      </c>
      <c r="E161" s="19">
        <f>IF(A161&amp;""="","",SUMIFS('الحجوزات'!$K$6:$K$2005,'الحجوزات'!$F$6:$F$2005,A161&amp;"",'الحجوزات'!$A$6:$A$2005,"&gt;="&amp;DATE(YEAR('الإعدادات'!$B$5),MONTH('الإعدادات'!$B$5),1),'الحجوزات'!$A$6:$A$2005,"&lt;="&amp;EOMONTH('الإعدادات'!$B$5,0)))</f>
        <v/>
      </c>
      <c r="F161" s="19">
        <f>IF(A161&amp;""="","",SUMIFS('الحجوزات'!$L$6:$L$2005,'الحجوزات'!$F$6:$F$2005,A161&amp;"",'الحجوزات'!$A$6:$A$2005,"&gt;="&amp;DATE(YEAR('الإعدادات'!$B$5),MONTH('الإعدادات'!$B$5),1),'الحجوزات'!$A$6:$A$2005,"&lt;="&amp;EOMONTH('الإعدادات'!$B$5,0)))</f>
        <v/>
      </c>
      <c r="G161" s="18">
        <f>IF(A161&amp;""="","",COUNTIFS('الحجوزات'!$F$6:$F$2005,A161&amp;"",'الحجوزات'!$A$6:$A$2005,'الإعدادات'!$B$4,'الحجوزات'!$M$6:$M$2005,"محجوز")+COUNTIFS('الحجوزات'!$F$6:$F$2005,A161&amp;"",'الحجوزات'!$A$6:$A$2005,'الإعدادات'!$B$4,'الحجوزات'!$M$6:$M$2005,"تم"))</f>
        <v/>
      </c>
      <c r="H161" s="19">
        <f>IF(A161&amp;""="","",SUMIFS('الحجوزات'!$K$6:$K$2005,'الحجوزات'!$F$6:$F$2005,A161&amp;"",'الحجوزات'!$A$6:$A$2005,'الإعدادات'!$B$4))</f>
        <v/>
      </c>
    </row>
    <row r="162">
      <c r="A162" s="5" t="n"/>
      <c r="B162" s="5" t="n"/>
      <c r="C162" s="17" t="n"/>
      <c r="D162" s="18">
        <f>IF(A162&amp;""="","",COUNTIFS('الحجوزات'!$F$6:$F$2005,A162&amp;"",'الحجوزات'!$M$6:$M$2005,"تم",'الحجوزات'!$A$6:$A$2005,"&gt;="&amp;DATE(YEAR('الإعدادات'!$B$5),MONTH('الإعدادات'!$B$5),1),'الحجوزات'!$A$6:$A$2005,"&lt;="&amp;EOMONTH('الإعدادات'!$B$5,0)))</f>
        <v/>
      </c>
      <c r="E162" s="19">
        <f>IF(A162&amp;""="","",SUMIFS('الحجوزات'!$K$6:$K$2005,'الحجوزات'!$F$6:$F$2005,A162&amp;"",'الحجوزات'!$A$6:$A$2005,"&gt;="&amp;DATE(YEAR('الإعدادات'!$B$5),MONTH('الإعدادات'!$B$5),1),'الحجوزات'!$A$6:$A$2005,"&lt;="&amp;EOMONTH('الإعدادات'!$B$5,0)))</f>
        <v/>
      </c>
      <c r="F162" s="19">
        <f>IF(A162&amp;""="","",SUMIFS('الحجوزات'!$L$6:$L$2005,'الحجوزات'!$F$6:$F$2005,A162&amp;"",'الحجوزات'!$A$6:$A$2005,"&gt;="&amp;DATE(YEAR('الإعدادات'!$B$5),MONTH('الإعدادات'!$B$5),1),'الحجوزات'!$A$6:$A$2005,"&lt;="&amp;EOMONTH('الإعدادات'!$B$5,0)))</f>
        <v/>
      </c>
      <c r="G162" s="18">
        <f>IF(A162&amp;""="","",COUNTIFS('الحجوزات'!$F$6:$F$2005,A162&amp;"",'الحجوزات'!$A$6:$A$2005,'الإعدادات'!$B$4,'الحجوزات'!$M$6:$M$2005,"محجوز")+COUNTIFS('الحجوزات'!$F$6:$F$2005,A162&amp;"",'الحجوزات'!$A$6:$A$2005,'الإعدادات'!$B$4,'الحجوزات'!$M$6:$M$2005,"تم"))</f>
        <v/>
      </c>
      <c r="H162" s="19">
        <f>IF(A162&amp;""="","",SUMIFS('الحجوزات'!$K$6:$K$2005,'الحجوزات'!$F$6:$F$2005,A162&amp;"",'الحجوزات'!$A$6:$A$2005,'الإعدادات'!$B$4))</f>
        <v/>
      </c>
    </row>
    <row r="163">
      <c r="A163" s="5" t="n"/>
      <c r="B163" s="5" t="n"/>
      <c r="C163" s="17" t="n"/>
      <c r="D163" s="18">
        <f>IF(A163&amp;""="","",COUNTIFS('الحجوزات'!$F$6:$F$2005,A163&amp;"",'الحجوزات'!$M$6:$M$2005,"تم",'الحجوزات'!$A$6:$A$2005,"&gt;="&amp;DATE(YEAR('الإعدادات'!$B$5),MONTH('الإعدادات'!$B$5),1),'الحجوزات'!$A$6:$A$2005,"&lt;="&amp;EOMONTH('الإعدادات'!$B$5,0)))</f>
        <v/>
      </c>
      <c r="E163" s="19">
        <f>IF(A163&amp;""="","",SUMIFS('الحجوزات'!$K$6:$K$2005,'الحجوزات'!$F$6:$F$2005,A163&amp;"",'الحجوزات'!$A$6:$A$2005,"&gt;="&amp;DATE(YEAR('الإعدادات'!$B$5),MONTH('الإعدادات'!$B$5),1),'الحجوزات'!$A$6:$A$2005,"&lt;="&amp;EOMONTH('الإعدادات'!$B$5,0)))</f>
        <v/>
      </c>
      <c r="F163" s="19">
        <f>IF(A163&amp;""="","",SUMIFS('الحجوزات'!$L$6:$L$2005,'الحجوزات'!$F$6:$F$2005,A163&amp;"",'الحجوزات'!$A$6:$A$2005,"&gt;="&amp;DATE(YEAR('الإعدادات'!$B$5),MONTH('الإعدادات'!$B$5),1),'الحجوزات'!$A$6:$A$2005,"&lt;="&amp;EOMONTH('الإعدادات'!$B$5,0)))</f>
        <v/>
      </c>
      <c r="G163" s="18">
        <f>IF(A163&amp;""="","",COUNTIFS('الحجوزات'!$F$6:$F$2005,A163&amp;"",'الحجوزات'!$A$6:$A$2005,'الإعدادات'!$B$4,'الحجوزات'!$M$6:$M$2005,"محجوز")+COUNTIFS('الحجوزات'!$F$6:$F$2005,A163&amp;"",'الحجوزات'!$A$6:$A$2005,'الإعدادات'!$B$4,'الحجوزات'!$M$6:$M$2005,"تم"))</f>
        <v/>
      </c>
      <c r="H163" s="19">
        <f>IF(A163&amp;""="","",SUMIFS('الحجوزات'!$K$6:$K$2005,'الحجوزات'!$F$6:$F$2005,A163&amp;"",'الحجوزات'!$A$6:$A$2005,'الإعدادات'!$B$4))</f>
        <v/>
      </c>
    </row>
    <row r="164">
      <c r="A164" s="5" t="n"/>
      <c r="B164" s="5" t="n"/>
      <c r="C164" s="17" t="n"/>
      <c r="D164" s="18">
        <f>IF(A164&amp;""="","",COUNTIFS('الحجوزات'!$F$6:$F$2005,A164&amp;"",'الحجوزات'!$M$6:$M$2005,"تم",'الحجوزات'!$A$6:$A$2005,"&gt;="&amp;DATE(YEAR('الإعدادات'!$B$5),MONTH('الإعدادات'!$B$5),1),'الحجوزات'!$A$6:$A$2005,"&lt;="&amp;EOMONTH('الإعدادات'!$B$5,0)))</f>
        <v/>
      </c>
      <c r="E164" s="19">
        <f>IF(A164&amp;""="","",SUMIFS('الحجوزات'!$K$6:$K$2005,'الحجوزات'!$F$6:$F$2005,A164&amp;"",'الحجوزات'!$A$6:$A$2005,"&gt;="&amp;DATE(YEAR('الإعدادات'!$B$5),MONTH('الإعدادات'!$B$5),1),'الحجوزات'!$A$6:$A$2005,"&lt;="&amp;EOMONTH('الإعدادات'!$B$5,0)))</f>
        <v/>
      </c>
      <c r="F164" s="19">
        <f>IF(A164&amp;""="","",SUMIFS('الحجوزات'!$L$6:$L$2005,'الحجوزات'!$F$6:$F$2005,A164&amp;"",'الحجوزات'!$A$6:$A$2005,"&gt;="&amp;DATE(YEAR('الإعدادات'!$B$5),MONTH('الإعدادات'!$B$5),1),'الحجوزات'!$A$6:$A$2005,"&lt;="&amp;EOMONTH('الإعدادات'!$B$5,0)))</f>
        <v/>
      </c>
      <c r="G164" s="18">
        <f>IF(A164&amp;""="","",COUNTIFS('الحجوزات'!$F$6:$F$2005,A164&amp;"",'الحجوزات'!$A$6:$A$2005,'الإعدادات'!$B$4,'الحجوزات'!$M$6:$M$2005,"محجوز")+COUNTIFS('الحجوزات'!$F$6:$F$2005,A164&amp;"",'الحجوزات'!$A$6:$A$2005,'الإعدادات'!$B$4,'الحجوزات'!$M$6:$M$2005,"تم"))</f>
        <v/>
      </c>
      <c r="H164" s="19">
        <f>IF(A164&amp;""="","",SUMIFS('الحجوزات'!$K$6:$K$2005,'الحجوزات'!$F$6:$F$2005,A164&amp;"",'الحجوزات'!$A$6:$A$2005,'الإعدادات'!$B$4))</f>
        <v/>
      </c>
    </row>
    <row r="165">
      <c r="A165" s="5" t="n"/>
      <c r="B165" s="5" t="n"/>
      <c r="C165" s="17" t="n"/>
      <c r="D165" s="18">
        <f>IF(A165&amp;""="","",COUNTIFS('الحجوزات'!$F$6:$F$2005,A165&amp;"",'الحجوزات'!$M$6:$M$2005,"تم",'الحجوزات'!$A$6:$A$2005,"&gt;="&amp;DATE(YEAR('الإعدادات'!$B$5),MONTH('الإعدادات'!$B$5),1),'الحجوزات'!$A$6:$A$2005,"&lt;="&amp;EOMONTH('الإعدادات'!$B$5,0)))</f>
        <v/>
      </c>
      <c r="E165" s="19">
        <f>IF(A165&amp;""="","",SUMIFS('الحجوزات'!$K$6:$K$2005,'الحجوزات'!$F$6:$F$2005,A165&amp;"",'الحجوزات'!$A$6:$A$2005,"&gt;="&amp;DATE(YEAR('الإعدادات'!$B$5),MONTH('الإعدادات'!$B$5),1),'الحجوزات'!$A$6:$A$2005,"&lt;="&amp;EOMONTH('الإعدادات'!$B$5,0)))</f>
        <v/>
      </c>
      <c r="F165" s="19">
        <f>IF(A165&amp;""="","",SUMIFS('الحجوزات'!$L$6:$L$2005,'الحجوزات'!$F$6:$F$2005,A165&amp;"",'الحجوزات'!$A$6:$A$2005,"&gt;="&amp;DATE(YEAR('الإعدادات'!$B$5),MONTH('الإعدادات'!$B$5),1),'الحجوزات'!$A$6:$A$2005,"&lt;="&amp;EOMONTH('الإعدادات'!$B$5,0)))</f>
        <v/>
      </c>
      <c r="G165" s="18">
        <f>IF(A165&amp;""="","",COUNTIFS('الحجوزات'!$F$6:$F$2005,A165&amp;"",'الحجوزات'!$A$6:$A$2005,'الإعدادات'!$B$4,'الحجوزات'!$M$6:$M$2005,"محجوز")+COUNTIFS('الحجوزات'!$F$6:$F$2005,A165&amp;"",'الحجوزات'!$A$6:$A$2005,'الإعدادات'!$B$4,'الحجوزات'!$M$6:$M$2005,"تم"))</f>
        <v/>
      </c>
      <c r="H165" s="19">
        <f>IF(A165&amp;""="","",SUMIFS('الحجوزات'!$K$6:$K$2005,'الحجوزات'!$F$6:$F$2005,A165&amp;"",'الحجوزات'!$A$6:$A$2005,'الإعدادات'!$B$4))</f>
        <v/>
      </c>
    </row>
    <row r="166">
      <c r="A166" s="5" t="n"/>
      <c r="B166" s="5" t="n"/>
      <c r="C166" s="17" t="n"/>
      <c r="D166" s="18">
        <f>IF(A166&amp;""="","",COUNTIFS('الحجوزات'!$F$6:$F$2005,A166&amp;"",'الحجوزات'!$M$6:$M$2005,"تم",'الحجوزات'!$A$6:$A$2005,"&gt;="&amp;DATE(YEAR('الإعدادات'!$B$5),MONTH('الإعدادات'!$B$5),1),'الحجوزات'!$A$6:$A$2005,"&lt;="&amp;EOMONTH('الإعدادات'!$B$5,0)))</f>
        <v/>
      </c>
      <c r="E166" s="19">
        <f>IF(A166&amp;""="","",SUMIFS('الحجوزات'!$K$6:$K$2005,'الحجوزات'!$F$6:$F$2005,A166&amp;"",'الحجوزات'!$A$6:$A$2005,"&gt;="&amp;DATE(YEAR('الإعدادات'!$B$5),MONTH('الإعدادات'!$B$5),1),'الحجوزات'!$A$6:$A$2005,"&lt;="&amp;EOMONTH('الإعدادات'!$B$5,0)))</f>
        <v/>
      </c>
      <c r="F166" s="19">
        <f>IF(A166&amp;""="","",SUMIFS('الحجوزات'!$L$6:$L$2005,'الحجوزات'!$F$6:$F$2005,A166&amp;"",'الحجوزات'!$A$6:$A$2005,"&gt;="&amp;DATE(YEAR('الإعدادات'!$B$5),MONTH('الإعدادات'!$B$5),1),'الحجوزات'!$A$6:$A$2005,"&lt;="&amp;EOMONTH('الإعدادات'!$B$5,0)))</f>
        <v/>
      </c>
      <c r="G166" s="18">
        <f>IF(A166&amp;""="","",COUNTIFS('الحجوزات'!$F$6:$F$2005,A166&amp;"",'الحجوزات'!$A$6:$A$2005,'الإعدادات'!$B$4,'الحجوزات'!$M$6:$M$2005,"محجوز")+COUNTIFS('الحجوزات'!$F$6:$F$2005,A166&amp;"",'الحجوزات'!$A$6:$A$2005,'الإعدادات'!$B$4,'الحجوزات'!$M$6:$M$2005,"تم"))</f>
        <v/>
      </c>
      <c r="H166" s="19">
        <f>IF(A166&amp;""="","",SUMIFS('الحجوزات'!$K$6:$K$2005,'الحجوزات'!$F$6:$F$2005,A166&amp;"",'الحجوزات'!$A$6:$A$2005,'الإعدادات'!$B$4))</f>
        <v/>
      </c>
    </row>
    <row r="167">
      <c r="A167" s="5" t="n"/>
      <c r="B167" s="5" t="n"/>
      <c r="C167" s="17" t="n"/>
      <c r="D167" s="18">
        <f>IF(A167&amp;""="","",COUNTIFS('الحجوزات'!$F$6:$F$2005,A167&amp;"",'الحجوزات'!$M$6:$M$2005,"تم",'الحجوزات'!$A$6:$A$2005,"&gt;="&amp;DATE(YEAR('الإعدادات'!$B$5),MONTH('الإعدادات'!$B$5),1),'الحجوزات'!$A$6:$A$2005,"&lt;="&amp;EOMONTH('الإعدادات'!$B$5,0)))</f>
        <v/>
      </c>
      <c r="E167" s="19">
        <f>IF(A167&amp;""="","",SUMIFS('الحجوزات'!$K$6:$K$2005,'الحجوزات'!$F$6:$F$2005,A167&amp;"",'الحجوزات'!$A$6:$A$2005,"&gt;="&amp;DATE(YEAR('الإعدادات'!$B$5),MONTH('الإعدادات'!$B$5),1),'الحجوزات'!$A$6:$A$2005,"&lt;="&amp;EOMONTH('الإعدادات'!$B$5,0)))</f>
        <v/>
      </c>
      <c r="F167" s="19">
        <f>IF(A167&amp;""="","",SUMIFS('الحجوزات'!$L$6:$L$2005,'الحجوزات'!$F$6:$F$2005,A167&amp;"",'الحجوزات'!$A$6:$A$2005,"&gt;="&amp;DATE(YEAR('الإعدادات'!$B$5),MONTH('الإعدادات'!$B$5),1),'الحجوزات'!$A$6:$A$2005,"&lt;="&amp;EOMONTH('الإعدادات'!$B$5,0)))</f>
        <v/>
      </c>
      <c r="G167" s="18">
        <f>IF(A167&amp;""="","",COUNTIFS('الحجوزات'!$F$6:$F$2005,A167&amp;"",'الحجوزات'!$A$6:$A$2005,'الإعدادات'!$B$4,'الحجوزات'!$M$6:$M$2005,"محجوز")+COUNTIFS('الحجوزات'!$F$6:$F$2005,A167&amp;"",'الحجوزات'!$A$6:$A$2005,'الإعدادات'!$B$4,'الحجوزات'!$M$6:$M$2005,"تم"))</f>
        <v/>
      </c>
      <c r="H167" s="19">
        <f>IF(A167&amp;""="","",SUMIFS('الحجوزات'!$K$6:$K$2005,'الحجوزات'!$F$6:$F$2005,A167&amp;"",'الحجوزات'!$A$6:$A$2005,'الإعدادات'!$B$4))</f>
        <v/>
      </c>
    </row>
    <row r="168">
      <c r="A168" s="5" t="n"/>
      <c r="B168" s="5" t="n"/>
      <c r="C168" s="17" t="n"/>
      <c r="D168" s="18">
        <f>IF(A168&amp;""="","",COUNTIFS('الحجوزات'!$F$6:$F$2005,A168&amp;"",'الحجوزات'!$M$6:$M$2005,"تم",'الحجوزات'!$A$6:$A$2005,"&gt;="&amp;DATE(YEAR('الإعدادات'!$B$5),MONTH('الإعدادات'!$B$5),1),'الحجوزات'!$A$6:$A$2005,"&lt;="&amp;EOMONTH('الإعدادات'!$B$5,0)))</f>
        <v/>
      </c>
      <c r="E168" s="19">
        <f>IF(A168&amp;""="","",SUMIFS('الحجوزات'!$K$6:$K$2005,'الحجوزات'!$F$6:$F$2005,A168&amp;"",'الحجوزات'!$A$6:$A$2005,"&gt;="&amp;DATE(YEAR('الإعدادات'!$B$5),MONTH('الإعدادات'!$B$5),1),'الحجوزات'!$A$6:$A$2005,"&lt;="&amp;EOMONTH('الإعدادات'!$B$5,0)))</f>
        <v/>
      </c>
      <c r="F168" s="19">
        <f>IF(A168&amp;""="","",SUMIFS('الحجوزات'!$L$6:$L$2005,'الحجوزات'!$F$6:$F$2005,A168&amp;"",'الحجوزات'!$A$6:$A$2005,"&gt;="&amp;DATE(YEAR('الإعدادات'!$B$5),MONTH('الإعدادات'!$B$5),1),'الحجوزات'!$A$6:$A$2005,"&lt;="&amp;EOMONTH('الإعدادات'!$B$5,0)))</f>
        <v/>
      </c>
      <c r="G168" s="18">
        <f>IF(A168&amp;""="","",COUNTIFS('الحجوزات'!$F$6:$F$2005,A168&amp;"",'الحجوزات'!$A$6:$A$2005,'الإعدادات'!$B$4,'الحجوزات'!$M$6:$M$2005,"محجوز")+COUNTIFS('الحجوزات'!$F$6:$F$2005,A168&amp;"",'الحجوزات'!$A$6:$A$2005,'الإعدادات'!$B$4,'الحجوزات'!$M$6:$M$2005,"تم"))</f>
        <v/>
      </c>
      <c r="H168" s="19">
        <f>IF(A168&amp;""="","",SUMIFS('الحجوزات'!$K$6:$K$2005,'الحجوزات'!$F$6:$F$2005,A168&amp;"",'الحجوزات'!$A$6:$A$2005,'الإعدادات'!$B$4))</f>
        <v/>
      </c>
    </row>
    <row r="169">
      <c r="A169" s="5" t="n"/>
      <c r="B169" s="5" t="n"/>
      <c r="C169" s="17" t="n"/>
      <c r="D169" s="18">
        <f>IF(A169&amp;""="","",COUNTIFS('الحجوزات'!$F$6:$F$2005,A169&amp;"",'الحجوزات'!$M$6:$M$2005,"تم",'الحجوزات'!$A$6:$A$2005,"&gt;="&amp;DATE(YEAR('الإعدادات'!$B$5),MONTH('الإعدادات'!$B$5),1),'الحجوزات'!$A$6:$A$2005,"&lt;="&amp;EOMONTH('الإعدادات'!$B$5,0)))</f>
        <v/>
      </c>
      <c r="E169" s="19">
        <f>IF(A169&amp;""="","",SUMIFS('الحجوزات'!$K$6:$K$2005,'الحجوزات'!$F$6:$F$2005,A169&amp;"",'الحجوزات'!$A$6:$A$2005,"&gt;="&amp;DATE(YEAR('الإعدادات'!$B$5),MONTH('الإعدادات'!$B$5),1),'الحجوزات'!$A$6:$A$2005,"&lt;="&amp;EOMONTH('الإعدادات'!$B$5,0)))</f>
        <v/>
      </c>
      <c r="F169" s="19">
        <f>IF(A169&amp;""="","",SUMIFS('الحجوزات'!$L$6:$L$2005,'الحجوزات'!$F$6:$F$2005,A169&amp;"",'الحجوزات'!$A$6:$A$2005,"&gt;="&amp;DATE(YEAR('الإعدادات'!$B$5),MONTH('الإعدادات'!$B$5),1),'الحجوزات'!$A$6:$A$2005,"&lt;="&amp;EOMONTH('الإعدادات'!$B$5,0)))</f>
        <v/>
      </c>
      <c r="G169" s="18">
        <f>IF(A169&amp;""="","",COUNTIFS('الحجوزات'!$F$6:$F$2005,A169&amp;"",'الحجوزات'!$A$6:$A$2005,'الإعدادات'!$B$4,'الحجوزات'!$M$6:$M$2005,"محجوز")+COUNTIFS('الحجوزات'!$F$6:$F$2005,A169&amp;"",'الحجوزات'!$A$6:$A$2005,'الإعدادات'!$B$4,'الحجوزات'!$M$6:$M$2005,"تم"))</f>
        <v/>
      </c>
      <c r="H169" s="19">
        <f>IF(A169&amp;""="","",SUMIFS('الحجوزات'!$K$6:$K$2005,'الحجوزات'!$F$6:$F$2005,A169&amp;"",'الحجوزات'!$A$6:$A$2005,'الإعدادات'!$B$4))</f>
        <v/>
      </c>
    </row>
    <row r="170">
      <c r="A170" s="5" t="n"/>
      <c r="B170" s="5" t="n"/>
      <c r="C170" s="17" t="n"/>
      <c r="D170" s="18">
        <f>IF(A170&amp;""="","",COUNTIFS('الحجوزات'!$F$6:$F$2005,A170&amp;"",'الحجوزات'!$M$6:$M$2005,"تم",'الحجوزات'!$A$6:$A$2005,"&gt;="&amp;DATE(YEAR('الإعدادات'!$B$5),MONTH('الإعدادات'!$B$5),1),'الحجوزات'!$A$6:$A$2005,"&lt;="&amp;EOMONTH('الإعدادات'!$B$5,0)))</f>
        <v/>
      </c>
      <c r="E170" s="19">
        <f>IF(A170&amp;""="","",SUMIFS('الحجوزات'!$K$6:$K$2005,'الحجوزات'!$F$6:$F$2005,A170&amp;"",'الحجوزات'!$A$6:$A$2005,"&gt;="&amp;DATE(YEAR('الإعدادات'!$B$5),MONTH('الإعدادات'!$B$5),1),'الحجوزات'!$A$6:$A$2005,"&lt;="&amp;EOMONTH('الإعدادات'!$B$5,0)))</f>
        <v/>
      </c>
      <c r="F170" s="19">
        <f>IF(A170&amp;""="","",SUMIFS('الحجوزات'!$L$6:$L$2005,'الحجوزات'!$F$6:$F$2005,A170&amp;"",'الحجوزات'!$A$6:$A$2005,"&gt;="&amp;DATE(YEAR('الإعدادات'!$B$5),MONTH('الإعدادات'!$B$5),1),'الحجوزات'!$A$6:$A$2005,"&lt;="&amp;EOMONTH('الإعدادات'!$B$5,0)))</f>
        <v/>
      </c>
      <c r="G170" s="18">
        <f>IF(A170&amp;""="","",COUNTIFS('الحجوزات'!$F$6:$F$2005,A170&amp;"",'الحجوزات'!$A$6:$A$2005,'الإعدادات'!$B$4,'الحجوزات'!$M$6:$M$2005,"محجوز")+COUNTIFS('الحجوزات'!$F$6:$F$2005,A170&amp;"",'الحجوزات'!$A$6:$A$2005,'الإعدادات'!$B$4,'الحجوزات'!$M$6:$M$2005,"تم"))</f>
        <v/>
      </c>
      <c r="H170" s="19">
        <f>IF(A170&amp;""="","",SUMIFS('الحجوزات'!$K$6:$K$2005,'الحجوزات'!$F$6:$F$2005,A170&amp;"",'الحجوزات'!$A$6:$A$2005,'الإعدادات'!$B$4))</f>
        <v/>
      </c>
    </row>
    <row r="171">
      <c r="A171" s="5" t="n"/>
      <c r="B171" s="5" t="n"/>
      <c r="C171" s="17" t="n"/>
      <c r="D171" s="18">
        <f>IF(A171&amp;""="","",COUNTIFS('الحجوزات'!$F$6:$F$2005,A171&amp;"",'الحجوزات'!$M$6:$M$2005,"تم",'الحجوزات'!$A$6:$A$2005,"&gt;="&amp;DATE(YEAR('الإعدادات'!$B$5),MONTH('الإعدادات'!$B$5),1),'الحجوزات'!$A$6:$A$2005,"&lt;="&amp;EOMONTH('الإعدادات'!$B$5,0)))</f>
        <v/>
      </c>
      <c r="E171" s="19">
        <f>IF(A171&amp;""="","",SUMIFS('الحجوزات'!$K$6:$K$2005,'الحجوزات'!$F$6:$F$2005,A171&amp;"",'الحجوزات'!$A$6:$A$2005,"&gt;="&amp;DATE(YEAR('الإعدادات'!$B$5),MONTH('الإعدادات'!$B$5),1),'الحجوزات'!$A$6:$A$2005,"&lt;="&amp;EOMONTH('الإعدادات'!$B$5,0)))</f>
        <v/>
      </c>
      <c r="F171" s="19">
        <f>IF(A171&amp;""="","",SUMIFS('الحجوزات'!$L$6:$L$2005,'الحجوزات'!$F$6:$F$2005,A171&amp;"",'الحجوزات'!$A$6:$A$2005,"&gt;="&amp;DATE(YEAR('الإعدادات'!$B$5),MONTH('الإعدادات'!$B$5),1),'الحجوزات'!$A$6:$A$2005,"&lt;="&amp;EOMONTH('الإعدادات'!$B$5,0)))</f>
        <v/>
      </c>
      <c r="G171" s="18">
        <f>IF(A171&amp;""="","",COUNTIFS('الحجوزات'!$F$6:$F$2005,A171&amp;"",'الحجوزات'!$A$6:$A$2005,'الإعدادات'!$B$4,'الحجوزات'!$M$6:$M$2005,"محجوز")+COUNTIFS('الحجوزات'!$F$6:$F$2005,A171&amp;"",'الحجوزات'!$A$6:$A$2005,'الإعدادات'!$B$4,'الحجوزات'!$M$6:$M$2005,"تم"))</f>
        <v/>
      </c>
      <c r="H171" s="19">
        <f>IF(A171&amp;""="","",SUMIFS('الحجوزات'!$K$6:$K$2005,'الحجوزات'!$F$6:$F$2005,A171&amp;"",'الحجوزات'!$A$6:$A$2005,'الإعدادات'!$B$4))</f>
        <v/>
      </c>
    </row>
    <row r="172">
      <c r="A172" s="5" t="n"/>
      <c r="B172" s="5" t="n"/>
      <c r="C172" s="17" t="n"/>
      <c r="D172" s="18">
        <f>IF(A172&amp;""="","",COUNTIFS('الحجوزات'!$F$6:$F$2005,A172&amp;"",'الحجوزات'!$M$6:$M$2005,"تم",'الحجوزات'!$A$6:$A$2005,"&gt;="&amp;DATE(YEAR('الإعدادات'!$B$5),MONTH('الإعدادات'!$B$5),1),'الحجوزات'!$A$6:$A$2005,"&lt;="&amp;EOMONTH('الإعدادات'!$B$5,0)))</f>
        <v/>
      </c>
      <c r="E172" s="19">
        <f>IF(A172&amp;""="","",SUMIFS('الحجوزات'!$K$6:$K$2005,'الحجوزات'!$F$6:$F$2005,A172&amp;"",'الحجوزات'!$A$6:$A$2005,"&gt;="&amp;DATE(YEAR('الإعدادات'!$B$5),MONTH('الإعدادات'!$B$5),1),'الحجوزات'!$A$6:$A$2005,"&lt;="&amp;EOMONTH('الإعدادات'!$B$5,0)))</f>
        <v/>
      </c>
      <c r="F172" s="19">
        <f>IF(A172&amp;""="","",SUMIFS('الحجوزات'!$L$6:$L$2005,'الحجوزات'!$F$6:$F$2005,A172&amp;"",'الحجوزات'!$A$6:$A$2005,"&gt;="&amp;DATE(YEAR('الإعدادات'!$B$5),MONTH('الإعدادات'!$B$5),1),'الحجوزات'!$A$6:$A$2005,"&lt;="&amp;EOMONTH('الإعدادات'!$B$5,0)))</f>
        <v/>
      </c>
      <c r="G172" s="18">
        <f>IF(A172&amp;""="","",COUNTIFS('الحجوزات'!$F$6:$F$2005,A172&amp;"",'الحجوزات'!$A$6:$A$2005,'الإعدادات'!$B$4,'الحجوزات'!$M$6:$M$2005,"محجوز")+COUNTIFS('الحجوزات'!$F$6:$F$2005,A172&amp;"",'الحجوزات'!$A$6:$A$2005,'الإعدادات'!$B$4,'الحجوزات'!$M$6:$M$2005,"تم"))</f>
        <v/>
      </c>
      <c r="H172" s="19">
        <f>IF(A172&amp;""="","",SUMIFS('الحجوزات'!$K$6:$K$2005,'الحجوزات'!$F$6:$F$2005,A172&amp;"",'الحجوزات'!$A$6:$A$2005,'الإعدادات'!$B$4))</f>
        <v/>
      </c>
    </row>
    <row r="173">
      <c r="A173" s="5" t="n"/>
      <c r="B173" s="5" t="n"/>
      <c r="C173" s="17" t="n"/>
      <c r="D173" s="18">
        <f>IF(A173&amp;""="","",COUNTIFS('الحجوزات'!$F$6:$F$2005,A173&amp;"",'الحجوزات'!$M$6:$M$2005,"تم",'الحجوزات'!$A$6:$A$2005,"&gt;="&amp;DATE(YEAR('الإعدادات'!$B$5),MONTH('الإعدادات'!$B$5),1),'الحجوزات'!$A$6:$A$2005,"&lt;="&amp;EOMONTH('الإعدادات'!$B$5,0)))</f>
        <v/>
      </c>
      <c r="E173" s="19">
        <f>IF(A173&amp;""="","",SUMIFS('الحجوزات'!$K$6:$K$2005,'الحجوزات'!$F$6:$F$2005,A173&amp;"",'الحجوزات'!$A$6:$A$2005,"&gt;="&amp;DATE(YEAR('الإعدادات'!$B$5),MONTH('الإعدادات'!$B$5),1),'الحجوزات'!$A$6:$A$2005,"&lt;="&amp;EOMONTH('الإعدادات'!$B$5,0)))</f>
        <v/>
      </c>
      <c r="F173" s="19">
        <f>IF(A173&amp;""="","",SUMIFS('الحجوزات'!$L$6:$L$2005,'الحجوزات'!$F$6:$F$2005,A173&amp;"",'الحجوزات'!$A$6:$A$2005,"&gt;="&amp;DATE(YEAR('الإعدادات'!$B$5),MONTH('الإعدادات'!$B$5),1),'الحجوزات'!$A$6:$A$2005,"&lt;="&amp;EOMONTH('الإعدادات'!$B$5,0)))</f>
        <v/>
      </c>
      <c r="G173" s="18">
        <f>IF(A173&amp;""="","",COUNTIFS('الحجوزات'!$F$6:$F$2005,A173&amp;"",'الحجوزات'!$A$6:$A$2005,'الإعدادات'!$B$4,'الحجوزات'!$M$6:$M$2005,"محجوز")+COUNTIFS('الحجوزات'!$F$6:$F$2005,A173&amp;"",'الحجوزات'!$A$6:$A$2005,'الإعدادات'!$B$4,'الحجوزات'!$M$6:$M$2005,"تم"))</f>
        <v/>
      </c>
      <c r="H173" s="19">
        <f>IF(A173&amp;""="","",SUMIFS('الحجوزات'!$K$6:$K$2005,'الحجوزات'!$F$6:$F$2005,A173&amp;"",'الحجوزات'!$A$6:$A$2005,'الإعدادات'!$B$4))</f>
        <v/>
      </c>
    </row>
    <row r="174">
      <c r="A174" s="5" t="n"/>
      <c r="B174" s="5" t="n"/>
      <c r="C174" s="17" t="n"/>
      <c r="D174" s="18">
        <f>IF(A174&amp;""="","",COUNTIFS('الحجوزات'!$F$6:$F$2005,A174&amp;"",'الحجوزات'!$M$6:$M$2005,"تم",'الحجوزات'!$A$6:$A$2005,"&gt;="&amp;DATE(YEAR('الإعدادات'!$B$5),MONTH('الإعدادات'!$B$5),1),'الحجوزات'!$A$6:$A$2005,"&lt;="&amp;EOMONTH('الإعدادات'!$B$5,0)))</f>
        <v/>
      </c>
      <c r="E174" s="19">
        <f>IF(A174&amp;""="","",SUMIFS('الحجوزات'!$K$6:$K$2005,'الحجوزات'!$F$6:$F$2005,A174&amp;"",'الحجوزات'!$A$6:$A$2005,"&gt;="&amp;DATE(YEAR('الإعدادات'!$B$5),MONTH('الإعدادات'!$B$5),1),'الحجوزات'!$A$6:$A$2005,"&lt;="&amp;EOMONTH('الإعدادات'!$B$5,0)))</f>
        <v/>
      </c>
      <c r="F174" s="19">
        <f>IF(A174&amp;""="","",SUMIFS('الحجوزات'!$L$6:$L$2005,'الحجوزات'!$F$6:$F$2005,A174&amp;"",'الحجوزات'!$A$6:$A$2005,"&gt;="&amp;DATE(YEAR('الإعدادات'!$B$5),MONTH('الإعدادات'!$B$5),1),'الحجوزات'!$A$6:$A$2005,"&lt;="&amp;EOMONTH('الإعدادات'!$B$5,0)))</f>
        <v/>
      </c>
      <c r="G174" s="18">
        <f>IF(A174&amp;""="","",COUNTIFS('الحجوزات'!$F$6:$F$2005,A174&amp;"",'الحجوزات'!$A$6:$A$2005,'الإعدادات'!$B$4,'الحجوزات'!$M$6:$M$2005,"محجوز")+COUNTIFS('الحجوزات'!$F$6:$F$2005,A174&amp;"",'الحجوزات'!$A$6:$A$2005,'الإعدادات'!$B$4,'الحجوزات'!$M$6:$M$2005,"تم"))</f>
        <v/>
      </c>
      <c r="H174" s="19">
        <f>IF(A174&amp;""="","",SUMIFS('الحجوزات'!$K$6:$K$2005,'الحجوزات'!$F$6:$F$2005,A174&amp;"",'الحجوزات'!$A$6:$A$2005,'الإعدادات'!$B$4))</f>
        <v/>
      </c>
    </row>
    <row r="175">
      <c r="A175" s="5" t="n"/>
      <c r="B175" s="5" t="n"/>
      <c r="C175" s="17" t="n"/>
      <c r="D175" s="18">
        <f>IF(A175&amp;""="","",COUNTIFS('الحجوزات'!$F$6:$F$2005,A175&amp;"",'الحجوزات'!$M$6:$M$2005,"تم",'الحجوزات'!$A$6:$A$2005,"&gt;="&amp;DATE(YEAR('الإعدادات'!$B$5),MONTH('الإعدادات'!$B$5),1),'الحجوزات'!$A$6:$A$2005,"&lt;="&amp;EOMONTH('الإعدادات'!$B$5,0)))</f>
        <v/>
      </c>
      <c r="E175" s="19">
        <f>IF(A175&amp;""="","",SUMIFS('الحجوزات'!$K$6:$K$2005,'الحجوزات'!$F$6:$F$2005,A175&amp;"",'الحجوزات'!$A$6:$A$2005,"&gt;="&amp;DATE(YEAR('الإعدادات'!$B$5),MONTH('الإعدادات'!$B$5),1),'الحجوزات'!$A$6:$A$2005,"&lt;="&amp;EOMONTH('الإعدادات'!$B$5,0)))</f>
        <v/>
      </c>
      <c r="F175" s="19">
        <f>IF(A175&amp;""="","",SUMIFS('الحجوزات'!$L$6:$L$2005,'الحجوزات'!$F$6:$F$2005,A175&amp;"",'الحجوزات'!$A$6:$A$2005,"&gt;="&amp;DATE(YEAR('الإعدادات'!$B$5),MONTH('الإعدادات'!$B$5),1),'الحجوزات'!$A$6:$A$2005,"&lt;="&amp;EOMONTH('الإعدادات'!$B$5,0)))</f>
        <v/>
      </c>
      <c r="G175" s="18">
        <f>IF(A175&amp;""="","",COUNTIFS('الحجوزات'!$F$6:$F$2005,A175&amp;"",'الحجوزات'!$A$6:$A$2005,'الإعدادات'!$B$4,'الحجوزات'!$M$6:$M$2005,"محجوز")+COUNTIFS('الحجوزات'!$F$6:$F$2005,A175&amp;"",'الحجوزات'!$A$6:$A$2005,'الإعدادات'!$B$4,'الحجوزات'!$M$6:$M$2005,"تم"))</f>
        <v/>
      </c>
      <c r="H175" s="19">
        <f>IF(A175&amp;""="","",SUMIFS('الحجوزات'!$K$6:$K$2005,'الحجوزات'!$F$6:$F$2005,A175&amp;"",'الحجوزات'!$A$6:$A$2005,'الإعدادات'!$B$4))</f>
        <v/>
      </c>
    </row>
    <row r="176">
      <c r="A176" s="5" t="n"/>
      <c r="B176" s="5" t="n"/>
      <c r="C176" s="17" t="n"/>
      <c r="D176" s="18">
        <f>IF(A176&amp;""="","",COUNTIFS('الحجوزات'!$F$6:$F$2005,A176&amp;"",'الحجوزات'!$M$6:$M$2005,"تم",'الحجوزات'!$A$6:$A$2005,"&gt;="&amp;DATE(YEAR('الإعدادات'!$B$5),MONTH('الإعدادات'!$B$5),1),'الحجوزات'!$A$6:$A$2005,"&lt;="&amp;EOMONTH('الإعدادات'!$B$5,0)))</f>
        <v/>
      </c>
      <c r="E176" s="19">
        <f>IF(A176&amp;""="","",SUMIFS('الحجوزات'!$K$6:$K$2005,'الحجوزات'!$F$6:$F$2005,A176&amp;"",'الحجوزات'!$A$6:$A$2005,"&gt;="&amp;DATE(YEAR('الإعدادات'!$B$5),MONTH('الإعدادات'!$B$5),1),'الحجوزات'!$A$6:$A$2005,"&lt;="&amp;EOMONTH('الإعدادات'!$B$5,0)))</f>
        <v/>
      </c>
      <c r="F176" s="19">
        <f>IF(A176&amp;""="","",SUMIFS('الحجوزات'!$L$6:$L$2005,'الحجوزات'!$F$6:$F$2005,A176&amp;"",'الحجوزات'!$A$6:$A$2005,"&gt;="&amp;DATE(YEAR('الإعدادات'!$B$5),MONTH('الإعدادات'!$B$5),1),'الحجوزات'!$A$6:$A$2005,"&lt;="&amp;EOMONTH('الإعدادات'!$B$5,0)))</f>
        <v/>
      </c>
      <c r="G176" s="18">
        <f>IF(A176&amp;""="","",COUNTIFS('الحجوزات'!$F$6:$F$2005,A176&amp;"",'الحجوزات'!$A$6:$A$2005,'الإعدادات'!$B$4,'الحجوزات'!$M$6:$M$2005,"محجوز")+COUNTIFS('الحجوزات'!$F$6:$F$2005,A176&amp;"",'الحجوزات'!$A$6:$A$2005,'الإعدادات'!$B$4,'الحجوزات'!$M$6:$M$2005,"تم"))</f>
        <v/>
      </c>
      <c r="H176" s="19">
        <f>IF(A176&amp;""="","",SUMIFS('الحجوزات'!$K$6:$K$2005,'الحجوزات'!$F$6:$F$2005,A176&amp;"",'الحجوزات'!$A$6:$A$2005,'الإعدادات'!$B$4))</f>
        <v/>
      </c>
    </row>
    <row r="177">
      <c r="A177" s="5" t="n"/>
      <c r="B177" s="5" t="n"/>
      <c r="C177" s="17" t="n"/>
      <c r="D177" s="18">
        <f>IF(A177&amp;""="","",COUNTIFS('الحجوزات'!$F$6:$F$2005,A177&amp;"",'الحجوزات'!$M$6:$M$2005,"تم",'الحجوزات'!$A$6:$A$2005,"&gt;="&amp;DATE(YEAR('الإعدادات'!$B$5),MONTH('الإعدادات'!$B$5),1),'الحجوزات'!$A$6:$A$2005,"&lt;="&amp;EOMONTH('الإعدادات'!$B$5,0)))</f>
        <v/>
      </c>
      <c r="E177" s="19">
        <f>IF(A177&amp;""="","",SUMIFS('الحجوزات'!$K$6:$K$2005,'الحجوزات'!$F$6:$F$2005,A177&amp;"",'الحجوزات'!$A$6:$A$2005,"&gt;="&amp;DATE(YEAR('الإعدادات'!$B$5),MONTH('الإعدادات'!$B$5),1),'الحجوزات'!$A$6:$A$2005,"&lt;="&amp;EOMONTH('الإعدادات'!$B$5,0)))</f>
        <v/>
      </c>
      <c r="F177" s="19">
        <f>IF(A177&amp;""="","",SUMIFS('الحجوزات'!$L$6:$L$2005,'الحجوزات'!$F$6:$F$2005,A177&amp;"",'الحجوزات'!$A$6:$A$2005,"&gt;="&amp;DATE(YEAR('الإعدادات'!$B$5),MONTH('الإعدادات'!$B$5),1),'الحجوزات'!$A$6:$A$2005,"&lt;="&amp;EOMONTH('الإعدادات'!$B$5,0)))</f>
        <v/>
      </c>
      <c r="G177" s="18">
        <f>IF(A177&amp;""="","",COUNTIFS('الحجوزات'!$F$6:$F$2005,A177&amp;"",'الحجوزات'!$A$6:$A$2005,'الإعدادات'!$B$4,'الحجوزات'!$M$6:$M$2005,"محجوز")+COUNTIFS('الحجوزات'!$F$6:$F$2005,A177&amp;"",'الحجوزات'!$A$6:$A$2005,'الإعدادات'!$B$4,'الحجوزات'!$M$6:$M$2005,"تم"))</f>
        <v/>
      </c>
      <c r="H177" s="19">
        <f>IF(A177&amp;""="","",SUMIFS('الحجوزات'!$K$6:$K$2005,'الحجوزات'!$F$6:$F$2005,A177&amp;"",'الحجوزات'!$A$6:$A$2005,'الإعدادات'!$B$4))</f>
        <v/>
      </c>
    </row>
    <row r="178">
      <c r="A178" s="5" t="n"/>
      <c r="B178" s="5" t="n"/>
      <c r="C178" s="17" t="n"/>
      <c r="D178" s="18">
        <f>IF(A178&amp;""="","",COUNTIFS('الحجوزات'!$F$6:$F$2005,A178&amp;"",'الحجوزات'!$M$6:$M$2005,"تم",'الحجوزات'!$A$6:$A$2005,"&gt;="&amp;DATE(YEAR('الإعدادات'!$B$5),MONTH('الإعدادات'!$B$5),1),'الحجوزات'!$A$6:$A$2005,"&lt;="&amp;EOMONTH('الإعدادات'!$B$5,0)))</f>
        <v/>
      </c>
      <c r="E178" s="19">
        <f>IF(A178&amp;""="","",SUMIFS('الحجوزات'!$K$6:$K$2005,'الحجوزات'!$F$6:$F$2005,A178&amp;"",'الحجوزات'!$A$6:$A$2005,"&gt;="&amp;DATE(YEAR('الإعدادات'!$B$5),MONTH('الإعدادات'!$B$5),1),'الحجوزات'!$A$6:$A$2005,"&lt;="&amp;EOMONTH('الإعدادات'!$B$5,0)))</f>
        <v/>
      </c>
      <c r="F178" s="19">
        <f>IF(A178&amp;""="","",SUMIFS('الحجوزات'!$L$6:$L$2005,'الحجوزات'!$F$6:$F$2005,A178&amp;"",'الحجوزات'!$A$6:$A$2005,"&gt;="&amp;DATE(YEAR('الإعدادات'!$B$5),MONTH('الإعدادات'!$B$5),1),'الحجوزات'!$A$6:$A$2005,"&lt;="&amp;EOMONTH('الإعدادات'!$B$5,0)))</f>
        <v/>
      </c>
      <c r="G178" s="18">
        <f>IF(A178&amp;""="","",COUNTIFS('الحجوزات'!$F$6:$F$2005,A178&amp;"",'الحجوزات'!$A$6:$A$2005,'الإعدادات'!$B$4,'الحجوزات'!$M$6:$M$2005,"محجوز")+COUNTIFS('الحجوزات'!$F$6:$F$2005,A178&amp;"",'الحجوزات'!$A$6:$A$2005,'الإعدادات'!$B$4,'الحجوزات'!$M$6:$M$2005,"تم"))</f>
        <v/>
      </c>
      <c r="H178" s="19">
        <f>IF(A178&amp;""="","",SUMIFS('الحجوزات'!$K$6:$K$2005,'الحجوزات'!$F$6:$F$2005,A178&amp;"",'الحجوزات'!$A$6:$A$2005,'الإعدادات'!$B$4))</f>
        <v/>
      </c>
    </row>
    <row r="179">
      <c r="A179" s="5" t="n"/>
      <c r="B179" s="5" t="n"/>
      <c r="C179" s="17" t="n"/>
      <c r="D179" s="18">
        <f>IF(A179&amp;""="","",COUNTIFS('الحجوزات'!$F$6:$F$2005,A179&amp;"",'الحجوزات'!$M$6:$M$2005,"تم",'الحجوزات'!$A$6:$A$2005,"&gt;="&amp;DATE(YEAR('الإعدادات'!$B$5),MONTH('الإعدادات'!$B$5),1),'الحجوزات'!$A$6:$A$2005,"&lt;="&amp;EOMONTH('الإعدادات'!$B$5,0)))</f>
        <v/>
      </c>
      <c r="E179" s="19">
        <f>IF(A179&amp;""="","",SUMIFS('الحجوزات'!$K$6:$K$2005,'الحجوزات'!$F$6:$F$2005,A179&amp;"",'الحجوزات'!$A$6:$A$2005,"&gt;="&amp;DATE(YEAR('الإعدادات'!$B$5),MONTH('الإعدادات'!$B$5),1),'الحجوزات'!$A$6:$A$2005,"&lt;="&amp;EOMONTH('الإعدادات'!$B$5,0)))</f>
        <v/>
      </c>
      <c r="F179" s="19">
        <f>IF(A179&amp;""="","",SUMIFS('الحجوزات'!$L$6:$L$2005,'الحجوزات'!$F$6:$F$2005,A179&amp;"",'الحجوزات'!$A$6:$A$2005,"&gt;="&amp;DATE(YEAR('الإعدادات'!$B$5),MONTH('الإعدادات'!$B$5),1),'الحجوزات'!$A$6:$A$2005,"&lt;="&amp;EOMONTH('الإعدادات'!$B$5,0)))</f>
        <v/>
      </c>
      <c r="G179" s="18">
        <f>IF(A179&amp;""="","",COUNTIFS('الحجوزات'!$F$6:$F$2005,A179&amp;"",'الحجوزات'!$A$6:$A$2005,'الإعدادات'!$B$4,'الحجوزات'!$M$6:$M$2005,"محجوز")+COUNTIFS('الحجوزات'!$F$6:$F$2005,A179&amp;"",'الحجوزات'!$A$6:$A$2005,'الإعدادات'!$B$4,'الحجوزات'!$M$6:$M$2005,"تم"))</f>
        <v/>
      </c>
      <c r="H179" s="19">
        <f>IF(A179&amp;""="","",SUMIFS('الحجوزات'!$K$6:$K$2005,'الحجوزات'!$F$6:$F$2005,A179&amp;"",'الحجوزات'!$A$6:$A$2005,'الإعدادات'!$B$4))</f>
        <v/>
      </c>
    </row>
    <row r="180">
      <c r="A180" s="5" t="n"/>
      <c r="B180" s="5" t="n"/>
      <c r="C180" s="17" t="n"/>
      <c r="D180" s="18">
        <f>IF(A180&amp;""="","",COUNTIFS('الحجوزات'!$F$6:$F$2005,A180&amp;"",'الحجوزات'!$M$6:$M$2005,"تم",'الحجوزات'!$A$6:$A$2005,"&gt;="&amp;DATE(YEAR('الإعدادات'!$B$5),MONTH('الإعدادات'!$B$5),1),'الحجوزات'!$A$6:$A$2005,"&lt;="&amp;EOMONTH('الإعدادات'!$B$5,0)))</f>
        <v/>
      </c>
      <c r="E180" s="19">
        <f>IF(A180&amp;""="","",SUMIFS('الحجوزات'!$K$6:$K$2005,'الحجوزات'!$F$6:$F$2005,A180&amp;"",'الحجوزات'!$A$6:$A$2005,"&gt;="&amp;DATE(YEAR('الإعدادات'!$B$5),MONTH('الإعدادات'!$B$5),1),'الحجوزات'!$A$6:$A$2005,"&lt;="&amp;EOMONTH('الإعدادات'!$B$5,0)))</f>
        <v/>
      </c>
      <c r="F180" s="19">
        <f>IF(A180&amp;""="","",SUMIFS('الحجوزات'!$L$6:$L$2005,'الحجوزات'!$F$6:$F$2005,A180&amp;"",'الحجوزات'!$A$6:$A$2005,"&gt;="&amp;DATE(YEAR('الإعدادات'!$B$5),MONTH('الإعدادات'!$B$5),1),'الحجوزات'!$A$6:$A$2005,"&lt;="&amp;EOMONTH('الإعدادات'!$B$5,0)))</f>
        <v/>
      </c>
      <c r="G180" s="18">
        <f>IF(A180&amp;""="","",COUNTIFS('الحجوزات'!$F$6:$F$2005,A180&amp;"",'الحجوزات'!$A$6:$A$2005,'الإعدادات'!$B$4,'الحجوزات'!$M$6:$M$2005,"محجوز")+COUNTIFS('الحجوزات'!$F$6:$F$2005,A180&amp;"",'الحجوزات'!$A$6:$A$2005,'الإعدادات'!$B$4,'الحجوزات'!$M$6:$M$2005,"تم"))</f>
        <v/>
      </c>
      <c r="H180" s="19">
        <f>IF(A180&amp;""="","",SUMIFS('الحجوزات'!$K$6:$K$2005,'الحجوزات'!$F$6:$F$2005,A180&amp;"",'الحجوزات'!$A$6:$A$2005,'الإعدادات'!$B$4))</f>
        <v/>
      </c>
    </row>
    <row r="181">
      <c r="A181" s="5" t="n"/>
      <c r="B181" s="5" t="n"/>
      <c r="C181" s="17" t="n"/>
      <c r="D181" s="18">
        <f>IF(A181&amp;""="","",COUNTIFS('الحجوزات'!$F$6:$F$2005,A181&amp;"",'الحجوزات'!$M$6:$M$2005,"تم",'الحجوزات'!$A$6:$A$2005,"&gt;="&amp;DATE(YEAR('الإعدادات'!$B$5),MONTH('الإعدادات'!$B$5),1),'الحجوزات'!$A$6:$A$2005,"&lt;="&amp;EOMONTH('الإعدادات'!$B$5,0)))</f>
        <v/>
      </c>
      <c r="E181" s="19">
        <f>IF(A181&amp;""="","",SUMIFS('الحجوزات'!$K$6:$K$2005,'الحجوزات'!$F$6:$F$2005,A181&amp;"",'الحجوزات'!$A$6:$A$2005,"&gt;="&amp;DATE(YEAR('الإعدادات'!$B$5),MONTH('الإعدادات'!$B$5),1),'الحجوزات'!$A$6:$A$2005,"&lt;="&amp;EOMONTH('الإعدادات'!$B$5,0)))</f>
        <v/>
      </c>
      <c r="F181" s="19">
        <f>IF(A181&amp;""="","",SUMIFS('الحجوزات'!$L$6:$L$2005,'الحجوزات'!$F$6:$F$2005,A181&amp;"",'الحجوزات'!$A$6:$A$2005,"&gt;="&amp;DATE(YEAR('الإعدادات'!$B$5),MONTH('الإعدادات'!$B$5),1),'الحجوزات'!$A$6:$A$2005,"&lt;="&amp;EOMONTH('الإعدادات'!$B$5,0)))</f>
        <v/>
      </c>
      <c r="G181" s="18">
        <f>IF(A181&amp;""="","",COUNTIFS('الحجوزات'!$F$6:$F$2005,A181&amp;"",'الحجوزات'!$A$6:$A$2005,'الإعدادات'!$B$4,'الحجوزات'!$M$6:$M$2005,"محجوز")+COUNTIFS('الحجوزات'!$F$6:$F$2005,A181&amp;"",'الحجوزات'!$A$6:$A$2005,'الإعدادات'!$B$4,'الحجوزات'!$M$6:$M$2005,"تم"))</f>
        <v/>
      </c>
      <c r="H181" s="19">
        <f>IF(A181&amp;""="","",SUMIFS('الحجوزات'!$K$6:$K$2005,'الحجوزات'!$F$6:$F$2005,A181&amp;"",'الحجوزات'!$A$6:$A$2005,'الإعدادات'!$B$4))</f>
        <v/>
      </c>
    </row>
    <row r="182">
      <c r="A182" s="5" t="n"/>
      <c r="B182" s="5" t="n"/>
      <c r="C182" s="17" t="n"/>
      <c r="D182" s="18">
        <f>IF(A182&amp;""="","",COUNTIFS('الحجوزات'!$F$6:$F$2005,A182&amp;"",'الحجوزات'!$M$6:$M$2005,"تم",'الحجوزات'!$A$6:$A$2005,"&gt;="&amp;DATE(YEAR('الإعدادات'!$B$5),MONTH('الإعدادات'!$B$5),1),'الحجوزات'!$A$6:$A$2005,"&lt;="&amp;EOMONTH('الإعدادات'!$B$5,0)))</f>
        <v/>
      </c>
      <c r="E182" s="19">
        <f>IF(A182&amp;""="","",SUMIFS('الحجوزات'!$K$6:$K$2005,'الحجوزات'!$F$6:$F$2005,A182&amp;"",'الحجوزات'!$A$6:$A$2005,"&gt;="&amp;DATE(YEAR('الإعدادات'!$B$5),MONTH('الإعدادات'!$B$5),1),'الحجوزات'!$A$6:$A$2005,"&lt;="&amp;EOMONTH('الإعدادات'!$B$5,0)))</f>
        <v/>
      </c>
      <c r="F182" s="19">
        <f>IF(A182&amp;""="","",SUMIFS('الحجوزات'!$L$6:$L$2005,'الحجوزات'!$F$6:$F$2005,A182&amp;"",'الحجوزات'!$A$6:$A$2005,"&gt;="&amp;DATE(YEAR('الإعدادات'!$B$5),MONTH('الإعدادات'!$B$5),1),'الحجوزات'!$A$6:$A$2005,"&lt;="&amp;EOMONTH('الإعدادات'!$B$5,0)))</f>
        <v/>
      </c>
      <c r="G182" s="18">
        <f>IF(A182&amp;""="","",COUNTIFS('الحجوزات'!$F$6:$F$2005,A182&amp;"",'الحجوزات'!$A$6:$A$2005,'الإعدادات'!$B$4,'الحجوزات'!$M$6:$M$2005,"محجوز")+COUNTIFS('الحجوزات'!$F$6:$F$2005,A182&amp;"",'الحجوزات'!$A$6:$A$2005,'الإعدادات'!$B$4,'الحجوزات'!$M$6:$M$2005,"تم"))</f>
        <v/>
      </c>
      <c r="H182" s="19">
        <f>IF(A182&amp;""="","",SUMIFS('الحجوزات'!$K$6:$K$2005,'الحجوزات'!$F$6:$F$2005,A182&amp;"",'الحجوزات'!$A$6:$A$2005,'الإعدادات'!$B$4))</f>
        <v/>
      </c>
    </row>
    <row r="183">
      <c r="A183" s="5" t="n"/>
      <c r="B183" s="5" t="n"/>
      <c r="C183" s="17" t="n"/>
      <c r="D183" s="18">
        <f>IF(A183&amp;""="","",COUNTIFS('الحجوزات'!$F$6:$F$2005,A183&amp;"",'الحجوزات'!$M$6:$M$2005,"تم",'الحجوزات'!$A$6:$A$2005,"&gt;="&amp;DATE(YEAR('الإعدادات'!$B$5),MONTH('الإعدادات'!$B$5),1),'الحجوزات'!$A$6:$A$2005,"&lt;="&amp;EOMONTH('الإعدادات'!$B$5,0)))</f>
        <v/>
      </c>
      <c r="E183" s="19">
        <f>IF(A183&amp;""="","",SUMIFS('الحجوزات'!$K$6:$K$2005,'الحجوزات'!$F$6:$F$2005,A183&amp;"",'الحجوزات'!$A$6:$A$2005,"&gt;="&amp;DATE(YEAR('الإعدادات'!$B$5),MONTH('الإعدادات'!$B$5),1),'الحجوزات'!$A$6:$A$2005,"&lt;="&amp;EOMONTH('الإعدادات'!$B$5,0)))</f>
        <v/>
      </c>
      <c r="F183" s="19">
        <f>IF(A183&amp;""="","",SUMIFS('الحجوزات'!$L$6:$L$2005,'الحجوزات'!$F$6:$F$2005,A183&amp;"",'الحجوزات'!$A$6:$A$2005,"&gt;="&amp;DATE(YEAR('الإعدادات'!$B$5),MONTH('الإعدادات'!$B$5),1),'الحجوزات'!$A$6:$A$2005,"&lt;="&amp;EOMONTH('الإعدادات'!$B$5,0)))</f>
        <v/>
      </c>
      <c r="G183" s="18">
        <f>IF(A183&amp;""="","",COUNTIFS('الحجوزات'!$F$6:$F$2005,A183&amp;"",'الحجوزات'!$A$6:$A$2005,'الإعدادات'!$B$4,'الحجوزات'!$M$6:$M$2005,"محجوز")+COUNTIFS('الحجوزات'!$F$6:$F$2005,A183&amp;"",'الحجوزات'!$A$6:$A$2005,'الإعدادات'!$B$4,'الحجوزات'!$M$6:$M$2005,"تم"))</f>
        <v/>
      </c>
      <c r="H183" s="19">
        <f>IF(A183&amp;""="","",SUMIFS('الحجوزات'!$K$6:$K$2005,'الحجوزات'!$F$6:$F$2005,A183&amp;"",'الحجوزات'!$A$6:$A$2005,'الإعدادات'!$B$4))</f>
        <v/>
      </c>
    </row>
    <row r="184">
      <c r="A184" s="5" t="n"/>
      <c r="B184" s="5" t="n"/>
      <c r="C184" s="17" t="n"/>
      <c r="D184" s="18">
        <f>IF(A184&amp;""="","",COUNTIFS('الحجوزات'!$F$6:$F$2005,A184&amp;"",'الحجوزات'!$M$6:$M$2005,"تم",'الحجوزات'!$A$6:$A$2005,"&gt;="&amp;DATE(YEAR('الإعدادات'!$B$5),MONTH('الإعدادات'!$B$5),1),'الحجوزات'!$A$6:$A$2005,"&lt;="&amp;EOMONTH('الإعدادات'!$B$5,0)))</f>
        <v/>
      </c>
      <c r="E184" s="19">
        <f>IF(A184&amp;""="","",SUMIFS('الحجوزات'!$K$6:$K$2005,'الحجوزات'!$F$6:$F$2005,A184&amp;"",'الحجوزات'!$A$6:$A$2005,"&gt;="&amp;DATE(YEAR('الإعدادات'!$B$5),MONTH('الإعدادات'!$B$5),1),'الحجوزات'!$A$6:$A$2005,"&lt;="&amp;EOMONTH('الإعدادات'!$B$5,0)))</f>
        <v/>
      </c>
      <c r="F184" s="19">
        <f>IF(A184&amp;""="","",SUMIFS('الحجوزات'!$L$6:$L$2005,'الحجوزات'!$F$6:$F$2005,A184&amp;"",'الحجوزات'!$A$6:$A$2005,"&gt;="&amp;DATE(YEAR('الإعدادات'!$B$5),MONTH('الإعدادات'!$B$5),1),'الحجوزات'!$A$6:$A$2005,"&lt;="&amp;EOMONTH('الإعدادات'!$B$5,0)))</f>
        <v/>
      </c>
      <c r="G184" s="18">
        <f>IF(A184&amp;""="","",COUNTIFS('الحجوزات'!$F$6:$F$2005,A184&amp;"",'الحجوزات'!$A$6:$A$2005,'الإعدادات'!$B$4,'الحجوزات'!$M$6:$M$2005,"محجوز")+COUNTIFS('الحجوزات'!$F$6:$F$2005,A184&amp;"",'الحجوزات'!$A$6:$A$2005,'الإعدادات'!$B$4,'الحجوزات'!$M$6:$M$2005,"تم"))</f>
        <v/>
      </c>
      <c r="H184" s="19">
        <f>IF(A184&amp;""="","",SUMIFS('الحجوزات'!$K$6:$K$2005,'الحجوزات'!$F$6:$F$2005,A184&amp;"",'الحجوزات'!$A$6:$A$2005,'الإعدادات'!$B$4))</f>
        <v/>
      </c>
    </row>
    <row r="185">
      <c r="A185" s="5" t="n"/>
      <c r="B185" s="5" t="n"/>
      <c r="C185" s="17" t="n"/>
      <c r="D185" s="18">
        <f>IF(A185&amp;""="","",COUNTIFS('الحجوزات'!$F$6:$F$2005,A185&amp;"",'الحجوزات'!$M$6:$M$2005,"تم",'الحجوزات'!$A$6:$A$2005,"&gt;="&amp;DATE(YEAR('الإعدادات'!$B$5),MONTH('الإعدادات'!$B$5),1),'الحجوزات'!$A$6:$A$2005,"&lt;="&amp;EOMONTH('الإعدادات'!$B$5,0)))</f>
        <v/>
      </c>
      <c r="E185" s="19">
        <f>IF(A185&amp;""="","",SUMIFS('الحجوزات'!$K$6:$K$2005,'الحجوزات'!$F$6:$F$2005,A185&amp;"",'الحجوزات'!$A$6:$A$2005,"&gt;="&amp;DATE(YEAR('الإعدادات'!$B$5),MONTH('الإعدادات'!$B$5),1),'الحجوزات'!$A$6:$A$2005,"&lt;="&amp;EOMONTH('الإعدادات'!$B$5,0)))</f>
        <v/>
      </c>
      <c r="F185" s="19">
        <f>IF(A185&amp;""="","",SUMIFS('الحجوزات'!$L$6:$L$2005,'الحجوزات'!$F$6:$F$2005,A185&amp;"",'الحجوزات'!$A$6:$A$2005,"&gt;="&amp;DATE(YEAR('الإعدادات'!$B$5),MONTH('الإعدادات'!$B$5),1),'الحجوزات'!$A$6:$A$2005,"&lt;="&amp;EOMONTH('الإعدادات'!$B$5,0)))</f>
        <v/>
      </c>
      <c r="G185" s="18">
        <f>IF(A185&amp;""="","",COUNTIFS('الحجوزات'!$F$6:$F$2005,A185&amp;"",'الحجوزات'!$A$6:$A$2005,'الإعدادات'!$B$4,'الحجوزات'!$M$6:$M$2005,"محجوز")+COUNTIFS('الحجوزات'!$F$6:$F$2005,A185&amp;"",'الحجوزات'!$A$6:$A$2005,'الإعدادات'!$B$4,'الحجوزات'!$M$6:$M$2005,"تم"))</f>
        <v/>
      </c>
      <c r="H185" s="19">
        <f>IF(A185&amp;""="","",SUMIFS('الحجوزات'!$K$6:$K$2005,'الحجوزات'!$F$6:$F$2005,A185&amp;"",'الحجوزات'!$A$6:$A$2005,'الإعدادات'!$B$4))</f>
        <v/>
      </c>
    </row>
    <row r="186">
      <c r="A186" s="5" t="n"/>
      <c r="B186" s="5" t="n"/>
      <c r="C186" s="17" t="n"/>
      <c r="D186" s="18">
        <f>IF(A186&amp;""="","",COUNTIFS('الحجوزات'!$F$6:$F$2005,A186&amp;"",'الحجوزات'!$M$6:$M$2005,"تم",'الحجوزات'!$A$6:$A$2005,"&gt;="&amp;DATE(YEAR('الإعدادات'!$B$5),MONTH('الإعدادات'!$B$5),1),'الحجوزات'!$A$6:$A$2005,"&lt;="&amp;EOMONTH('الإعدادات'!$B$5,0)))</f>
        <v/>
      </c>
      <c r="E186" s="19">
        <f>IF(A186&amp;""="","",SUMIFS('الحجوزات'!$K$6:$K$2005,'الحجوزات'!$F$6:$F$2005,A186&amp;"",'الحجوزات'!$A$6:$A$2005,"&gt;="&amp;DATE(YEAR('الإعدادات'!$B$5),MONTH('الإعدادات'!$B$5),1),'الحجوزات'!$A$6:$A$2005,"&lt;="&amp;EOMONTH('الإعدادات'!$B$5,0)))</f>
        <v/>
      </c>
      <c r="F186" s="19">
        <f>IF(A186&amp;""="","",SUMIFS('الحجوزات'!$L$6:$L$2005,'الحجوزات'!$F$6:$F$2005,A186&amp;"",'الحجوزات'!$A$6:$A$2005,"&gt;="&amp;DATE(YEAR('الإعدادات'!$B$5),MONTH('الإعدادات'!$B$5),1),'الحجوزات'!$A$6:$A$2005,"&lt;="&amp;EOMONTH('الإعدادات'!$B$5,0)))</f>
        <v/>
      </c>
      <c r="G186" s="18">
        <f>IF(A186&amp;""="","",COUNTIFS('الحجوزات'!$F$6:$F$2005,A186&amp;"",'الحجوزات'!$A$6:$A$2005,'الإعدادات'!$B$4,'الحجوزات'!$M$6:$M$2005,"محجوز")+COUNTIFS('الحجوزات'!$F$6:$F$2005,A186&amp;"",'الحجوزات'!$A$6:$A$2005,'الإعدادات'!$B$4,'الحجوزات'!$M$6:$M$2005,"تم"))</f>
        <v/>
      </c>
      <c r="H186" s="19">
        <f>IF(A186&amp;""="","",SUMIFS('الحجوزات'!$K$6:$K$2005,'الحجوزات'!$F$6:$F$2005,A186&amp;"",'الحجوزات'!$A$6:$A$2005,'الإعدادات'!$B$4))</f>
        <v/>
      </c>
    </row>
    <row r="187">
      <c r="A187" s="5" t="n"/>
      <c r="B187" s="5" t="n"/>
      <c r="C187" s="17" t="n"/>
      <c r="D187" s="18">
        <f>IF(A187&amp;""="","",COUNTIFS('الحجوزات'!$F$6:$F$2005,A187&amp;"",'الحجوزات'!$M$6:$M$2005,"تم",'الحجوزات'!$A$6:$A$2005,"&gt;="&amp;DATE(YEAR('الإعدادات'!$B$5),MONTH('الإعدادات'!$B$5),1),'الحجوزات'!$A$6:$A$2005,"&lt;="&amp;EOMONTH('الإعدادات'!$B$5,0)))</f>
        <v/>
      </c>
      <c r="E187" s="19">
        <f>IF(A187&amp;""="","",SUMIFS('الحجوزات'!$K$6:$K$2005,'الحجوزات'!$F$6:$F$2005,A187&amp;"",'الحجوزات'!$A$6:$A$2005,"&gt;="&amp;DATE(YEAR('الإعدادات'!$B$5),MONTH('الإعدادات'!$B$5),1),'الحجوزات'!$A$6:$A$2005,"&lt;="&amp;EOMONTH('الإعدادات'!$B$5,0)))</f>
        <v/>
      </c>
      <c r="F187" s="19">
        <f>IF(A187&amp;""="","",SUMIFS('الحجوزات'!$L$6:$L$2005,'الحجوزات'!$F$6:$F$2005,A187&amp;"",'الحجوزات'!$A$6:$A$2005,"&gt;="&amp;DATE(YEAR('الإعدادات'!$B$5),MONTH('الإعدادات'!$B$5),1),'الحجوزات'!$A$6:$A$2005,"&lt;="&amp;EOMONTH('الإعدادات'!$B$5,0)))</f>
        <v/>
      </c>
      <c r="G187" s="18">
        <f>IF(A187&amp;""="","",COUNTIFS('الحجوزات'!$F$6:$F$2005,A187&amp;"",'الحجوزات'!$A$6:$A$2005,'الإعدادات'!$B$4,'الحجوزات'!$M$6:$M$2005,"محجوز")+COUNTIFS('الحجوزات'!$F$6:$F$2005,A187&amp;"",'الحجوزات'!$A$6:$A$2005,'الإعدادات'!$B$4,'الحجوزات'!$M$6:$M$2005,"تم"))</f>
        <v/>
      </c>
      <c r="H187" s="19">
        <f>IF(A187&amp;""="","",SUMIFS('الحجوزات'!$K$6:$K$2005,'الحجوزات'!$F$6:$F$2005,A187&amp;"",'الحجوزات'!$A$6:$A$2005,'الإعدادات'!$B$4))</f>
        <v/>
      </c>
    </row>
    <row r="188">
      <c r="A188" s="5" t="n"/>
      <c r="B188" s="5" t="n"/>
      <c r="C188" s="17" t="n"/>
      <c r="D188" s="18">
        <f>IF(A188&amp;""="","",COUNTIFS('الحجوزات'!$F$6:$F$2005,A188&amp;"",'الحجوزات'!$M$6:$M$2005,"تم",'الحجوزات'!$A$6:$A$2005,"&gt;="&amp;DATE(YEAR('الإعدادات'!$B$5),MONTH('الإعدادات'!$B$5),1),'الحجوزات'!$A$6:$A$2005,"&lt;="&amp;EOMONTH('الإعدادات'!$B$5,0)))</f>
        <v/>
      </c>
      <c r="E188" s="19">
        <f>IF(A188&amp;""="","",SUMIFS('الحجوزات'!$K$6:$K$2005,'الحجوزات'!$F$6:$F$2005,A188&amp;"",'الحجوزات'!$A$6:$A$2005,"&gt;="&amp;DATE(YEAR('الإعدادات'!$B$5),MONTH('الإعدادات'!$B$5),1),'الحجوزات'!$A$6:$A$2005,"&lt;="&amp;EOMONTH('الإعدادات'!$B$5,0)))</f>
        <v/>
      </c>
      <c r="F188" s="19">
        <f>IF(A188&amp;""="","",SUMIFS('الحجوزات'!$L$6:$L$2005,'الحجوزات'!$F$6:$F$2005,A188&amp;"",'الحجوزات'!$A$6:$A$2005,"&gt;="&amp;DATE(YEAR('الإعدادات'!$B$5),MONTH('الإعدادات'!$B$5),1),'الحجوزات'!$A$6:$A$2005,"&lt;="&amp;EOMONTH('الإعدادات'!$B$5,0)))</f>
        <v/>
      </c>
      <c r="G188" s="18">
        <f>IF(A188&amp;""="","",COUNTIFS('الحجوزات'!$F$6:$F$2005,A188&amp;"",'الحجوزات'!$A$6:$A$2005,'الإعدادات'!$B$4,'الحجوزات'!$M$6:$M$2005,"محجوز")+COUNTIFS('الحجوزات'!$F$6:$F$2005,A188&amp;"",'الحجوزات'!$A$6:$A$2005,'الإعدادات'!$B$4,'الحجوزات'!$M$6:$M$2005,"تم"))</f>
        <v/>
      </c>
      <c r="H188" s="19">
        <f>IF(A188&amp;""="","",SUMIFS('الحجوزات'!$K$6:$K$2005,'الحجوزات'!$F$6:$F$2005,A188&amp;"",'الحجوزات'!$A$6:$A$2005,'الإعدادات'!$B$4))</f>
        <v/>
      </c>
    </row>
    <row r="189">
      <c r="A189" s="5" t="n"/>
      <c r="B189" s="5" t="n"/>
      <c r="C189" s="17" t="n"/>
      <c r="D189" s="18">
        <f>IF(A189&amp;""="","",COUNTIFS('الحجوزات'!$F$6:$F$2005,A189&amp;"",'الحجوزات'!$M$6:$M$2005,"تم",'الحجوزات'!$A$6:$A$2005,"&gt;="&amp;DATE(YEAR('الإعدادات'!$B$5),MONTH('الإعدادات'!$B$5),1),'الحجوزات'!$A$6:$A$2005,"&lt;="&amp;EOMONTH('الإعدادات'!$B$5,0)))</f>
        <v/>
      </c>
      <c r="E189" s="19">
        <f>IF(A189&amp;""="","",SUMIFS('الحجوزات'!$K$6:$K$2005,'الحجوزات'!$F$6:$F$2005,A189&amp;"",'الحجوزات'!$A$6:$A$2005,"&gt;="&amp;DATE(YEAR('الإعدادات'!$B$5),MONTH('الإعدادات'!$B$5),1),'الحجوزات'!$A$6:$A$2005,"&lt;="&amp;EOMONTH('الإعدادات'!$B$5,0)))</f>
        <v/>
      </c>
      <c r="F189" s="19">
        <f>IF(A189&amp;""="","",SUMIFS('الحجوزات'!$L$6:$L$2005,'الحجوزات'!$F$6:$F$2005,A189&amp;"",'الحجوزات'!$A$6:$A$2005,"&gt;="&amp;DATE(YEAR('الإعدادات'!$B$5),MONTH('الإعدادات'!$B$5),1),'الحجوزات'!$A$6:$A$2005,"&lt;="&amp;EOMONTH('الإعدادات'!$B$5,0)))</f>
        <v/>
      </c>
      <c r="G189" s="18">
        <f>IF(A189&amp;""="","",COUNTIFS('الحجوزات'!$F$6:$F$2005,A189&amp;"",'الحجوزات'!$A$6:$A$2005,'الإعدادات'!$B$4,'الحجوزات'!$M$6:$M$2005,"محجوز")+COUNTIFS('الحجوزات'!$F$6:$F$2005,A189&amp;"",'الحجوزات'!$A$6:$A$2005,'الإعدادات'!$B$4,'الحجوزات'!$M$6:$M$2005,"تم"))</f>
        <v/>
      </c>
      <c r="H189" s="19">
        <f>IF(A189&amp;""="","",SUMIFS('الحجوزات'!$K$6:$K$2005,'الحجوزات'!$F$6:$F$2005,A189&amp;"",'الحجوزات'!$A$6:$A$2005,'الإعدادات'!$B$4))</f>
        <v/>
      </c>
    </row>
    <row r="190">
      <c r="A190" s="5" t="n"/>
      <c r="B190" s="5" t="n"/>
      <c r="C190" s="17" t="n"/>
      <c r="D190" s="18">
        <f>IF(A190&amp;""="","",COUNTIFS('الحجوزات'!$F$6:$F$2005,A190&amp;"",'الحجوزات'!$M$6:$M$2005,"تم",'الحجوزات'!$A$6:$A$2005,"&gt;="&amp;DATE(YEAR('الإعدادات'!$B$5),MONTH('الإعدادات'!$B$5),1),'الحجوزات'!$A$6:$A$2005,"&lt;="&amp;EOMONTH('الإعدادات'!$B$5,0)))</f>
        <v/>
      </c>
      <c r="E190" s="19">
        <f>IF(A190&amp;""="","",SUMIFS('الحجوزات'!$K$6:$K$2005,'الحجوزات'!$F$6:$F$2005,A190&amp;"",'الحجوزات'!$A$6:$A$2005,"&gt;="&amp;DATE(YEAR('الإعدادات'!$B$5),MONTH('الإعدادات'!$B$5),1),'الحجوزات'!$A$6:$A$2005,"&lt;="&amp;EOMONTH('الإعدادات'!$B$5,0)))</f>
        <v/>
      </c>
      <c r="F190" s="19">
        <f>IF(A190&amp;""="","",SUMIFS('الحجوزات'!$L$6:$L$2005,'الحجوزات'!$F$6:$F$2005,A190&amp;"",'الحجوزات'!$A$6:$A$2005,"&gt;="&amp;DATE(YEAR('الإعدادات'!$B$5),MONTH('الإعدادات'!$B$5),1),'الحجوزات'!$A$6:$A$2005,"&lt;="&amp;EOMONTH('الإعدادات'!$B$5,0)))</f>
        <v/>
      </c>
      <c r="G190" s="18">
        <f>IF(A190&amp;""="","",COUNTIFS('الحجوزات'!$F$6:$F$2005,A190&amp;"",'الحجوزات'!$A$6:$A$2005,'الإعدادات'!$B$4,'الحجوزات'!$M$6:$M$2005,"محجوز")+COUNTIFS('الحجوزات'!$F$6:$F$2005,A190&amp;"",'الحجوزات'!$A$6:$A$2005,'الإعدادات'!$B$4,'الحجوزات'!$M$6:$M$2005,"تم"))</f>
        <v/>
      </c>
      <c r="H190" s="19">
        <f>IF(A190&amp;""="","",SUMIFS('الحجوزات'!$K$6:$K$2005,'الحجوزات'!$F$6:$F$2005,A190&amp;"",'الحجوزات'!$A$6:$A$2005,'الإعدادات'!$B$4))</f>
        <v/>
      </c>
    </row>
    <row r="191">
      <c r="A191" s="5" t="n"/>
      <c r="B191" s="5" t="n"/>
      <c r="C191" s="17" t="n"/>
      <c r="D191" s="18">
        <f>IF(A191&amp;""="","",COUNTIFS('الحجوزات'!$F$6:$F$2005,A191&amp;"",'الحجوزات'!$M$6:$M$2005,"تم",'الحجوزات'!$A$6:$A$2005,"&gt;="&amp;DATE(YEAR('الإعدادات'!$B$5),MONTH('الإعدادات'!$B$5),1),'الحجوزات'!$A$6:$A$2005,"&lt;="&amp;EOMONTH('الإعدادات'!$B$5,0)))</f>
        <v/>
      </c>
      <c r="E191" s="19">
        <f>IF(A191&amp;""="","",SUMIFS('الحجوزات'!$K$6:$K$2005,'الحجوزات'!$F$6:$F$2005,A191&amp;"",'الحجوزات'!$A$6:$A$2005,"&gt;="&amp;DATE(YEAR('الإعدادات'!$B$5),MONTH('الإعدادات'!$B$5),1),'الحجوزات'!$A$6:$A$2005,"&lt;="&amp;EOMONTH('الإعدادات'!$B$5,0)))</f>
        <v/>
      </c>
      <c r="F191" s="19">
        <f>IF(A191&amp;""="","",SUMIFS('الحجوزات'!$L$6:$L$2005,'الحجوزات'!$F$6:$F$2005,A191&amp;"",'الحجوزات'!$A$6:$A$2005,"&gt;="&amp;DATE(YEAR('الإعدادات'!$B$5),MONTH('الإعدادات'!$B$5),1),'الحجوزات'!$A$6:$A$2005,"&lt;="&amp;EOMONTH('الإعدادات'!$B$5,0)))</f>
        <v/>
      </c>
      <c r="G191" s="18">
        <f>IF(A191&amp;""="","",COUNTIFS('الحجوزات'!$F$6:$F$2005,A191&amp;"",'الحجوزات'!$A$6:$A$2005,'الإعدادات'!$B$4,'الحجوزات'!$M$6:$M$2005,"محجوز")+COUNTIFS('الحجوزات'!$F$6:$F$2005,A191&amp;"",'الحجوزات'!$A$6:$A$2005,'الإعدادات'!$B$4,'الحجوزات'!$M$6:$M$2005,"تم"))</f>
        <v/>
      </c>
      <c r="H191" s="19">
        <f>IF(A191&amp;""="","",SUMIFS('الحجوزات'!$K$6:$K$2005,'الحجوزات'!$F$6:$F$2005,A191&amp;"",'الحجوزات'!$A$6:$A$2005,'الإعدادات'!$B$4))</f>
        <v/>
      </c>
    </row>
    <row r="192">
      <c r="A192" s="5" t="n"/>
      <c r="B192" s="5" t="n"/>
      <c r="C192" s="17" t="n"/>
      <c r="D192" s="18">
        <f>IF(A192&amp;""="","",COUNTIFS('الحجوزات'!$F$6:$F$2005,A192&amp;"",'الحجوزات'!$M$6:$M$2005,"تم",'الحجوزات'!$A$6:$A$2005,"&gt;="&amp;DATE(YEAR('الإعدادات'!$B$5),MONTH('الإعدادات'!$B$5),1),'الحجوزات'!$A$6:$A$2005,"&lt;="&amp;EOMONTH('الإعدادات'!$B$5,0)))</f>
        <v/>
      </c>
      <c r="E192" s="19">
        <f>IF(A192&amp;""="","",SUMIFS('الحجوزات'!$K$6:$K$2005,'الحجوزات'!$F$6:$F$2005,A192&amp;"",'الحجوزات'!$A$6:$A$2005,"&gt;="&amp;DATE(YEAR('الإعدادات'!$B$5),MONTH('الإعدادات'!$B$5),1),'الحجوزات'!$A$6:$A$2005,"&lt;="&amp;EOMONTH('الإعدادات'!$B$5,0)))</f>
        <v/>
      </c>
      <c r="F192" s="19">
        <f>IF(A192&amp;""="","",SUMIFS('الحجوزات'!$L$6:$L$2005,'الحجوزات'!$F$6:$F$2005,A192&amp;"",'الحجوزات'!$A$6:$A$2005,"&gt;="&amp;DATE(YEAR('الإعدادات'!$B$5),MONTH('الإعدادات'!$B$5),1),'الحجوزات'!$A$6:$A$2005,"&lt;="&amp;EOMONTH('الإعدادات'!$B$5,0)))</f>
        <v/>
      </c>
      <c r="G192" s="18">
        <f>IF(A192&amp;""="","",COUNTIFS('الحجوزات'!$F$6:$F$2005,A192&amp;"",'الحجوزات'!$A$6:$A$2005,'الإعدادات'!$B$4,'الحجوزات'!$M$6:$M$2005,"محجوز")+COUNTIFS('الحجوزات'!$F$6:$F$2005,A192&amp;"",'الحجوزات'!$A$6:$A$2005,'الإعدادات'!$B$4,'الحجوزات'!$M$6:$M$2005,"تم"))</f>
        <v/>
      </c>
      <c r="H192" s="19">
        <f>IF(A192&amp;""="","",SUMIFS('الحجوزات'!$K$6:$K$2005,'الحجوزات'!$F$6:$F$2005,A192&amp;"",'الحجوزات'!$A$6:$A$2005,'الإعدادات'!$B$4))</f>
        <v/>
      </c>
    </row>
    <row r="193">
      <c r="A193" s="5" t="n"/>
      <c r="B193" s="5" t="n"/>
      <c r="C193" s="17" t="n"/>
      <c r="D193" s="18">
        <f>IF(A193&amp;""="","",COUNTIFS('الحجوزات'!$F$6:$F$2005,A193&amp;"",'الحجوزات'!$M$6:$M$2005,"تم",'الحجوزات'!$A$6:$A$2005,"&gt;="&amp;DATE(YEAR('الإعدادات'!$B$5),MONTH('الإعدادات'!$B$5),1),'الحجوزات'!$A$6:$A$2005,"&lt;="&amp;EOMONTH('الإعدادات'!$B$5,0)))</f>
        <v/>
      </c>
      <c r="E193" s="19">
        <f>IF(A193&amp;""="","",SUMIFS('الحجوزات'!$K$6:$K$2005,'الحجوزات'!$F$6:$F$2005,A193&amp;"",'الحجوزات'!$A$6:$A$2005,"&gt;="&amp;DATE(YEAR('الإعدادات'!$B$5),MONTH('الإعدادات'!$B$5),1),'الحجوزات'!$A$6:$A$2005,"&lt;="&amp;EOMONTH('الإعدادات'!$B$5,0)))</f>
        <v/>
      </c>
      <c r="F193" s="19">
        <f>IF(A193&amp;""="","",SUMIFS('الحجوزات'!$L$6:$L$2005,'الحجوزات'!$F$6:$F$2005,A193&amp;"",'الحجوزات'!$A$6:$A$2005,"&gt;="&amp;DATE(YEAR('الإعدادات'!$B$5),MONTH('الإعدادات'!$B$5),1),'الحجوزات'!$A$6:$A$2005,"&lt;="&amp;EOMONTH('الإعدادات'!$B$5,0)))</f>
        <v/>
      </c>
      <c r="G193" s="18">
        <f>IF(A193&amp;""="","",COUNTIFS('الحجوزات'!$F$6:$F$2005,A193&amp;"",'الحجوزات'!$A$6:$A$2005,'الإعدادات'!$B$4,'الحجوزات'!$M$6:$M$2005,"محجوز")+COUNTIFS('الحجوزات'!$F$6:$F$2005,A193&amp;"",'الحجوزات'!$A$6:$A$2005,'الإعدادات'!$B$4,'الحجوزات'!$M$6:$M$2005,"تم"))</f>
        <v/>
      </c>
      <c r="H193" s="19">
        <f>IF(A193&amp;""="","",SUMIFS('الحجوزات'!$K$6:$K$2005,'الحجوزات'!$F$6:$F$2005,A193&amp;"",'الحجوزات'!$A$6:$A$2005,'الإعدادات'!$B$4))</f>
        <v/>
      </c>
    </row>
    <row r="194">
      <c r="A194" s="5" t="n"/>
      <c r="B194" s="5" t="n"/>
      <c r="C194" s="17" t="n"/>
      <c r="D194" s="18">
        <f>IF(A194&amp;""="","",COUNTIFS('الحجوزات'!$F$6:$F$2005,A194&amp;"",'الحجوزات'!$M$6:$M$2005,"تم",'الحجوزات'!$A$6:$A$2005,"&gt;="&amp;DATE(YEAR('الإعدادات'!$B$5),MONTH('الإعدادات'!$B$5),1),'الحجوزات'!$A$6:$A$2005,"&lt;="&amp;EOMONTH('الإعدادات'!$B$5,0)))</f>
        <v/>
      </c>
      <c r="E194" s="19">
        <f>IF(A194&amp;""="","",SUMIFS('الحجوزات'!$K$6:$K$2005,'الحجوزات'!$F$6:$F$2005,A194&amp;"",'الحجوزات'!$A$6:$A$2005,"&gt;="&amp;DATE(YEAR('الإعدادات'!$B$5),MONTH('الإعدادات'!$B$5),1),'الحجوزات'!$A$6:$A$2005,"&lt;="&amp;EOMONTH('الإعدادات'!$B$5,0)))</f>
        <v/>
      </c>
      <c r="F194" s="19">
        <f>IF(A194&amp;""="","",SUMIFS('الحجوزات'!$L$6:$L$2005,'الحجوزات'!$F$6:$F$2005,A194&amp;"",'الحجوزات'!$A$6:$A$2005,"&gt;="&amp;DATE(YEAR('الإعدادات'!$B$5),MONTH('الإعدادات'!$B$5),1),'الحجوزات'!$A$6:$A$2005,"&lt;="&amp;EOMONTH('الإعدادات'!$B$5,0)))</f>
        <v/>
      </c>
      <c r="G194" s="18">
        <f>IF(A194&amp;""="","",COUNTIFS('الحجوزات'!$F$6:$F$2005,A194&amp;"",'الحجوزات'!$A$6:$A$2005,'الإعدادات'!$B$4,'الحجوزات'!$M$6:$M$2005,"محجوز")+COUNTIFS('الحجوزات'!$F$6:$F$2005,A194&amp;"",'الحجوزات'!$A$6:$A$2005,'الإعدادات'!$B$4,'الحجوزات'!$M$6:$M$2005,"تم"))</f>
        <v/>
      </c>
      <c r="H194" s="19">
        <f>IF(A194&amp;""="","",SUMIFS('الحجوزات'!$K$6:$K$2005,'الحجوزات'!$F$6:$F$2005,A194&amp;"",'الحجوزات'!$A$6:$A$2005,'الإعدادات'!$B$4))</f>
        <v/>
      </c>
    </row>
    <row r="195">
      <c r="A195" s="5" t="n"/>
      <c r="B195" s="5" t="n"/>
      <c r="C195" s="17" t="n"/>
      <c r="D195" s="18">
        <f>IF(A195&amp;""="","",COUNTIFS('الحجوزات'!$F$6:$F$2005,A195&amp;"",'الحجوزات'!$M$6:$M$2005,"تم",'الحجوزات'!$A$6:$A$2005,"&gt;="&amp;DATE(YEAR('الإعدادات'!$B$5),MONTH('الإعدادات'!$B$5),1),'الحجوزات'!$A$6:$A$2005,"&lt;="&amp;EOMONTH('الإعدادات'!$B$5,0)))</f>
        <v/>
      </c>
      <c r="E195" s="19">
        <f>IF(A195&amp;""="","",SUMIFS('الحجوزات'!$K$6:$K$2005,'الحجوزات'!$F$6:$F$2005,A195&amp;"",'الحجوزات'!$A$6:$A$2005,"&gt;="&amp;DATE(YEAR('الإعدادات'!$B$5),MONTH('الإعدادات'!$B$5),1),'الحجوزات'!$A$6:$A$2005,"&lt;="&amp;EOMONTH('الإعدادات'!$B$5,0)))</f>
        <v/>
      </c>
      <c r="F195" s="19">
        <f>IF(A195&amp;""="","",SUMIFS('الحجوزات'!$L$6:$L$2005,'الحجوزات'!$F$6:$F$2005,A195&amp;"",'الحجوزات'!$A$6:$A$2005,"&gt;="&amp;DATE(YEAR('الإعدادات'!$B$5),MONTH('الإعدادات'!$B$5),1),'الحجوزات'!$A$6:$A$2005,"&lt;="&amp;EOMONTH('الإعدادات'!$B$5,0)))</f>
        <v/>
      </c>
      <c r="G195" s="18">
        <f>IF(A195&amp;""="","",COUNTIFS('الحجوزات'!$F$6:$F$2005,A195&amp;"",'الحجوزات'!$A$6:$A$2005,'الإعدادات'!$B$4,'الحجوزات'!$M$6:$M$2005,"محجوز")+COUNTIFS('الحجوزات'!$F$6:$F$2005,A195&amp;"",'الحجوزات'!$A$6:$A$2005,'الإعدادات'!$B$4,'الحجوزات'!$M$6:$M$2005,"تم"))</f>
        <v/>
      </c>
      <c r="H195" s="19">
        <f>IF(A195&amp;""="","",SUMIFS('الحجوزات'!$K$6:$K$2005,'الحجوزات'!$F$6:$F$2005,A195&amp;"",'الحجوزات'!$A$6:$A$2005,'الإعدادات'!$B$4))</f>
        <v/>
      </c>
    </row>
    <row r="196">
      <c r="A196" s="5" t="n"/>
      <c r="B196" s="5" t="n"/>
      <c r="C196" s="17" t="n"/>
      <c r="D196" s="18">
        <f>IF(A196&amp;""="","",COUNTIFS('الحجوزات'!$F$6:$F$2005,A196&amp;"",'الحجوزات'!$M$6:$M$2005,"تم",'الحجوزات'!$A$6:$A$2005,"&gt;="&amp;DATE(YEAR('الإعدادات'!$B$5),MONTH('الإعدادات'!$B$5),1),'الحجوزات'!$A$6:$A$2005,"&lt;="&amp;EOMONTH('الإعدادات'!$B$5,0)))</f>
        <v/>
      </c>
      <c r="E196" s="19">
        <f>IF(A196&amp;""="","",SUMIFS('الحجوزات'!$K$6:$K$2005,'الحجوزات'!$F$6:$F$2005,A196&amp;"",'الحجوزات'!$A$6:$A$2005,"&gt;="&amp;DATE(YEAR('الإعدادات'!$B$5),MONTH('الإعدادات'!$B$5),1),'الحجوزات'!$A$6:$A$2005,"&lt;="&amp;EOMONTH('الإعدادات'!$B$5,0)))</f>
        <v/>
      </c>
      <c r="F196" s="19">
        <f>IF(A196&amp;""="","",SUMIFS('الحجوزات'!$L$6:$L$2005,'الحجوزات'!$F$6:$F$2005,A196&amp;"",'الحجوزات'!$A$6:$A$2005,"&gt;="&amp;DATE(YEAR('الإعدادات'!$B$5),MONTH('الإعدادات'!$B$5),1),'الحجوزات'!$A$6:$A$2005,"&lt;="&amp;EOMONTH('الإعدادات'!$B$5,0)))</f>
        <v/>
      </c>
      <c r="G196" s="18">
        <f>IF(A196&amp;""="","",COUNTIFS('الحجوزات'!$F$6:$F$2005,A196&amp;"",'الحجوزات'!$A$6:$A$2005,'الإعدادات'!$B$4,'الحجوزات'!$M$6:$M$2005,"محجوز")+COUNTIFS('الحجوزات'!$F$6:$F$2005,A196&amp;"",'الحجوزات'!$A$6:$A$2005,'الإعدادات'!$B$4,'الحجوزات'!$M$6:$M$2005,"تم"))</f>
        <v/>
      </c>
      <c r="H196" s="19">
        <f>IF(A196&amp;""="","",SUMIFS('الحجوزات'!$K$6:$K$2005,'الحجوزات'!$F$6:$F$2005,A196&amp;"",'الحجوزات'!$A$6:$A$2005,'الإعدادات'!$B$4))</f>
        <v/>
      </c>
    </row>
    <row r="197">
      <c r="A197" s="5" t="n"/>
      <c r="B197" s="5" t="n"/>
      <c r="C197" s="17" t="n"/>
      <c r="D197" s="18">
        <f>IF(A197&amp;""="","",COUNTIFS('الحجوزات'!$F$6:$F$2005,A197&amp;"",'الحجوزات'!$M$6:$M$2005,"تم",'الحجوزات'!$A$6:$A$2005,"&gt;="&amp;DATE(YEAR('الإعدادات'!$B$5),MONTH('الإعدادات'!$B$5),1),'الحجوزات'!$A$6:$A$2005,"&lt;="&amp;EOMONTH('الإعدادات'!$B$5,0)))</f>
        <v/>
      </c>
      <c r="E197" s="19">
        <f>IF(A197&amp;""="","",SUMIFS('الحجوزات'!$K$6:$K$2005,'الحجوزات'!$F$6:$F$2005,A197&amp;"",'الحجوزات'!$A$6:$A$2005,"&gt;="&amp;DATE(YEAR('الإعدادات'!$B$5),MONTH('الإعدادات'!$B$5),1),'الحجوزات'!$A$6:$A$2005,"&lt;="&amp;EOMONTH('الإعدادات'!$B$5,0)))</f>
        <v/>
      </c>
      <c r="F197" s="19">
        <f>IF(A197&amp;""="","",SUMIFS('الحجوزات'!$L$6:$L$2005,'الحجوزات'!$F$6:$F$2005,A197&amp;"",'الحجوزات'!$A$6:$A$2005,"&gt;="&amp;DATE(YEAR('الإعدادات'!$B$5),MONTH('الإعدادات'!$B$5),1),'الحجوزات'!$A$6:$A$2005,"&lt;="&amp;EOMONTH('الإعدادات'!$B$5,0)))</f>
        <v/>
      </c>
      <c r="G197" s="18">
        <f>IF(A197&amp;""="","",COUNTIFS('الحجوزات'!$F$6:$F$2005,A197&amp;"",'الحجوزات'!$A$6:$A$2005,'الإعدادات'!$B$4,'الحجوزات'!$M$6:$M$2005,"محجوز")+COUNTIFS('الحجوزات'!$F$6:$F$2005,A197&amp;"",'الحجوزات'!$A$6:$A$2005,'الإعدادات'!$B$4,'الحجوزات'!$M$6:$M$2005,"تم"))</f>
        <v/>
      </c>
      <c r="H197" s="19">
        <f>IF(A197&amp;""="","",SUMIFS('الحجوزات'!$K$6:$K$2005,'الحجوزات'!$F$6:$F$2005,A197&amp;"",'الحجوزات'!$A$6:$A$2005,'الإعدادات'!$B$4))</f>
        <v/>
      </c>
    </row>
    <row r="198">
      <c r="A198" s="5" t="n"/>
      <c r="B198" s="5" t="n"/>
      <c r="C198" s="17" t="n"/>
      <c r="D198" s="18">
        <f>IF(A198&amp;""="","",COUNTIFS('الحجوزات'!$F$6:$F$2005,A198&amp;"",'الحجوزات'!$M$6:$M$2005,"تم",'الحجوزات'!$A$6:$A$2005,"&gt;="&amp;DATE(YEAR('الإعدادات'!$B$5),MONTH('الإعدادات'!$B$5),1),'الحجوزات'!$A$6:$A$2005,"&lt;="&amp;EOMONTH('الإعدادات'!$B$5,0)))</f>
        <v/>
      </c>
      <c r="E198" s="19">
        <f>IF(A198&amp;""="","",SUMIFS('الحجوزات'!$K$6:$K$2005,'الحجوزات'!$F$6:$F$2005,A198&amp;"",'الحجوزات'!$A$6:$A$2005,"&gt;="&amp;DATE(YEAR('الإعدادات'!$B$5),MONTH('الإعدادات'!$B$5),1),'الحجوزات'!$A$6:$A$2005,"&lt;="&amp;EOMONTH('الإعدادات'!$B$5,0)))</f>
        <v/>
      </c>
      <c r="F198" s="19">
        <f>IF(A198&amp;""="","",SUMIFS('الحجوزات'!$L$6:$L$2005,'الحجوزات'!$F$6:$F$2005,A198&amp;"",'الحجوزات'!$A$6:$A$2005,"&gt;="&amp;DATE(YEAR('الإعدادات'!$B$5),MONTH('الإعدادات'!$B$5),1),'الحجوزات'!$A$6:$A$2005,"&lt;="&amp;EOMONTH('الإعدادات'!$B$5,0)))</f>
        <v/>
      </c>
      <c r="G198" s="18">
        <f>IF(A198&amp;""="","",COUNTIFS('الحجوزات'!$F$6:$F$2005,A198&amp;"",'الحجوزات'!$A$6:$A$2005,'الإعدادات'!$B$4,'الحجوزات'!$M$6:$M$2005,"محجوز")+COUNTIFS('الحجوزات'!$F$6:$F$2005,A198&amp;"",'الحجوزات'!$A$6:$A$2005,'الإعدادات'!$B$4,'الحجوزات'!$M$6:$M$2005,"تم"))</f>
        <v/>
      </c>
      <c r="H198" s="19">
        <f>IF(A198&amp;""="","",SUMIFS('الحجوزات'!$K$6:$K$2005,'الحجوزات'!$F$6:$F$2005,A198&amp;"",'الحجوزات'!$A$6:$A$2005,'الإعدادات'!$B$4))</f>
        <v/>
      </c>
    </row>
    <row r="199">
      <c r="A199" s="5" t="n"/>
      <c r="B199" s="5" t="n"/>
      <c r="C199" s="17" t="n"/>
      <c r="D199" s="18">
        <f>IF(A199&amp;""="","",COUNTIFS('الحجوزات'!$F$6:$F$2005,A199&amp;"",'الحجوزات'!$M$6:$M$2005,"تم",'الحجوزات'!$A$6:$A$2005,"&gt;="&amp;DATE(YEAR('الإعدادات'!$B$5),MONTH('الإعدادات'!$B$5),1),'الحجوزات'!$A$6:$A$2005,"&lt;="&amp;EOMONTH('الإعدادات'!$B$5,0)))</f>
        <v/>
      </c>
      <c r="E199" s="19">
        <f>IF(A199&amp;""="","",SUMIFS('الحجوزات'!$K$6:$K$2005,'الحجوزات'!$F$6:$F$2005,A199&amp;"",'الحجوزات'!$A$6:$A$2005,"&gt;="&amp;DATE(YEAR('الإعدادات'!$B$5),MONTH('الإعدادات'!$B$5),1),'الحجوزات'!$A$6:$A$2005,"&lt;="&amp;EOMONTH('الإعدادات'!$B$5,0)))</f>
        <v/>
      </c>
      <c r="F199" s="19">
        <f>IF(A199&amp;""="","",SUMIFS('الحجوزات'!$L$6:$L$2005,'الحجوزات'!$F$6:$F$2005,A199&amp;"",'الحجوزات'!$A$6:$A$2005,"&gt;="&amp;DATE(YEAR('الإعدادات'!$B$5),MONTH('الإعدادات'!$B$5),1),'الحجوزات'!$A$6:$A$2005,"&lt;="&amp;EOMONTH('الإعدادات'!$B$5,0)))</f>
        <v/>
      </c>
      <c r="G199" s="18">
        <f>IF(A199&amp;""="","",COUNTIFS('الحجوزات'!$F$6:$F$2005,A199&amp;"",'الحجوزات'!$A$6:$A$2005,'الإعدادات'!$B$4,'الحجوزات'!$M$6:$M$2005,"محجوز")+COUNTIFS('الحجوزات'!$F$6:$F$2005,A199&amp;"",'الحجوزات'!$A$6:$A$2005,'الإعدادات'!$B$4,'الحجوزات'!$M$6:$M$2005,"تم"))</f>
        <v/>
      </c>
      <c r="H199" s="19">
        <f>IF(A199&amp;""="","",SUMIFS('الحجوزات'!$K$6:$K$2005,'الحجوزات'!$F$6:$F$2005,A199&amp;"",'الحجوزات'!$A$6:$A$2005,'الإعدادات'!$B$4))</f>
        <v/>
      </c>
    </row>
    <row r="200">
      <c r="A200" s="5" t="n"/>
      <c r="B200" s="5" t="n"/>
      <c r="C200" s="17" t="n"/>
      <c r="D200" s="18">
        <f>IF(A200&amp;""="","",COUNTIFS('الحجوزات'!$F$6:$F$2005,A200&amp;"",'الحجوزات'!$M$6:$M$2005,"تم",'الحجوزات'!$A$6:$A$2005,"&gt;="&amp;DATE(YEAR('الإعدادات'!$B$5),MONTH('الإعدادات'!$B$5),1),'الحجوزات'!$A$6:$A$2005,"&lt;="&amp;EOMONTH('الإعدادات'!$B$5,0)))</f>
        <v/>
      </c>
      <c r="E200" s="19">
        <f>IF(A200&amp;""="","",SUMIFS('الحجوزات'!$K$6:$K$2005,'الحجوزات'!$F$6:$F$2005,A200&amp;"",'الحجوزات'!$A$6:$A$2005,"&gt;="&amp;DATE(YEAR('الإعدادات'!$B$5),MONTH('الإعدادات'!$B$5),1),'الحجوزات'!$A$6:$A$2005,"&lt;="&amp;EOMONTH('الإعدادات'!$B$5,0)))</f>
        <v/>
      </c>
      <c r="F200" s="19">
        <f>IF(A200&amp;""="","",SUMIFS('الحجوزات'!$L$6:$L$2005,'الحجوزات'!$F$6:$F$2005,A200&amp;"",'الحجوزات'!$A$6:$A$2005,"&gt;="&amp;DATE(YEAR('الإعدادات'!$B$5),MONTH('الإعدادات'!$B$5),1),'الحجوزات'!$A$6:$A$2005,"&lt;="&amp;EOMONTH('الإعدادات'!$B$5,0)))</f>
        <v/>
      </c>
      <c r="G200" s="18">
        <f>IF(A200&amp;""="","",COUNTIFS('الحجوزات'!$F$6:$F$2005,A200&amp;"",'الحجوزات'!$A$6:$A$2005,'الإعدادات'!$B$4,'الحجوزات'!$M$6:$M$2005,"محجوز")+COUNTIFS('الحجوزات'!$F$6:$F$2005,A200&amp;"",'الحجوزات'!$A$6:$A$2005,'الإعدادات'!$B$4,'الحجوزات'!$M$6:$M$2005,"تم"))</f>
        <v/>
      </c>
      <c r="H200" s="19">
        <f>IF(A200&amp;""="","",SUMIFS('الحجوزات'!$K$6:$K$2005,'الحجوزات'!$F$6:$F$2005,A200&amp;"",'الحجوزات'!$A$6:$A$2005,'الإعدادات'!$B$4))</f>
        <v/>
      </c>
    </row>
    <row r="201">
      <c r="A201" s="5" t="n"/>
      <c r="B201" s="5" t="n"/>
      <c r="C201" s="17" t="n"/>
      <c r="D201" s="18">
        <f>IF(A201&amp;""="","",COUNTIFS('الحجوزات'!$F$6:$F$2005,A201&amp;"",'الحجوزات'!$M$6:$M$2005,"تم",'الحجوزات'!$A$6:$A$2005,"&gt;="&amp;DATE(YEAR('الإعدادات'!$B$5),MONTH('الإعدادات'!$B$5),1),'الحجوزات'!$A$6:$A$2005,"&lt;="&amp;EOMONTH('الإعدادات'!$B$5,0)))</f>
        <v/>
      </c>
      <c r="E201" s="19">
        <f>IF(A201&amp;""="","",SUMIFS('الحجوزات'!$K$6:$K$2005,'الحجوزات'!$F$6:$F$2005,A201&amp;"",'الحجوزات'!$A$6:$A$2005,"&gt;="&amp;DATE(YEAR('الإعدادات'!$B$5),MONTH('الإعدادات'!$B$5),1),'الحجوزات'!$A$6:$A$2005,"&lt;="&amp;EOMONTH('الإعدادات'!$B$5,0)))</f>
        <v/>
      </c>
      <c r="F201" s="19">
        <f>IF(A201&amp;""="","",SUMIFS('الحجوزات'!$L$6:$L$2005,'الحجوزات'!$F$6:$F$2005,A201&amp;"",'الحجوزات'!$A$6:$A$2005,"&gt;="&amp;DATE(YEAR('الإعدادات'!$B$5),MONTH('الإعدادات'!$B$5),1),'الحجوزات'!$A$6:$A$2005,"&lt;="&amp;EOMONTH('الإعدادات'!$B$5,0)))</f>
        <v/>
      </c>
      <c r="G201" s="18">
        <f>IF(A201&amp;""="","",COUNTIFS('الحجوزات'!$F$6:$F$2005,A201&amp;"",'الحجوزات'!$A$6:$A$2005,'الإعدادات'!$B$4,'الحجوزات'!$M$6:$M$2005,"محجوز")+COUNTIFS('الحجوزات'!$F$6:$F$2005,A201&amp;"",'الحجوزات'!$A$6:$A$2005,'الإعدادات'!$B$4,'الحجوزات'!$M$6:$M$2005,"تم"))</f>
        <v/>
      </c>
      <c r="H201" s="19">
        <f>IF(A201&amp;""="","",SUMIFS('الحجوزات'!$K$6:$K$2005,'الحجوزات'!$F$6:$F$2005,A201&amp;"",'الحجوزات'!$A$6:$A$2005,'الإعدادات'!$B$4))</f>
        <v/>
      </c>
    </row>
    <row r="202">
      <c r="A202" s="5" t="n"/>
      <c r="B202" s="5" t="n"/>
      <c r="C202" s="17" t="n"/>
      <c r="D202" s="18">
        <f>IF(A202&amp;""="","",COUNTIFS('الحجوزات'!$F$6:$F$2005,A202&amp;"",'الحجوزات'!$M$6:$M$2005,"تم",'الحجوزات'!$A$6:$A$2005,"&gt;="&amp;DATE(YEAR('الإعدادات'!$B$5),MONTH('الإعدادات'!$B$5),1),'الحجوزات'!$A$6:$A$2005,"&lt;="&amp;EOMONTH('الإعدادات'!$B$5,0)))</f>
        <v/>
      </c>
      <c r="E202" s="19">
        <f>IF(A202&amp;""="","",SUMIFS('الحجوزات'!$K$6:$K$2005,'الحجوزات'!$F$6:$F$2005,A202&amp;"",'الحجوزات'!$A$6:$A$2005,"&gt;="&amp;DATE(YEAR('الإعدادات'!$B$5),MONTH('الإعدادات'!$B$5),1),'الحجوزات'!$A$6:$A$2005,"&lt;="&amp;EOMONTH('الإعدادات'!$B$5,0)))</f>
        <v/>
      </c>
      <c r="F202" s="19">
        <f>IF(A202&amp;""="","",SUMIFS('الحجوزات'!$L$6:$L$2005,'الحجوزات'!$F$6:$F$2005,A202&amp;"",'الحجوزات'!$A$6:$A$2005,"&gt;="&amp;DATE(YEAR('الإعدادات'!$B$5),MONTH('الإعدادات'!$B$5),1),'الحجوزات'!$A$6:$A$2005,"&lt;="&amp;EOMONTH('الإعدادات'!$B$5,0)))</f>
        <v/>
      </c>
      <c r="G202" s="18">
        <f>IF(A202&amp;""="","",COUNTIFS('الحجوزات'!$F$6:$F$2005,A202&amp;"",'الحجوزات'!$A$6:$A$2005,'الإعدادات'!$B$4,'الحجوزات'!$M$6:$M$2005,"محجوز")+COUNTIFS('الحجوزات'!$F$6:$F$2005,A202&amp;"",'الحجوزات'!$A$6:$A$2005,'الإعدادات'!$B$4,'الحجوزات'!$M$6:$M$2005,"تم"))</f>
        <v/>
      </c>
      <c r="H202" s="19">
        <f>IF(A202&amp;""="","",SUMIFS('الحجوزات'!$K$6:$K$2005,'الحجوزات'!$F$6:$F$2005,A202&amp;"",'الحجوزات'!$A$6:$A$2005,'الإعدادات'!$B$4))</f>
        <v/>
      </c>
    </row>
    <row r="203">
      <c r="A203" s="5" t="n"/>
      <c r="B203" s="5" t="n"/>
      <c r="C203" s="17" t="n"/>
      <c r="D203" s="18">
        <f>IF(A203&amp;""="","",COUNTIFS('الحجوزات'!$F$6:$F$2005,A203&amp;"",'الحجوزات'!$M$6:$M$2005,"تم",'الحجوزات'!$A$6:$A$2005,"&gt;="&amp;DATE(YEAR('الإعدادات'!$B$5),MONTH('الإعدادات'!$B$5),1),'الحجوزات'!$A$6:$A$2005,"&lt;="&amp;EOMONTH('الإعدادات'!$B$5,0)))</f>
        <v/>
      </c>
      <c r="E203" s="19">
        <f>IF(A203&amp;""="","",SUMIFS('الحجوزات'!$K$6:$K$2005,'الحجوزات'!$F$6:$F$2005,A203&amp;"",'الحجوزات'!$A$6:$A$2005,"&gt;="&amp;DATE(YEAR('الإعدادات'!$B$5),MONTH('الإعدادات'!$B$5),1),'الحجوزات'!$A$6:$A$2005,"&lt;="&amp;EOMONTH('الإعدادات'!$B$5,0)))</f>
        <v/>
      </c>
      <c r="F203" s="19">
        <f>IF(A203&amp;""="","",SUMIFS('الحجوزات'!$L$6:$L$2005,'الحجوزات'!$F$6:$F$2005,A203&amp;"",'الحجوزات'!$A$6:$A$2005,"&gt;="&amp;DATE(YEAR('الإعدادات'!$B$5),MONTH('الإعدادات'!$B$5),1),'الحجوزات'!$A$6:$A$2005,"&lt;="&amp;EOMONTH('الإعدادات'!$B$5,0)))</f>
        <v/>
      </c>
      <c r="G203" s="18">
        <f>IF(A203&amp;""="","",COUNTIFS('الحجوزات'!$F$6:$F$2005,A203&amp;"",'الحجوزات'!$A$6:$A$2005,'الإعدادات'!$B$4,'الحجوزات'!$M$6:$M$2005,"محجوز")+COUNTIFS('الحجوزات'!$F$6:$F$2005,A203&amp;"",'الحجوزات'!$A$6:$A$2005,'الإعدادات'!$B$4,'الحجوزات'!$M$6:$M$2005,"تم"))</f>
        <v/>
      </c>
      <c r="H203" s="19">
        <f>IF(A203&amp;""="","",SUMIFS('الحجوزات'!$K$6:$K$2005,'الحجوزات'!$F$6:$F$2005,A203&amp;"",'الحجوزات'!$A$6:$A$2005,'الإعدادات'!$B$4))</f>
        <v/>
      </c>
    </row>
    <row r="204">
      <c r="A204" s="5" t="n"/>
      <c r="B204" s="5" t="n"/>
      <c r="C204" s="17" t="n"/>
      <c r="D204" s="18">
        <f>IF(A204&amp;""="","",COUNTIFS('الحجوزات'!$F$6:$F$2005,A204&amp;"",'الحجوزات'!$M$6:$M$2005,"تم",'الحجوزات'!$A$6:$A$2005,"&gt;="&amp;DATE(YEAR('الإعدادات'!$B$5),MONTH('الإعدادات'!$B$5),1),'الحجوزات'!$A$6:$A$2005,"&lt;="&amp;EOMONTH('الإعدادات'!$B$5,0)))</f>
        <v/>
      </c>
      <c r="E204" s="19">
        <f>IF(A204&amp;""="","",SUMIFS('الحجوزات'!$K$6:$K$2005,'الحجوزات'!$F$6:$F$2005,A204&amp;"",'الحجوزات'!$A$6:$A$2005,"&gt;="&amp;DATE(YEAR('الإعدادات'!$B$5),MONTH('الإعدادات'!$B$5),1),'الحجوزات'!$A$6:$A$2005,"&lt;="&amp;EOMONTH('الإعدادات'!$B$5,0)))</f>
        <v/>
      </c>
      <c r="F204" s="19">
        <f>IF(A204&amp;""="","",SUMIFS('الحجوزات'!$L$6:$L$2005,'الحجوزات'!$F$6:$F$2005,A204&amp;"",'الحجوزات'!$A$6:$A$2005,"&gt;="&amp;DATE(YEAR('الإعدادات'!$B$5),MONTH('الإعدادات'!$B$5),1),'الحجوزات'!$A$6:$A$2005,"&lt;="&amp;EOMONTH('الإعدادات'!$B$5,0)))</f>
        <v/>
      </c>
      <c r="G204" s="18">
        <f>IF(A204&amp;""="","",COUNTIFS('الحجوزات'!$F$6:$F$2005,A204&amp;"",'الحجوزات'!$A$6:$A$2005,'الإعدادات'!$B$4,'الحجوزات'!$M$6:$M$2005,"محجوز")+COUNTIFS('الحجوزات'!$F$6:$F$2005,A204&amp;"",'الحجوزات'!$A$6:$A$2005,'الإعدادات'!$B$4,'الحجوزات'!$M$6:$M$2005,"تم"))</f>
        <v/>
      </c>
      <c r="H204" s="19">
        <f>IF(A204&amp;""="","",SUMIFS('الحجوزات'!$K$6:$K$2005,'الحجوزات'!$F$6:$F$2005,A204&amp;"",'الحجوزات'!$A$6:$A$2005,'الإعدادات'!$B$4))</f>
        <v/>
      </c>
    </row>
    <row r="205">
      <c r="A205" s="5" t="n"/>
      <c r="B205" s="5" t="n"/>
      <c r="C205" s="17" t="n"/>
      <c r="D205" s="18">
        <f>IF(A205&amp;""="","",COUNTIFS('الحجوزات'!$F$6:$F$2005,A205&amp;"",'الحجوزات'!$M$6:$M$2005,"تم",'الحجوزات'!$A$6:$A$2005,"&gt;="&amp;DATE(YEAR('الإعدادات'!$B$5),MONTH('الإعدادات'!$B$5),1),'الحجوزات'!$A$6:$A$2005,"&lt;="&amp;EOMONTH('الإعدادات'!$B$5,0)))</f>
        <v/>
      </c>
      <c r="E205" s="19">
        <f>IF(A205&amp;""="","",SUMIFS('الحجوزات'!$K$6:$K$2005,'الحجوزات'!$F$6:$F$2005,A205&amp;"",'الحجوزات'!$A$6:$A$2005,"&gt;="&amp;DATE(YEAR('الإعدادات'!$B$5),MONTH('الإعدادات'!$B$5),1),'الحجوزات'!$A$6:$A$2005,"&lt;="&amp;EOMONTH('الإعدادات'!$B$5,0)))</f>
        <v/>
      </c>
      <c r="F205" s="19">
        <f>IF(A205&amp;""="","",SUMIFS('الحجوزات'!$L$6:$L$2005,'الحجوزات'!$F$6:$F$2005,A205&amp;"",'الحجوزات'!$A$6:$A$2005,"&gt;="&amp;DATE(YEAR('الإعدادات'!$B$5),MONTH('الإعدادات'!$B$5),1),'الحجوزات'!$A$6:$A$2005,"&lt;="&amp;EOMONTH('الإعدادات'!$B$5,0)))</f>
        <v/>
      </c>
      <c r="G205" s="18">
        <f>IF(A205&amp;""="","",COUNTIFS('الحجوزات'!$F$6:$F$2005,A205&amp;"",'الحجوزات'!$A$6:$A$2005,'الإعدادات'!$B$4,'الحجوزات'!$M$6:$M$2005,"محجوز")+COUNTIFS('الحجوزات'!$F$6:$F$2005,A205&amp;"",'الحجوزات'!$A$6:$A$2005,'الإعدادات'!$B$4,'الحجوزات'!$M$6:$M$2005,"تم"))</f>
        <v/>
      </c>
      <c r="H205" s="19">
        <f>IF(A205&amp;""="","",SUMIFS('الحجوزات'!$K$6:$K$2005,'الحجوزات'!$F$6:$F$2005,A205&amp;"",'الحجوزات'!$A$6:$A$2005,'الإعدادات'!$B$4))</f>
        <v/>
      </c>
    </row>
  </sheetData>
  <mergeCells count="2">
    <mergeCell ref="A2:H2"/>
    <mergeCell ref="A1:H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O20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3" customWidth="1" min="1" max="1"/>
    <col width="9" customWidth="1" min="2" max="2"/>
    <col width="16" customWidth="1" min="3" max="3"/>
    <col width="15" customWidth="1" min="4" max="4"/>
    <col width="20" customWidth="1" min="5" max="5"/>
    <col width="14" customWidth="1" min="6" max="6"/>
    <col width="11" customWidth="1" min="7" max="7"/>
    <col width="10" customWidth="1" min="8" max="8"/>
    <col width="17" customWidth="1" min="9" max="9"/>
    <col width="11" customWidth="1" min="10" max="10"/>
    <col width="12" customWidth="1" min="11" max="11"/>
    <col width="12" customWidth="1" min="12" max="12"/>
    <col width="12" customWidth="1" min="13" max="13"/>
    <col width="9" customWidth="1" min="14" max="14"/>
    <col width="11" customWidth="1" min="15" max="15"/>
  </cols>
  <sheetData>
    <row r="1" ht="26" customHeight="1">
      <c r="A1" s="10" t="inlineStr">
        <is>
          <t>شيت حجوزات صالون التجميل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4" t="inlineStr">
        <is>
          <t>التاريخ</t>
        </is>
      </c>
      <c r="B5" s="14" t="inlineStr">
        <is>
          <t>الوقت</t>
        </is>
      </c>
      <c r="C5" s="14" t="inlineStr">
        <is>
          <t>العميلة</t>
        </is>
      </c>
      <c r="D5" s="14" t="inlineStr">
        <is>
          <t>الجوال</t>
        </is>
      </c>
      <c r="E5" s="14" t="inlineStr">
        <is>
          <t>الخدمة</t>
        </is>
      </c>
      <c r="F5" s="14" t="inlineStr">
        <is>
          <t>الموظفة</t>
        </is>
      </c>
      <c r="G5" s="14" t="inlineStr">
        <is>
          <t>الحالة</t>
        </is>
      </c>
      <c r="H5" s="14" t="inlineStr">
        <is>
          <t>الخصم</t>
        </is>
      </c>
      <c r="I5" s="14" t="inlineStr">
        <is>
          <t>طريقة الدفع</t>
        </is>
      </c>
      <c r="J5" s="14" t="inlineStr">
        <is>
          <t>السعر</t>
        </is>
      </c>
      <c r="K5" s="14" t="inlineStr">
        <is>
          <t>الإيراد</t>
        </is>
      </c>
      <c r="L5" s="14" t="inlineStr">
        <is>
          <t>العمولة</t>
        </is>
      </c>
      <c r="M5" s="14" t="inlineStr">
        <is>
          <t>حالة الحجز</t>
        </is>
      </c>
      <c r="N5" s="14" t="inlineStr">
        <is>
          <t>الدقائق</t>
        </is>
      </c>
      <c r="O5" s="14" t="inlineStr">
        <is>
          <t>ترتيب اليوم</t>
        </is>
      </c>
    </row>
    <row r="6">
      <c r="A6" s="13" t="n">
        <v>46298</v>
      </c>
      <c r="B6" s="20" t="n">
        <v>0.4166666666666667</v>
      </c>
      <c r="C6" s="5" t="inlineStr">
        <is>
          <t>ياسمين</t>
        </is>
      </c>
      <c r="D6" s="21" t="inlineStr">
        <is>
          <t>01020000001</t>
        </is>
      </c>
      <c r="E6" s="5" t="inlineStr">
        <is>
          <t>قص شعر</t>
        </is>
      </c>
      <c r="F6" s="5" t="inlineStr">
        <is>
          <t>منى</t>
        </is>
      </c>
      <c r="G6" s="5" t="inlineStr">
        <is>
          <t>تم</t>
        </is>
      </c>
      <c r="H6" s="15" t="n"/>
      <c r="I6" s="5" t="inlineStr">
        <is>
          <t>نقدًا</t>
        </is>
      </c>
      <c r="J6" s="19">
        <f>IF(E6&amp;""="","",IFERROR(INDEX('الخدمات'!$B$6:$B$205,MATCH(E6&amp;"",'الخدمات'!$A$6:$A$205,0)),"خدمة غير موجودة"))</f>
        <v/>
      </c>
      <c r="K6" s="19">
        <f>IF(A6&amp;""="","",IF(AND(G6="تم",ISNUMBER(J6)),ROUND(J6-N(H6),2),0))</f>
        <v/>
      </c>
      <c r="L6" s="19">
        <f>IF(A6&amp;""="","",IFERROR(ROUND(K6*INDEX('الموظفات'!$C$6:$C$205,MATCH(F6&amp;"",'الموظفات'!$A$6:$A$205,0)),2),0))</f>
        <v/>
      </c>
      <c r="M6" s="6">
        <f>IF(A6&amp;""="","",IF(G6&amp;""="","محجوز",G6))</f>
        <v/>
      </c>
      <c r="N6" s="18">
        <f>IF(ISNUMBER(A6),IF(ISNUMBER(B6),HOUR(B6)*60+MINUTE(B6),0),"")</f>
        <v/>
      </c>
      <c r="O6" s="18">
        <f>IF(AND(ISNUMBER(A6),A6='الإعدادات'!$B$4),COUNTIFS($A$6:$A$2005,'الإعدادات'!$B$4,$N$6:$N$2005,"&lt;"&amp;N6)+COUNTIFS($A$6:A6,'الإعدادات'!$B$4,$N$6:N6,N6),"")</f>
        <v/>
      </c>
    </row>
    <row r="7">
      <c r="A7" s="13" t="n">
        <v>46298</v>
      </c>
      <c r="B7" s="20" t="n">
        <v>0.5</v>
      </c>
      <c r="C7" s="5" t="inlineStr">
        <is>
          <t>سارة</t>
        </is>
      </c>
      <c r="D7" s="21" t="inlineStr">
        <is>
          <t>01020000002</t>
        </is>
      </c>
      <c r="E7" s="5" t="inlineStr">
        <is>
          <t>مكياج سهرة</t>
        </is>
      </c>
      <c r="F7" s="5" t="inlineStr">
        <is>
          <t>سلمى</t>
        </is>
      </c>
      <c r="G7" s="5" t="inlineStr">
        <is>
          <t>تم</t>
        </is>
      </c>
      <c r="H7" s="15" t="n"/>
      <c r="I7" s="5" t="inlineStr">
        <is>
          <t>بطاقة</t>
        </is>
      </c>
      <c r="J7" s="19">
        <f>IF(E7&amp;""="","",IFERROR(INDEX('الخدمات'!$B$6:$B$205,MATCH(E7&amp;"",'الخدمات'!$A$6:$A$205,0)),"خدمة غير موجودة"))</f>
        <v/>
      </c>
      <c r="K7" s="19">
        <f>IF(A7&amp;""="","",IF(AND(G7="تم",ISNUMBER(J7)),ROUND(J7-N(H7),2),0))</f>
        <v/>
      </c>
      <c r="L7" s="19">
        <f>IF(A7&amp;""="","",IFERROR(ROUND(K7*INDEX('الموظفات'!$C$6:$C$205,MATCH(F7&amp;"",'الموظفات'!$A$6:$A$205,0)),2),0))</f>
        <v/>
      </c>
      <c r="M7" s="6">
        <f>IF(A7&amp;""="","",IF(G7&amp;""="","محجوز",G7))</f>
        <v/>
      </c>
      <c r="N7" s="18">
        <f>IF(ISNUMBER(A7),IF(ISNUMBER(B7),HOUR(B7)*60+MINUTE(B7),0),"")</f>
        <v/>
      </c>
      <c r="O7" s="18">
        <f>IF(AND(ISNUMBER(A7),A7='الإعدادات'!$B$4),COUNTIFS($A$6:$A$2005,'الإعدادات'!$B$4,$N$6:$N$2005,"&lt;"&amp;N7)+COUNTIFS($A$6:A7,'الإعدادات'!$B$4,$N$6:N7,N7),"")</f>
        <v/>
      </c>
    </row>
    <row r="8">
      <c r="A8" s="13" t="n">
        <v>46300</v>
      </c>
      <c r="B8" s="20" t="n">
        <v>0.4583333333333333</v>
      </c>
      <c r="C8" s="5" t="inlineStr">
        <is>
          <t>مريم</t>
        </is>
      </c>
      <c r="D8" s="21" t="inlineStr">
        <is>
          <t>01020000003</t>
        </is>
      </c>
      <c r="E8" s="5" t="inlineStr">
        <is>
          <t>صبغة شعر</t>
        </is>
      </c>
      <c r="F8" s="5" t="inlineStr">
        <is>
          <t>منى</t>
        </is>
      </c>
      <c r="G8" s="5" t="inlineStr">
        <is>
          <t>تم</t>
        </is>
      </c>
      <c r="H8" s="15" t="n">
        <v>100</v>
      </c>
      <c r="I8" s="5" t="inlineStr">
        <is>
          <t>بطاقة</t>
        </is>
      </c>
      <c r="J8" s="19">
        <f>IF(E8&amp;""="","",IFERROR(INDEX('الخدمات'!$B$6:$B$205,MATCH(E8&amp;"",'الخدمات'!$A$6:$A$205,0)),"خدمة غير موجودة"))</f>
        <v/>
      </c>
      <c r="K8" s="19">
        <f>IF(A8&amp;""="","",IF(AND(G8="تم",ISNUMBER(J8)),ROUND(J8-N(H8),2),0))</f>
        <v/>
      </c>
      <c r="L8" s="19">
        <f>IF(A8&amp;""="","",IFERROR(ROUND(K8*INDEX('الموظفات'!$C$6:$C$205,MATCH(F8&amp;"",'الموظفات'!$A$6:$A$205,0)),2),0))</f>
        <v/>
      </c>
      <c r="M8" s="6">
        <f>IF(A8&amp;""="","",IF(G8&amp;""="","محجوز",G8))</f>
        <v/>
      </c>
      <c r="N8" s="18">
        <f>IF(ISNUMBER(A8),IF(ISNUMBER(B8),HOUR(B8)*60+MINUTE(B8),0),"")</f>
        <v/>
      </c>
      <c r="O8" s="18">
        <f>IF(AND(ISNUMBER(A8),A8='الإعدادات'!$B$4),COUNTIFS($A$6:$A$2005,'الإعدادات'!$B$4,$N$6:$N$2005,"&lt;"&amp;N8)+COUNTIFS($A$6:A8,'الإعدادات'!$B$4,$N$6:N8,N8),"")</f>
        <v/>
      </c>
    </row>
    <row r="9">
      <c r="A9" s="13" t="n">
        <v>46300</v>
      </c>
      <c r="B9" s="20" t="n">
        <v>0.5416666666666666</v>
      </c>
      <c r="C9" s="5" t="inlineStr">
        <is>
          <t>نادية</t>
        </is>
      </c>
      <c r="D9" s="21" t="inlineStr">
        <is>
          <t>01020000004</t>
        </is>
      </c>
      <c r="E9" s="5" t="inlineStr">
        <is>
          <t>مانيكير وباديكير</t>
        </is>
      </c>
      <c r="F9" s="5" t="inlineStr">
        <is>
          <t>رنا</t>
        </is>
      </c>
      <c r="G9" s="5" t="inlineStr">
        <is>
          <t>تم</t>
        </is>
      </c>
      <c r="H9" s="15" t="n"/>
      <c r="I9" s="5" t="inlineStr">
        <is>
          <t>نقدًا</t>
        </is>
      </c>
      <c r="J9" s="19">
        <f>IF(E9&amp;""="","",IFERROR(INDEX('الخدمات'!$B$6:$B$205,MATCH(E9&amp;"",'الخدمات'!$A$6:$A$205,0)),"خدمة غير موجودة"))</f>
        <v/>
      </c>
      <c r="K9" s="19">
        <f>IF(A9&amp;""="","",IF(AND(G9="تم",ISNUMBER(J9)),ROUND(J9-N(H9),2),0))</f>
        <v/>
      </c>
      <c r="L9" s="19">
        <f>IF(A9&amp;""="","",IFERROR(ROUND(K9*INDEX('الموظفات'!$C$6:$C$205,MATCH(F9&amp;"",'الموظفات'!$A$6:$A$205,0)),2),0))</f>
        <v/>
      </c>
      <c r="M9" s="6">
        <f>IF(A9&amp;""="","",IF(G9&amp;""="","محجوز",G9))</f>
        <v/>
      </c>
      <c r="N9" s="18">
        <f>IF(ISNUMBER(A9),IF(ISNUMBER(B9),HOUR(B9)*60+MINUTE(B9),0),"")</f>
        <v/>
      </c>
      <c r="O9" s="18">
        <f>IF(AND(ISNUMBER(A9),A9='الإعدادات'!$B$4),COUNTIFS($A$6:$A$2005,'الإعدادات'!$B$4,$N$6:$N$2005,"&lt;"&amp;N9)+COUNTIFS($A$6:A9,'الإعدادات'!$B$4,$N$6:N9,N9),"")</f>
        <v/>
      </c>
    </row>
    <row r="10">
      <c r="A10" s="13" t="n">
        <v>46303</v>
      </c>
      <c r="B10" s="20" t="n">
        <v>0.4375</v>
      </c>
      <c r="C10" s="5" t="inlineStr">
        <is>
          <t>جيهان</t>
        </is>
      </c>
      <c r="D10" s="21" t="inlineStr">
        <is>
          <t>01020000005</t>
        </is>
      </c>
      <c r="E10" s="5" t="inlineStr">
        <is>
          <t>تنظيف بشرة</t>
        </is>
      </c>
      <c r="F10" s="5" t="inlineStr">
        <is>
          <t>هالة</t>
        </is>
      </c>
      <c r="G10" s="5" t="inlineStr">
        <is>
          <t>تم</t>
        </is>
      </c>
      <c r="H10" s="15" t="n"/>
      <c r="I10" s="5" t="inlineStr">
        <is>
          <t>نقدًا</t>
        </is>
      </c>
      <c r="J10" s="19">
        <f>IF(E10&amp;""="","",IFERROR(INDEX('الخدمات'!$B$6:$B$205,MATCH(E10&amp;"",'الخدمات'!$A$6:$A$205,0)),"خدمة غير موجودة"))</f>
        <v/>
      </c>
      <c r="K10" s="19">
        <f>IF(A10&amp;""="","",IF(AND(G10="تم",ISNUMBER(J10)),ROUND(J10-N(H10),2),0))</f>
        <v/>
      </c>
      <c r="L10" s="19">
        <f>IF(A10&amp;""="","",IFERROR(ROUND(K10*INDEX('الموظفات'!$C$6:$C$205,MATCH(F10&amp;"",'الموظفات'!$A$6:$A$205,0)),2),0))</f>
        <v/>
      </c>
      <c r="M10" s="6">
        <f>IF(A10&amp;""="","",IF(G10&amp;""="","محجوز",G10))</f>
        <v/>
      </c>
      <c r="N10" s="18">
        <f>IF(ISNUMBER(A10),IF(ISNUMBER(B10),HOUR(B10)*60+MINUTE(B10),0),"")</f>
        <v/>
      </c>
      <c r="O10" s="18">
        <f>IF(AND(ISNUMBER(A10),A10='الإعدادات'!$B$4),COUNTIFS($A$6:$A$2005,'الإعدادات'!$B$4,$N$6:$N$2005,"&lt;"&amp;N10)+COUNTIFS($A$6:A10,'الإعدادات'!$B$4,$N$6:N10,N10),"")</f>
        <v/>
      </c>
    </row>
    <row r="11">
      <c r="A11" s="13" t="n">
        <v>46303</v>
      </c>
      <c r="B11" s="20" t="n">
        <v>0.625</v>
      </c>
      <c r="C11" s="5" t="inlineStr">
        <is>
          <t>إيمان</t>
        </is>
      </c>
      <c r="D11" s="21" t="inlineStr">
        <is>
          <t>01020000006</t>
        </is>
      </c>
      <c r="E11" s="5" t="inlineStr">
        <is>
          <t>سشوار</t>
        </is>
      </c>
      <c r="F11" s="5" t="inlineStr">
        <is>
          <t>منى</t>
        </is>
      </c>
      <c r="G11" s="5" t="inlineStr">
        <is>
          <t>ملغي</t>
        </is>
      </c>
      <c r="H11" s="15" t="n"/>
      <c r="I11" s="5" t="n"/>
      <c r="J11" s="19">
        <f>IF(E11&amp;""="","",IFERROR(INDEX('الخدمات'!$B$6:$B$205,MATCH(E11&amp;"",'الخدمات'!$A$6:$A$205,0)),"خدمة غير موجودة"))</f>
        <v/>
      </c>
      <c r="K11" s="19">
        <f>IF(A11&amp;""="","",IF(AND(G11="تم",ISNUMBER(J11)),ROUND(J11-N(H11),2),0))</f>
        <v/>
      </c>
      <c r="L11" s="19">
        <f>IF(A11&amp;""="","",IFERROR(ROUND(K11*INDEX('الموظفات'!$C$6:$C$205,MATCH(F11&amp;"",'الموظفات'!$A$6:$A$205,0)),2),0))</f>
        <v/>
      </c>
      <c r="M11" s="6">
        <f>IF(A11&amp;""="","",IF(G11&amp;""="","محجوز",G11))</f>
        <v/>
      </c>
      <c r="N11" s="18">
        <f>IF(ISNUMBER(A11),IF(ISNUMBER(B11),HOUR(B11)*60+MINUTE(B11),0),"")</f>
        <v/>
      </c>
      <c r="O11" s="18">
        <f>IF(AND(ISNUMBER(A11),A11='الإعدادات'!$B$4),COUNTIFS($A$6:$A$2005,'الإعدادات'!$B$4,$N$6:$N$2005,"&lt;"&amp;N11)+COUNTIFS($A$6:A11,'الإعدادات'!$B$4,$N$6:N11,N11),"")</f>
        <v/>
      </c>
    </row>
    <row r="12">
      <c r="A12" s="13" t="n">
        <v>46305</v>
      </c>
      <c r="B12" s="20" t="n">
        <v>0.5</v>
      </c>
      <c r="C12" s="5" t="inlineStr">
        <is>
          <t>أمل</t>
        </is>
      </c>
      <c r="D12" s="21" t="inlineStr">
        <is>
          <t>01020000007</t>
        </is>
      </c>
      <c r="E12" s="5" t="inlineStr">
        <is>
          <t>مكياج سهرة</t>
        </is>
      </c>
      <c r="F12" s="5" t="inlineStr">
        <is>
          <t>سلمى</t>
        </is>
      </c>
      <c r="G12" s="5" t="inlineStr">
        <is>
          <t>تم</t>
        </is>
      </c>
      <c r="H12" s="15" t="n">
        <v>200</v>
      </c>
      <c r="I12" s="5" t="inlineStr">
        <is>
          <t>محفظة إلكترونية</t>
        </is>
      </c>
      <c r="J12" s="19">
        <f>IF(E12&amp;""="","",IFERROR(INDEX('الخدمات'!$B$6:$B$205,MATCH(E12&amp;"",'الخدمات'!$A$6:$A$205,0)),"خدمة غير موجودة"))</f>
        <v/>
      </c>
      <c r="K12" s="19">
        <f>IF(A12&amp;""="","",IF(AND(G12="تم",ISNUMBER(J12)),ROUND(J12-N(H12),2),0))</f>
        <v/>
      </c>
      <c r="L12" s="19">
        <f>IF(A12&amp;""="","",IFERROR(ROUND(K12*INDEX('الموظفات'!$C$6:$C$205,MATCH(F12&amp;"",'الموظفات'!$A$6:$A$205,0)),2),0))</f>
        <v/>
      </c>
      <c r="M12" s="6">
        <f>IF(A12&amp;""="","",IF(G12&amp;""="","محجوز",G12))</f>
        <v/>
      </c>
      <c r="N12" s="18">
        <f>IF(ISNUMBER(A12),IF(ISNUMBER(B12),HOUR(B12)*60+MINUTE(B12),0),"")</f>
        <v/>
      </c>
      <c r="O12" s="18">
        <f>IF(AND(ISNUMBER(A12),A12='الإعدادات'!$B$4),COUNTIFS($A$6:$A$2005,'الإعدادات'!$B$4,$N$6:$N$2005,"&lt;"&amp;N12)+COUNTIFS($A$6:A12,'الإعدادات'!$B$4,$N$6:N12,N12),"")</f>
        <v/>
      </c>
    </row>
    <row r="13">
      <c r="A13" s="13" t="n">
        <v>46305</v>
      </c>
      <c r="B13" s="20" t="n">
        <v>0.5833333333333334</v>
      </c>
      <c r="C13" s="5" t="inlineStr">
        <is>
          <t>داليا</t>
        </is>
      </c>
      <c r="D13" s="21" t="inlineStr">
        <is>
          <t>01020000008</t>
        </is>
      </c>
      <c r="E13" s="5" t="inlineStr">
        <is>
          <t>مانيكير وباديكير</t>
        </is>
      </c>
      <c r="F13" s="5" t="inlineStr">
        <is>
          <t>رنا</t>
        </is>
      </c>
      <c r="G13" s="5" t="inlineStr">
        <is>
          <t>لم تحضر</t>
        </is>
      </c>
      <c r="H13" s="15" t="n"/>
      <c r="I13" s="5" t="n"/>
      <c r="J13" s="19">
        <f>IF(E13&amp;""="","",IFERROR(INDEX('الخدمات'!$B$6:$B$205,MATCH(E13&amp;"",'الخدمات'!$A$6:$A$205,0)),"خدمة غير موجودة"))</f>
        <v/>
      </c>
      <c r="K13" s="19">
        <f>IF(A13&amp;""="","",IF(AND(G13="تم",ISNUMBER(J13)),ROUND(J13-N(H13),2),0))</f>
        <v/>
      </c>
      <c r="L13" s="19">
        <f>IF(A13&amp;""="","",IFERROR(ROUND(K13*INDEX('الموظفات'!$C$6:$C$205,MATCH(F13&amp;"",'الموظفات'!$A$6:$A$205,0)),2),0))</f>
        <v/>
      </c>
      <c r="M13" s="6">
        <f>IF(A13&amp;""="","",IF(G13&amp;""="","محجوز",G13))</f>
        <v/>
      </c>
      <c r="N13" s="18">
        <f>IF(ISNUMBER(A13),IF(ISNUMBER(B13),HOUR(B13)*60+MINUTE(B13),0),"")</f>
        <v/>
      </c>
      <c r="O13" s="18">
        <f>IF(AND(ISNUMBER(A13),A13='الإعدادات'!$B$4),COUNTIFS($A$6:$A$2005,'الإعدادات'!$B$4,$N$6:$N$2005,"&lt;"&amp;N13)+COUNTIFS($A$6:A13,'الإعدادات'!$B$4,$N$6:N13,N13),"")</f>
        <v/>
      </c>
    </row>
    <row r="14">
      <c r="A14" s="13" t="n">
        <v>46309</v>
      </c>
      <c r="B14" s="20" t="n">
        <v>0.4583333333333333</v>
      </c>
      <c r="C14" s="5" t="inlineStr">
        <is>
          <t>فريدة</t>
        </is>
      </c>
      <c r="D14" s="21" t="inlineStr">
        <is>
          <t>01020000009</t>
        </is>
      </c>
      <c r="E14" s="5" t="inlineStr">
        <is>
          <t>قص شعر</t>
        </is>
      </c>
      <c r="F14" s="5" t="inlineStr">
        <is>
          <t>منى</t>
        </is>
      </c>
      <c r="G14" s="5" t="inlineStr">
        <is>
          <t>تم</t>
        </is>
      </c>
      <c r="H14" s="15" t="n"/>
      <c r="I14" s="5" t="inlineStr">
        <is>
          <t>نقدًا</t>
        </is>
      </c>
      <c r="J14" s="19">
        <f>IF(E14&amp;""="","",IFERROR(INDEX('الخدمات'!$B$6:$B$205,MATCH(E14&amp;"",'الخدمات'!$A$6:$A$205,0)),"خدمة غير موجودة"))</f>
        <v/>
      </c>
      <c r="K14" s="19">
        <f>IF(A14&amp;""="","",IF(AND(G14="تم",ISNUMBER(J14)),ROUND(J14-N(H14),2),0))</f>
        <v/>
      </c>
      <c r="L14" s="19">
        <f>IF(A14&amp;""="","",IFERROR(ROUND(K14*INDEX('الموظفات'!$C$6:$C$205,MATCH(F14&amp;"",'الموظفات'!$A$6:$A$205,0)),2),0))</f>
        <v/>
      </c>
      <c r="M14" s="6">
        <f>IF(A14&amp;""="","",IF(G14&amp;""="","محجوز",G14))</f>
        <v/>
      </c>
      <c r="N14" s="18">
        <f>IF(ISNUMBER(A14),IF(ISNUMBER(B14),HOUR(B14)*60+MINUTE(B14),0),"")</f>
        <v/>
      </c>
      <c r="O14" s="18">
        <f>IF(AND(ISNUMBER(A14),A14='الإعدادات'!$B$4),COUNTIFS($A$6:$A$2005,'الإعدادات'!$B$4,$N$6:$N$2005,"&lt;"&amp;N14)+COUNTIFS($A$6:A14,'الإعدادات'!$B$4,$N$6:N14,N14),"")</f>
        <v/>
      </c>
    </row>
    <row r="15">
      <c r="A15" s="13" t="n">
        <v>46309</v>
      </c>
      <c r="B15" s="20" t="n">
        <v>0.5625</v>
      </c>
      <c r="C15" s="5" t="inlineStr">
        <is>
          <t>غادة</t>
        </is>
      </c>
      <c r="D15" s="21" t="inlineStr">
        <is>
          <t>01020000010</t>
        </is>
      </c>
      <c r="E15" s="5" t="inlineStr">
        <is>
          <t>تنظيف بشرة</t>
        </is>
      </c>
      <c r="F15" s="5" t="inlineStr">
        <is>
          <t>هالة</t>
        </is>
      </c>
      <c r="G15" s="5" t="inlineStr">
        <is>
          <t>تم</t>
        </is>
      </c>
      <c r="H15" s="15" t="n">
        <v>50</v>
      </c>
      <c r="I15" s="5" t="inlineStr">
        <is>
          <t>نقدًا</t>
        </is>
      </c>
      <c r="J15" s="19">
        <f>IF(E15&amp;""="","",IFERROR(INDEX('الخدمات'!$B$6:$B$205,MATCH(E15&amp;"",'الخدمات'!$A$6:$A$205,0)),"خدمة غير موجودة"))</f>
        <v/>
      </c>
      <c r="K15" s="19">
        <f>IF(A15&amp;""="","",IF(AND(G15="تم",ISNUMBER(J15)),ROUND(J15-N(H15),2),0))</f>
        <v/>
      </c>
      <c r="L15" s="19">
        <f>IF(A15&amp;""="","",IFERROR(ROUND(K15*INDEX('الموظفات'!$C$6:$C$205,MATCH(F15&amp;"",'الموظفات'!$A$6:$A$205,0)),2),0))</f>
        <v/>
      </c>
      <c r="M15" s="6">
        <f>IF(A15&amp;""="","",IF(G15&amp;""="","محجوز",G15))</f>
        <v/>
      </c>
      <c r="N15" s="18">
        <f>IF(ISNUMBER(A15),IF(ISNUMBER(B15),HOUR(B15)*60+MINUTE(B15),0),"")</f>
        <v/>
      </c>
      <c r="O15" s="18">
        <f>IF(AND(ISNUMBER(A15),A15='الإعدادات'!$B$4),COUNTIFS($A$6:$A$2005,'الإعدادات'!$B$4,$N$6:$N$2005,"&lt;"&amp;N15)+COUNTIFS($A$6:A15,'الإعدادات'!$B$4,$N$6:N15,N15),"")</f>
        <v/>
      </c>
    </row>
    <row r="16">
      <c r="A16" s="13" t="n">
        <v>46312</v>
      </c>
      <c r="B16" s="20" t="n">
        <v>0.4166666666666667</v>
      </c>
      <c r="C16" s="5" t="inlineStr">
        <is>
          <t>ياسمين</t>
        </is>
      </c>
      <c r="D16" s="21" t="inlineStr">
        <is>
          <t>01020000001</t>
        </is>
      </c>
      <c r="E16" s="5" t="inlineStr">
        <is>
          <t>سشوار</t>
        </is>
      </c>
      <c r="F16" s="5" t="inlineStr">
        <is>
          <t>منى</t>
        </is>
      </c>
      <c r="G16" s="5" t="inlineStr">
        <is>
          <t>تم</t>
        </is>
      </c>
      <c r="H16" s="15" t="n"/>
      <c r="I16" s="5" t="inlineStr">
        <is>
          <t>نقدًا</t>
        </is>
      </c>
      <c r="J16" s="19">
        <f>IF(E16&amp;""="","",IFERROR(INDEX('الخدمات'!$B$6:$B$205,MATCH(E16&amp;"",'الخدمات'!$A$6:$A$205,0)),"خدمة غير موجودة"))</f>
        <v/>
      </c>
      <c r="K16" s="19">
        <f>IF(A16&amp;""="","",IF(AND(G16="تم",ISNUMBER(J16)),ROUND(J16-N(H16),2),0))</f>
        <v/>
      </c>
      <c r="L16" s="19">
        <f>IF(A16&amp;""="","",IFERROR(ROUND(K16*INDEX('الموظفات'!$C$6:$C$205,MATCH(F16&amp;"",'الموظفات'!$A$6:$A$205,0)),2),0))</f>
        <v/>
      </c>
      <c r="M16" s="6">
        <f>IF(A16&amp;""="","",IF(G16&amp;""="","محجوز",G16))</f>
        <v/>
      </c>
      <c r="N16" s="18">
        <f>IF(ISNUMBER(A16),IF(ISNUMBER(B16),HOUR(B16)*60+MINUTE(B16),0),"")</f>
        <v/>
      </c>
      <c r="O16" s="18">
        <f>IF(AND(ISNUMBER(A16),A16='الإعدادات'!$B$4),COUNTIFS($A$6:$A$2005,'الإعدادات'!$B$4,$N$6:$N$2005,"&lt;"&amp;N16)+COUNTIFS($A$6:A16,'الإعدادات'!$B$4,$N$6:N16,N16),"")</f>
        <v/>
      </c>
    </row>
    <row r="17">
      <c r="A17" s="13" t="n">
        <v>46312</v>
      </c>
      <c r="B17" s="20" t="n">
        <v>0.6666666666666666</v>
      </c>
      <c r="C17" s="5" t="inlineStr">
        <is>
          <t>سارة</t>
        </is>
      </c>
      <c r="D17" s="21" t="inlineStr">
        <is>
          <t>01020000002</t>
        </is>
      </c>
      <c r="E17" s="5" t="inlineStr">
        <is>
          <t>مانيكير وباديكير</t>
        </is>
      </c>
      <c r="F17" s="5" t="inlineStr">
        <is>
          <t>رنا</t>
        </is>
      </c>
      <c r="G17" s="5" t="inlineStr">
        <is>
          <t>تم</t>
        </is>
      </c>
      <c r="H17" s="15" t="n"/>
      <c r="I17" s="5" t="inlineStr">
        <is>
          <t>بطاقة</t>
        </is>
      </c>
      <c r="J17" s="19">
        <f>IF(E17&amp;""="","",IFERROR(INDEX('الخدمات'!$B$6:$B$205,MATCH(E17&amp;"",'الخدمات'!$A$6:$A$205,0)),"خدمة غير موجودة"))</f>
        <v/>
      </c>
      <c r="K17" s="19">
        <f>IF(A17&amp;""="","",IF(AND(G17="تم",ISNUMBER(J17)),ROUND(J17-N(H17),2),0))</f>
        <v/>
      </c>
      <c r="L17" s="19">
        <f>IF(A17&amp;""="","",IFERROR(ROUND(K17*INDEX('الموظفات'!$C$6:$C$205,MATCH(F17&amp;"",'الموظفات'!$A$6:$A$205,0)),2),0))</f>
        <v/>
      </c>
      <c r="M17" s="6">
        <f>IF(A17&amp;""="","",IF(G17&amp;""="","محجوز",G17))</f>
        <v/>
      </c>
      <c r="N17" s="18">
        <f>IF(ISNUMBER(A17),IF(ISNUMBER(B17),HOUR(B17)*60+MINUTE(B17),0),"")</f>
        <v/>
      </c>
      <c r="O17" s="18">
        <f>IF(AND(ISNUMBER(A17),A17='الإعدادات'!$B$4),COUNTIFS($A$6:$A$2005,'الإعدادات'!$B$4,$N$6:$N$2005,"&lt;"&amp;N17)+COUNTIFS($A$6:A17,'الإعدادات'!$B$4,$N$6:N17,N17),"")</f>
        <v/>
      </c>
    </row>
    <row r="18">
      <c r="A18" s="13" t="n">
        <v>46316</v>
      </c>
      <c r="B18" s="20" t="n">
        <v>0.5</v>
      </c>
      <c r="C18" s="5" t="inlineStr">
        <is>
          <t>مريم</t>
        </is>
      </c>
      <c r="D18" s="21" t="inlineStr">
        <is>
          <t>01020000003</t>
        </is>
      </c>
      <c r="E18" s="5" t="inlineStr">
        <is>
          <t>قص شعر</t>
        </is>
      </c>
      <c r="F18" s="5" t="inlineStr">
        <is>
          <t>منى</t>
        </is>
      </c>
      <c r="G18" s="5" t="inlineStr">
        <is>
          <t>تم</t>
        </is>
      </c>
      <c r="H18" s="15" t="n"/>
      <c r="I18" s="5" t="inlineStr">
        <is>
          <t>نقدًا</t>
        </is>
      </c>
      <c r="J18" s="19">
        <f>IF(E18&amp;""="","",IFERROR(INDEX('الخدمات'!$B$6:$B$205,MATCH(E18&amp;"",'الخدمات'!$A$6:$A$205,0)),"خدمة غير موجودة"))</f>
        <v/>
      </c>
      <c r="K18" s="19">
        <f>IF(A18&amp;""="","",IF(AND(G18="تم",ISNUMBER(J18)),ROUND(J18-N(H18),2),0))</f>
        <v/>
      </c>
      <c r="L18" s="19">
        <f>IF(A18&amp;""="","",IFERROR(ROUND(K18*INDEX('الموظفات'!$C$6:$C$205,MATCH(F18&amp;"",'الموظفات'!$A$6:$A$205,0)),2),0))</f>
        <v/>
      </c>
      <c r="M18" s="6">
        <f>IF(A18&amp;""="","",IF(G18&amp;""="","محجوز",G18))</f>
        <v/>
      </c>
      <c r="N18" s="18">
        <f>IF(ISNUMBER(A18),IF(ISNUMBER(B18),HOUR(B18)*60+MINUTE(B18),0),"")</f>
        <v/>
      </c>
      <c r="O18" s="18">
        <f>IF(AND(ISNUMBER(A18),A18='الإعدادات'!$B$4),COUNTIFS($A$6:$A$2005,'الإعدادات'!$B$4,$N$6:$N$2005,"&lt;"&amp;N18)+COUNTIFS($A$6:A18,'الإعدادات'!$B$4,$N$6:N18,N18),"")</f>
        <v/>
      </c>
    </row>
    <row r="19">
      <c r="A19" s="13" t="n">
        <v>46316</v>
      </c>
      <c r="B19" s="20" t="n">
        <v>0.5833333333333334</v>
      </c>
      <c r="C19" s="5" t="inlineStr">
        <is>
          <t>نادية</t>
        </is>
      </c>
      <c r="D19" s="21" t="inlineStr">
        <is>
          <t>01020000004</t>
        </is>
      </c>
      <c r="E19" s="5" t="inlineStr">
        <is>
          <t>مكياج سهرة</t>
        </is>
      </c>
      <c r="F19" s="5" t="inlineStr">
        <is>
          <t>سلمى</t>
        </is>
      </c>
      <c r="G19" s="5" t="inlineStr">
        <is>
          <t>ملغي</t>
        </is>
      </c>
      <c r="H19" s="15" t="n"/>
      <c r="I19" s="5" t="n"/>
      <c r="J19" s="19">
        <f>IF(E19&amp;""="","",IFERROR(INDEX('الخدمات'!$B$6:$B$205,MATCH(E19&amp;"",'الخدمات'!$A$6:$A$205,0)),"خدمة غير موجودة"))</f>
        <v/>
      </c>
      <c r="K19" s="19">
        <f>IF(A19&amp;""="","",IF(AND(G19="تم",ISNUMBER(J19)),ROUND(J19-N(H19),2),0))</f>
        <v/>
      </c>
      <c r="L19" s="19">
        <f>IF(A19&amp;""="","",IFERROR(ROUND(K19*INDEX('الموظفات'!$C$6:$C$205,MATCH(F19&amp;"",'الموظفات'!$A$6:$A$205,0)),2),0))</f>
        <v/>
      </c>
      <c r="M19" s="6">
        <f>IF(A19&amp;""="","",IF(G19&amp;""="","محجوز",G19))</f>
        <v/>
      </c>
      <c r="N19" s="18">
        <f>IF(ISNUMBER(A19),IF(ISNUMBER(B19),HOUR(B19)*60+MINUTE(B19),0),"")</f>
        <v/>
      </c>
      <c r="O19" s="18">
        <f>IF(AND(ISNUMBER(A19),A19='الإعدادات'!$B$4),COUNTIFS($A$6:$A$2005,'الإعدادات'!$B$4,$N$6:$N$2005,"&lt;"&amp;N19)+COUNTIFS($A$6:A19,'الإعدادات'!$B$4,$N$6:N19,N19),"")</f>
        <v/>
      </c>
    </row>
    <row r="20">
      <c r="A20" s="13" t="n">
        <v>46319</v>
      </c>
      <c r="B20" s="20" t="n">
        <v>0.4583333333333333</v>
      </c>
      <c r="C20" s="5" t="inlineStr">
        <is>
          <t>جيهان</t>
        </is>
      </c>
      <c r="D20" s="21" t="inlineStr">
        <is>
          <t>01020000005</t>
        </is>
      </c>
      <c r="E20" s="5" t="inlineStr">
        <is>
          <t>صبغة شعر</t>
        </is>
      </c>
      <c r="F20" s="5" t="inlineStr">
        <is>
          <t>منى</t>
        </is>
      </c>
      <c r="G20" s="5" t="inlineStr">
        <is>
          <t>تم</t>
        </is>
      </c>
      <c r="H20" s="15" t="n"/>
      <c r="I20" s="5" t="inlineStr">
        <is>
          <t>بطاقة</t>
        </is>
      </c>
      <c r="J20" s="19">
        <f>IF(E20&amp;""="","",IFERROR(INDEX('الخدمات'!$B$6:$B$205,MATCH(E20&amp;"",'الخدمات'!$A$6:$A$205,0)),"خدمة غير موجودة"))</f>
        <v/>
      </c>
      <c r="K20" s="19">
        <f>IF(A20&amp;""="","",IF(AND(G20="تم",ISNUMBER(J20)),ROUND(J20-N(H20),2),0))</f>
        <v/>
      </c>
      <c r="L20" s="19">
        <f>IF(A20&amp;""="","",IFERROR(ROUND(K20*INDEX('الموظفات'!$C$6:$C$205,MATCH(F20&amp;"",'الموظفات'!$A$6:$A$205,0)),2),0))</f>
        <v/>
      </c>
      <c r="M20" s="6">
        <f>IF(A20&amp;""="","",IF(G20&amp;""="","محجوز",G20))</f>
        <v/>
      </c>
      <c r="N20" s="18">
        <f>IF(ISNUMBER(A20),IF(ISNUMBER(B20),HOUR(B20)*60+MINUTE(B20),0),"")</f>
        <v/>
      </c>
      <c r="O20" s="18">
        <f>IF(AND(ISNUMBER(A20),A20='الإعدادات'!$B$4),COUNTIFS($A$6:$A$2005,'الإعدادات'!$B$4,$N$6:$N$2005,"&lt;"&amp;N20)+COUNTIFS($A$6:A20,'الإعدادات'!$B$4,$N$6:N20,N20),"")</f>
        <v/>
      </c>
    </row>
    <row r="21">
      <c r="A21" s="13" t="n">
        <v>46319</v>
      </c>
      <c r="B21" s="20" t="n">
        <v>0.5416666666666666</v>
      </c>
      <c r="C21" s="5" t="inlineStr">
        <is>
          <t>إيمان</t>
        </is>
      </c>
      <c r="D21" s="21" t="inlineStr">
        <is>
          <t>01020000006</t>
        </is>
      </c>
      <c r="E21" s="5" t="inlineStr">
        <is>
          <t>مانيكير وباديكير</t>
        </is>
      </c>
      <c r="F21" s="5" t="inlineStr">
        <is>
          <t>رنا</t>
        </is>
      </c>
      <c r="G21" s="5" t="inlineStr">
        <is>
          <t>تم</t>
        </is>
      </c>
      <c r="H21" s="15" t="n"/>
      <c r="I21" s="5" t="inlineStr">
        <is>
          <t>نقدًا</t>
        </is>
      </c>
      <c r="J21" s="19">
        <f>IF(E21&amp;""="","",IFERROR(INDEX('الخدمات'!$B$6:$B$205,MATCH(E21&amp;"",'الخدمات'!$A$6:$A$205,0)),"خدمة غير موجودة"))</f>
        <v/>
      </c>
      <c r="K21" s="19">
        <f>IF(A21&amp;""="","",IF(AND(G21="تم",ISNUMBER(J21)),ROUND(J21-N(H21),2),0))</f>
        <v/>
      </c>
      <c r="L21" s="19">
        <f>IF(A21&amp;""="","",IFERROR(ROUND(K21*INDEX('الموظفات'!$C$6:$C$205,MATCH(F21&amp;"",'الموظفات'!$A$6:$A$205,0)),2),0))</f>
        <v/>
      </c>
      <c r="M21" s="6">
        <f>IF(A21&amp;""="","",IF(G21&amp;""="","محجوز",G21))</f>
        <v/>
      </c>
      <c r="N21" s="18">
        <f>IF(ISNUMBER(A21),IF(ISNUMBER(B21),HOUR(B21)*60+MINUTE(B21),0),"")</f>
        <v/>
      </c>
      <c r="O21" s="18">
        <f>IF(AND(ISNUMBER(A21),A21='الإعدادات'!$B$4),COUNTIFS($A$6:$A$2005,'الإعدادات'!$B$4,$N$6:$N$2005,"&lt;"&amp;N21)+COUNTIFS($A$6:A21,'الإعدادات'!$B$4,$N$6:N21,N21),"")</f>
        <v/>
      </c>
    </row>
    <row r="22">
      <c r="A22" s="13" t="n">
        <v>46323</v>
      </c>
      <c r="B22" s="20" t="n">
        <v>0.4375</v>
      </c>
      <c r="C22" s="5" t="inlineStr">
        <is>
          <t>أمل</t>
        </is>
      </c>
      <c r="D22" s="21" t="inlineStr">
        <is>
          <t>01020000007</t>
        </is>
      </c>
      <c r="E22" s="5" t="inlineStr">
        <is>
          <t>تنظيف بشرة</t>
        </is>
      </c>
      <c r="F22" s="5" t="inlineStr">
        <is>
          <t>هالة</t>
        </is>
      </c>
      <c r="G22" s="5" t="inlineStr">
        <is>
          <t>تم</t>
        </is>
      </c>
      <c r="H22" s="15" t="n"/>
      <c r="I22" s="5" t="inlineStr">
        <is>
          <t>محفظة إلكترونية</t>
        </is>
      </c>
      <c r="J22" s="19">
        <f>IF(E22&amp;""="","",IFERROR(INDEX('الخدمات'!$B$6:$B$205,MATCH(E22&amp;"",'الخدمات'!$A$6:$A$205,0)),"خدمة غير موجودة"))</f>
        <v/>
      </c>
      <c r="K22" s="19">
        <f>IF(A22&amp;""="","",IF(AND(G22="تم",ISNUMBER(J22)),ROUND(J22-N(H22),2),0))</f>
        <v/>
      </c>
      <c r="L22" s="19">
        <f>IF(A22&amp;""="","",IFERROR(ROUND(K22*INDEX('الموظفات'!$C$6:$C$205,MATCH(F22&amp;"",'الموظفات'!$A$6:$A$205,0)),2),0))</f>
        <v/>
      </c>
      <c r="M22" s="6">
        <f>IF(A22&amp;""="","",IF(G22&amp;""="","محجوز",G22))</f>
        <v/>
      </c>
      <c r="N22" s="18">
        <f>IF(ISNUMBER(A22),IF(ISNUMBER(B22),HOUR(B22)*60+MINUTE(B22),0),"")</f>
        <v/>
      </c>
      <c r="O22" s="18">
        <f>IF(AND(ISNUMBER(A22),A22='الإعدادات'!$B$4),COUNTIFS($A$6:$A$2005,'الإعدادات'!$B$4,$N$6:$N$2005,"&lt;"&amp;N22)+COUNTIFS($A$6:A22,'الإعدادات'!$B$4,$N$6:N22,N22),"")</f>
        <v/>
      </c>
    </row>
    <row r="23">
      <c r="A23" s="13" t="n">
        <v>46323</v>
      </c>
      <c r="B23" s="20" t="n">
        <v>0.625</v>
      </c>
      <c r="C23" s="5" t="inlineStr">
        <is>
          <t>داليا</t>
        </is>
      </c>
      <c r="D23" s="21" t="inlineStr">
        <is>
          <t>01020000008</t>
        </is>
      </c>
      <c r="E23" s="5" t="inlineStr">
        <is>
          <t>سشوار</t>
        </is>
      </c>
      <c r="F23" s="5" t="inlineStr">
        <is>
          <t>منى</t>
        </is>
      </c>
      <c r="G23" s="5" t="inlineStr">
        <is>
          <t>تم</t>
        </is>
      </c>
      <c r="H23" s="15" t="n"/>
      <c r="I23" s="5" t="inlineStr">
        <is>
          <t>نقدًا</t>
        </is>
      </c>
      <c r="J23" s="19">
        <f>IF(E23&amp;""="","",IFERROR(INDEX('الخدمات'!$B$6:$B$205,MATCH(E23&amp;"",'الخدمات'!$A$6:$A$205,0)),"خدمة غير موجودة"))</f>
        <v/>
      </c>
      <c r="K23" s="19">
        <f>IF(A23&amp;""="","",IF(AND(G23="تم",ISNUMBER(J23)),ROUND(J23-N(H23),2),0))</f>
        <v/>
      </c>
      <c r="L23" s="19">
        <f>IF(A23&amp;""="","",IFERROR(ROUND(K23*INDEX('الموظفات'!$C$6:$C$205,MATCH(F23&amp;"",'الموظفات'!$A$6:$A$205,0)),2),0))</f>
        <v/>
      </c>
      <c r="M23" s="6">
        <f>IF(A23&amp;""="","",IF(G23&amp;""="","محجوز",G23))</f>
        <v/>
      </c>
      <c r="N23" s="18">
        <f>IF(ISNUMBER(A23),IF(ISNUMBER(B23),HOUR(B23)*60+MINUTE(B23),0),"")</f>
        <v/>
      </c>
      <c r="O23" s="18">
        <f>IF(AND(ISNUMBER(A23),A23='الإعدادات'!$B$4),COUNTIFS($A$6:$A$2005,'الإعدادات'!$B$4,$N$6:$N$2005,"&lt;"&amp;N23)+COUNTIFS($A$6:A23,'الإعدادات'!$B$4,$N$6:N23,N23),"")</f>
        <v/>
      </c>
    </row>
    <row r="24">
      <c r="A24" s="13" t="n">
        <v>46325</v>
      </c>
      <c r="B24" s="20" t="n">
        <v>0.5</v>
      </c>
      <c r="C24" s="5" t="inlineStr">
        <is>
          <t>فريدة</t>
        </is>
      </c>
      <c r="D24" s="21" t="inlineStr">
        <is>
          <t>01020000009</t>
        </is>
      </c>
      <c r="E24" s="5" t="inlineStr">
        <is>
          <t>مكياج سهرة</t>
        </is>
      </c>
      <c r="F24" s="5" t="inlineStr">
        <is>
          <t>سلمى</t>
        </is>
      </c>
      <c r="G24" s="5" t="inlineStr">
        <is>
          <t>تم</t>
        </is>
      </c>
      <c r="H24" s="15" t="n"/>
      <c r="I24" s="5" t="inlineStr">
        <is>
          <t>بطاقة</t>
        </is>
      </c>
      <c r="J24" s="19">
        <f>IF(E24&amp;""="","",IFERROR(INDEX('الخدمات'!$B$6:$B$205,MATCH(E24&amp;"",'الخدمات'!$A$6:$A$205,0)),"خدمة غير موجودة"))</f>
        <v/>
      </c>
      <c r="K24" s="19">
        <f>IF(A24&amp;""="","",IF(AND(G24="تم",ISNUMBER(J24)),ROUND(J24-N(H24),2),0))</f>
        <v/>
      </c>
      <c r="L24" s="19">
        <f>IF(A24&amp;""="","",IFERROR(ROUND(K24*INDEX('الموظفات'!$C$6:$C$205,MATCH(F24&amp;"",'الموظفات'!$A$6:$A$205,0)),2),0))</f>
        <v/>
      </c>
      <c r="M24" s="6">
        <f>IF(A24&amp;""="","",IF(G24&amp;""="","محجوز",G24))</f>
        <v/>
      </c>
      <c r="N24" s="18">
        <f>IF(ISNUMBER(A24),IF(ISNUMBER(B24),HOUR(B24)*60+MINUTE(B24),0),"")</f>
        <v/>
      </c>
      <c r="O24" s="18">
        <f>IF(AND(ISNUMBER(A24),A24='الإعدادات'!$B$4),COUNTIFS($A$6:$A$2005,'الإعدادات'!$B$4,$N$6:$N$2005,"&lt;"&amp;N24)+COUNTIFS($A$6:A24,'الإعدادات'!$B$4,$N$6:N24,N24),"")</f>
        <v/>
      </c>
    </row>
    <row r="25">
      <c r="A25" s="13" t="n">
        <v>46325</v>
      </c>
      <c r="B25" s="20" t="n">
        <v>0.7083333333333334</v>
      </c>
      <c r="C25" s="5" t="inlineStr">
        <is>
          <t>غادة</t>
        </is>
      </c>
      <c r="D25" s="21" t="inlineStr">
        <is>
          <t>01020000010</t>
        </is>
      </c>
      <c r="E25" s="5" t="inlineStr">
        <is>
          <t>قص شعر</t>
        </is>
      </c>
      <c r="F25" s="5" t="inlineStr">
        <is>
          <t>منى</t>
        </is>
      </c>
      <c r="G25" s="5" t="inlineStr">
        <is>
          <t>لم تحضر</t>
        </is>
      </c>
      <c r="H25" s="15" t="n"/>
      <c r="I25" s="5" t="n"/>
      <c r="J25" s="19">
        <f>IF(E25&amp;""="","",IFERROR(INDEX('الخدمات'!$B$6:$B$205,MATCH(E25&amp;"",'الخدمات'!$A$6:$A$205,0)),"خدمة غير موجودة"))</f>
        <v/>
      </c>
      <c r="K25" s="19">
        <f>IF(A25&amp;""="","",IF(AND(G25="تم",ISNUMBER(J25)),ROUND(J25-N(H25),2),0))</f>
        <v/>
      </c>
      <c r="L25" s="19">
        <f>IF(A25&amp;""="","",IFERROR(ROUND(K25*INDEX('الموظفات'!$C$6:$C$205,MATCH(F25&amp;"",'الموظفات'!$A$6:$A$205,0)),2),0))</f>
        <v/>
      </c>
      <c r="M25" s="6">
        <f>IF(A25&amp;""="","",IF(G25&amp;""="","محجوز",G25))</f>
        <v/>
      </c>
      <c r="N25" s="18">
        <f>IF(ISNUMBER(A25),IF(ISNUMBER(B25),HOUR(B25)*60+MINUTE(B25),0),"")</f>
        <v/>
      </c>
      <c r="O25" s="18">
        <f>IF(AND(ISNUMBER(A25),A25='الإعدادات'!$B$4),COUNTIFS($A$6:$A$2005,'الإعدادات'!$B$4,$N$6:$N$2005,"&lt;"&amp;N25)+COUNTIFS($A$6:A25,'الإعدادات'!$B$4,$N$6:N25,N25),"")</f>
        <v/>
      </c>
    </row>
    <row r="26">
      <c r="A26" s="13" t="n">
        <v>46327</v>
      </c>
      <c r="B26" s="20" t="n">
        <v>0.4583333333333333</v>
      </c>
      <c r="C26" s="5" t="inlineStr">
        <is>
          <t>ياسمين</t>
        </is>
      </c>
      <c r="D26" s="21" t="inlineStr">
        <is>
          <t>01020000001</t>
        </is>
      </c>
      <c r="E26" s="5" t="inlineStr">
        <is>
          <t>مانيكير وباديكير</t>
        </is>
      </c>
      <c r="F26" s="5" t="inlineStr">
        <is>
          <t>رنا</t>
        </is>
      </c>
      <c r="G26" s="5" t="inlineStr">
        <is>
          <t>تم</t>
        </is>
      </c>
      <c r="H26" s="15" t="n"/>
      <c r="I26" s="5" t="inlineStr">
        <is>
          <t>نقدًا</t>
        </is>
      </c>
      <c r="J26" s="19">
        <f>IF(E26&amp;""="","",IFERROR(INDEX('الخدمات'!$B$6:$B$205,MATCH(E26&amp;"",'الخدمات'!$A$6:$A$205,0)),"خدمة غير موجودة"))</f>
        <v/>
      </c>
      <c r="K26" s="19">
        <f>IF(A26&amp;""="","",IF(AND(G26="تم",ISNUMBER(J26)),ROUND(J26-N(H26),2),0))</f>
        <v/>
      </c>
      <c r="L26" s="19">
        <f>IF(A26&amp;""="","",IFERROR(ROUND(K26*INDEX('الموظفات'!$C$6:$C$205,MATCH(F26&amp;"",'الموظفات'!$A$6:$A$205,0)),2),0))</f>
        <v/>
      </c>
      <c r="M26" s="6">
        <f>IF(A26&amp;""="","",IF(G26&amp;""="","محجوز",G26))</f>
        <v/>
      </c>
      <c r="N26" s="18">
        <f>IF(ISNUMBER(A26),IF(ISNUMBER(B26),HOUR(B26)*60+MINUTE(B26),0),"")</f>
        <v/>
      </c>
      <c r="O26" s="18">
        <f>IF(AND(ISNUMBER(A26),A26='الإعدادات'!$B$4),COUNTIFS($A$6:$A$2005,'الإعدادات'!$B$4,$N$6:$N$2005,"&lt;"&amp;N26)+COUNTIFS($A$6:A26,'الإعدادات'!$B$4,$N$6:N26,N26),"")</f>
        <v/>
      </c>
    </row>
    <row r="27">
      <c r="A27" s="13" t="n">
        <v>46327</v>
      </c>
      <c r="B27" s="20" t="n">
        <v>0.3958333333333333</v>
      </c>
      <c r="C27" s="5" t="inlineStr">
        <is>
          <t>سارة</t>
        </is>
      </c>
      <c r="D27" s="21" t="inlineStr">
        <is>
          <t>01020000002</t>
        </is>
      </c>
      <c r="E27" s="5" t="inlineStr">
        <is>
          <t>قص شعر</t>
        </is>
      </c>
      <c r="F27" s="5" t="inlineStr">
        <is>
          <t>منى</t>
        </is>
      </c>
      <c r="G27" s="5" t="inlineStr">
        <is>
          <t>تم</t>
        </is>
      </c>
      <c r="H27" s="15" t="n"/>
      <c r="I27" s="5" t="inlineStr">
        <is>
          <t>نقدًا</t>
        </is>
      </c>
      <c r="J27" s="19">
        <f>IF(E27&amp;""="","",IFERROR(INDEX('الخدمات'!$B$6:$B$205,MATCH(E27&amp;"",'الخدمات'!$A$6:$A$205,0)),"خدمة غير موجودة"))</f>
        <v/>
      </c>
      <c r="K27" s="19">
        <f>IF(A27&amp;""="","",IF(AND(G27="تم",ISNUMBER(J27)),ROUND(J27-N(H27),2),0))</f>
        <v/>
      </c>
      <c r="L27" s="19">
        <f>IF(A27&amp;""="","",IFERROR(ROUND(K27*INDEX('الموظفات'!$C$6:$C$205,MATCH(F27&amp;"",'الموظفات'!$A$6:$A$205,0)),2),0))</f>
        <v/>
      </c>
      <c r="M27" s="6">
        <f>IF(A27&amp;""="","",IF(G27&amp;""="","محجوز",G27))</f>
        <v/>
      </c>
      <c r="N27" s="18">
        <f>IF(ISNUMBER(A27),IF(ISNUMBER(B27),HOUR(B27)*60+MINUTE(B27),0),"")</f>
        <v/>
      </c>
      <c r="O27" s="18">
        <f>IF(AND(ISNUMBER(A27),A27='الإعدادات'!$B$4),COUNTIFS($A$6:$A$2005,'الإعدادات'!$B$4,$N$6:$N$2005,"&lt;"&amp;N27)+COUNTIFS($A$6:A27,'الإعدادات'!$B$4,$N$6:N27,N27),"")</f>
        <v/>
      </c>
    </row>
    <row r="28">
      <c r="A28" s="13" t="n">
        <v>46327</v>
      </c>
      <c r="B28" s="20" t="n">
        <v>0.5833333333333334</v>
      </c>
      <c r="C28" s="5" t="inlineStr">
        <is>
          <t>مريم</t>
        </is>
      </c>
      <c r="D28" s="21" t="inlineStr">
        <is>
          <t>01020000003</t>
        </is>
      </c>
      <c r="E28" s="5" t="inlineStr">
        <is>
          <t>تنظيف بشرة</t>
        </is>
      </c>
      <c r="F28" s="5" t="inlineStr">
        <is>
          <t>هالة</t>
        </is>
      </c>
      <c r="G28" s="5" t="n"/>
      <c r="H28" s="15" t="n"/>
      <c r="I28" s="5" t="n"/>
      <c r="J28" s="19">
        <f>IF(E28&amp;""="","",IFERROR(INDEX('الخدمات'!$B$6:$B$205,MATCH(E28&amp;"",'الخدمات'!$A$6:$A$205,0)),"خدمة غير موجودة"))</f>
        <v/>
      </c>
      <c r="K28" s="19">
        <f>IF(A28&amp;""="","",IF(AND(G28="تم",ISNUMBER(J28)),ROUND(J28-N(H28),2),0))</f>
        <v/>
      </c>
      <c r="L28" s="19">
        <f>IF(A28&amp;""="","",IFERROR(ROUND(K28*INDEX('الموظفات'!$C$6:$C$205,MATCH(F28&amp;"",'الموظفات'!$A$6:$A$205,0)),2),0))</f>
        <v/>
      </c>
      <c r="M28" s="6">
        <f>IF(A28&amp;""="","",IF(G28&amp;""="","محجوز",G28))</f>
        <v/>
      </c>
      <c r="N28" s="18">
        <f>IF(ISNUMBER(A28),IF(ISNUMBER(B28),HOUR(B28)*60+MINUTE(B28),0),"")</f>
        <v/>
      </c>
      <c r="O28" s="18">
        <f>IF(AND(ISNUMBER(A28),A28='الإعدادات'!$B$4),COUNTIFS($A$6:$A$2005,'الإعدادات'!$B$4,$N$6:$N$2005,"&lt;"&amp;N28)+COUNTIFS($A$6:A28,'الإعدادات'!$B$4,$N$6:N28,N28),"")</f>
        <v/>
      </c>
    </row>
    <row r="29">
      <c r="A29" s="13" t="n">
        <v>46327</v>
      </c>
      <c r="B29" s="20" t="n">
        <v>0.4583333333333333</v>
      </c>
      <c r="C29" s="5" t="inlineStr">
        <is>
          <t>نادية</t>
        </is>
      </c>
      <c r="D29" s="21" t="inlineStr">
        <is>
          <t>01020000004</t>
        </is>
      </c>
      <c r="E29" s="5" t="inlineStr">
        <is>
          <t>سشوار</t>
        </is>
      </c>
      <c r="F29" s="5" t="inlineStr">
        <is>
          <t>منى</t>
        </is>
      </c>
      <c r="G29" s="5" t="n"/>
      <c r="H29" s="15" t="n"/>
      <c r="I29" s="5" t="n"/>
      <c r="J29" s="19">
        <f>IF(E29&amp;""="","",IFERROR(INDEX('الخدمات'!$B$6:$B$205,MATCH(E29&amp;"",'الخدمات'!$A$6:$A$205,0)),"خدمة غير موجودة"))</f>
        <v/>
      </c>
      <c r="K29" s="19">
        <f>IF(A29&amp;""="","",IF(AND(G29="تم",ISNUMBER(J29)),ROUND(J29-N(H29),2),0))</f>
        <v/>
      </c>
      <c r="L29" s="19">
        <f>IF(A29&amp;""="","",IFERROR(ROUND(K29*INDEX('الموظفات'!$C$6:$C$205,MATCH(F29&amp;"",'الموظفات'!$A$6:$A$205,0)),2),0))</f>
        <v/>
      </c>
      <c r="M29" s="6">
        <f>IF(A29&amp;""="","",IF(G29&amp;""="","محجوز",G29))</f>
        <v/>
      </c>
      <c r="N29" s="18">
        <f>IF(ISNUMBER(A29),IF(ISNUMBER(B29),HOUR(B29)*60+MINUTE(B29),0),"")</f>
        <v/>
      </c>
      <c r="O29" s="18">
        <f>IF(AND(ISNUMBER(A29),A29='الإعدادات'!$B$4),COUNTIFS($A$6:$A$2005,'الإعدادات'!$B$4,$N$6:$N$2005,"&lt;"&amp;N29)+COUNTIFS($A$6:A29,'الإعدادات'!$B$4,$N$6:N29,N29),"")</f>
        <v/>
      </c>
    </row>
    <row r="30">
      <c r="A30" s="13" t="n">
        <v>46327</v>
      </c>
      <c r="B30" s="20" t="n">
        <v>0.6666666666666666</v>
      </c>
      <c r="C30" s="5" t="inlineStr">
        <is>
          <t>جيهان</t>
        </is>
      </c>
      <c r="D30" s="21" t="inlineStr">
        <is>
          <t>01020000005</t>
        </is>
      </c>
      <c r="E30" s="5" t="inlineStr">
        <is>
          <t>مكياج سهرة</t>
        </is>
      </c>
      <c r="F30" s="5" t="inlineStr">
        <is>
          <t>سلمى</t>
        </is>
      </c>
      <c r="G30" s="5" t="n"/>
      <c r="H30" s="15" t="n">
        <v>100</v>
      </c>
      <c r="I30" s="5" t="n"/>
      <c r="J30" s="19">
        <f>IF(E30&amp;""="","",IFERROR(INDEX('الخدمات'!$B$6:$B$205,MATCH(E30&amp;"",'الخدمات'!$A$6:$A$205,0)),"خدمة غير موجودة"))</f>
        <v/>
      </c>
      <c r="K30" s="19">
        <f>IF(A30&amp;""="","",IF(AND(G30="تم",ISNUMBER(J30)),ROUND(J30-N(H30),2),0))</f>
        <v/>
      </c>
      <c r="L30" s="19">
        <f>IF(A30&amp;""="","",IFERROR(ROUND(K30*INDEX('الموظفات'!$C$6:$C$205,MATCH(F30&amp;"",'الموظفات'!$A$6:$A$205,0)),2),0))</f>
        <v/>
      </c>
      <c r="M30" s="6">
        <f>IF(A30&amp;""="","",IF(G30&amp;""="","محجوز",G30))</f>
        <v/>
      </c>
      <c r="N30" s="18">
        <f>IF(ISNUMBER(A30),IF(ISNUMBER(B30),HOUR(B30)*60+MINUTE(B30),0),"")</f>
        <v/>
      </c>
      <c r="O30" s="18">
        <f>IF(AND(ISNUMBER(A30),A30='الإعدادات'!$B$4),COUNTIFS($A$6:$A$2005,'الإعدادات'!$B$4,$N$6:$N$2005,"&lt;"&amp;N30)+COUNTIFS($A$6:A30,'الإعدادات'!$B$4,$N$6:N30,N30),"")</f>
        <v/>
      </c>
    </row>
    <row r="31">
      <c r="A31" s="13" t="n">
        <v>46328</v>
      </c>
      <c r="B31" s="20" t="n">
        <v>0.5</v>
      </c>
      <c r="C31" s="5" t="inlineStr">
        <is>
          <t>أمل</t>
        </is>
      </c>
      <c r="D31" s="21" t="inlineStr">
        <is>
          <t>01020000007</t>
        </is>
      </c>
      <c r="E31" s="5" t="inlineStr">
        <is>
          <t>صبغة شعر</t>
        </is>
      </c>
      <c r="F31" s="5" t="inlineStr">
        <is>
          <t>منى</t>
        </is>
      </c>
      <c r="G31" s="5" t="n"/>
      <c r="H31" s="15" t="n"/>
      <c r="I31" s="5" t="n"/>
      <c r="J31" s="19">
        <f>IF(E31&amp;""="","",IFERROR(INDEX('الخدمات'!$B$6:$B$205,MATCH(E31&amp;"",'الخدمات'!$A$6:$A$205,0)),"خدمة غير موجودة"))</f>
        <v/>
      </c>
      <c r="K31" s="19">
        <f>IF(A31&amp;""="","",IF(AND(G31="تم",ISNUMBER(J31)),ROUND(J31-N(H31),2),0))</f>
        <v/>
      </c>
      <c r="L31" s="19">
        <f>IF(A31&amp;""="","",IFERROR(ROUND(K31*INDEX('الموظفات'!$C$6:$C$205,MATCH(F31&amp;"",'الموظفات'!$A$6:$A$205,0)),2),0))</f>
        <v/>
      </c>
      <c r="M31" s="6">
        <f>IF(A31&amp;""="","",IF(G31&amp;""="","محجوز",G31))</f>
        <v/>
      </c>
      <c r="N31" s="18">
        <f>IF(ISNUMBER(A31),IF(ISNUMBER(B31),HOUR(B31)*60+MINUTE(B31),0),"")</f>
        <v/>
      </c>
      <c r="O31" s="18">
        <f>IF(AND(ISNUMBER(A31),A31='الإعدادات'!$B$4),COUNTIFS($A$6:$A$2005,'الإعدادات'!$B$4,$N$6:$N$2005,"&lt;"&amp;N31)+COUNTIFS($A$6:A31,'الإعدادات'!$B$4,$N$6:N31,N31),"")</f>
        <v/>
      </c>
    </row>
    <row r="32">
      <c r="A32" s="13" t="n"/>
      <c r="B32" s="20" t="n"/>
      <c r="C32" s="5" t="n"/>
      <c r="D32" s="21" t="n"/>
      <c r="E32" s="5" t="n"/>
      <c r="F32" s="5" t="n"/>
      <c r="G32" s="5" t="n"/>
      <c r="H32" s="15" t="n"/>
      <c r="I32" s="5" t="n"/>
      <c r="J32" s="19">
        <f>IF(E32&amp;""="","",IFERROR(INDEX('الخدمات'!$B$6:$B$205,MATCH(E32&amp;"",'الخدمات'!$A$6:$A$205,0)),"خدمة غير موجودة"))</f>
        <v/>
      </c>
      <c r="K32" s="19">
        <f>IF(A32&amp;""="","",IF(AND(G32="تم",ISNUMBER(J32)),ROUND(J32-N(H32),2),0))</f>
        <v/>
      </c>
      <c r="L32" s="19">
        <f>IF(A32&amp;""="","",IFERROR(ROUND(K32*INDEX('الموظفات'!$C$6:$C$205,MATCH(F32&amp;"",'الموظفات'!$A$6:$A$205,0)),2),0))</f>
        <v/>
      </c>
      <c r="M32" s="6">
        <f>IF(A32&amp;""="","",IF(G32&amp;""="","محجوز",G32))</f>
        <v/>
      </c>
      <c r="N32" s="18">
        <f>IF(ISNUMBER(A32),IF(ISNUMBER(B32),HOUR(B32)*60+MINUTE(B32),0),"")</f>
        <v/>
      </c>
      <c r="O32" s="18">
        <f>IF(AND(ISNUMBER(A32),A32='الإعدادات'!$B$4),COUNTIFS($A$6:$A$2005,'الإعدادات'!$B$4,$N$6:$N$2005,"&lt;"&amp;N32)+COUNTIFS($A$6:A32,'الإعدادات'!$B$4,$N$6:N32,N32),"")</f>
        <v/>
      </c>
    </row>
    <row r="33">
      <c r="A33" s="13" t="n"/>
      <c r="B33" s="20" t="n"/>
      <c r="C33" s="5" t="n"/>
      <c r="D33" s="21" t="n"/>
      <c r="E33" s="5" t="n"/>
      <c r="F33" s="5" t="n"/>
      <c r="G33" s="5" t="n"/>
      <c r="H33" s="15" t="n"/>
      <c r="I33" s="5" t="n"/>
      <c r="J33" s="19">
        <f>IF(E33&amp;""="","",IFERROR(INDEX('الخدمات'!$B$6:$B$205,MATCH(E33&amp;"",'الخدمات'!$A$6:$A$205,0)),"خدمة غير موجودة"))</f>
        <v/>
      </c>
      <c r="K33" s="19">
        <f>IF(A33&amp;""="","",IF(AND(G33="تم",ISNUMBER(J33)),ROUND(J33-N(H33),2),0))</f>
        <v/>
      </c>
      <c r="L33" s="19">
        <f>IF(A33&amp;""="","",IFERROR(ROUND(K33*INDEX('الموظفات'!$C$6:$C$205,MATCH(F33&amp;"",'الموظفات'!$A$6:$A$205,0)),2),0))</f>
        <v/>
      </c>
      <c r="M33" s="6">
        <f>IF(A33&amp;""="","",IF(G33&amp;""="","محجوز",G33))</f>
        <v/>
      </c>
      <c r="N33" s="18">
        <f>IF(ISNUMBER(A33),IF(ISNUMBER(B33),HOUR(B33)*60+MINUTE(B33),0),"")</f>
        <v/>
      </c>
      <c r="O33" s="18">
        <f>IF(AND(ISNUMBER(A33),A33='الإعدادات'!$B$4),COUNTIFS($A$6:$A$2005,'الإعدادات'!$B$4,$N$6:$N$2005,"&lt;"&amp;N33)+COUNTIFS($A$6:A33,'الإعدادات'!$B$4,$N$6:N33,N33),"")</f>
        <v/>
      </c>
    </row>
    <row r="34">
      <c r="A34" s="13" t="n"/>
      <c r="B34" s="20" t="n"/>
      <c r="C34" s="5" t="n"/>
      <c r="D34" s="21" t="n"/>
      <c r="E34" s="5" t="n"/>
      <c r="F34" s="5" t="n"/>
      <c r="G34" s="5" t="n"/>
      <c r="H34" s="15" t="n"/>
      <c r="I34" s="5" t="n"/>
      <c r="J34" s="19">
        <f>IF(E34&amp;""="","",IFERROR(INDEX('الخدمات'!$B$6:$B$205,MATCH(E34&amp;"",'الخدمات'!$A$6:$A$205,0)),"خدمة غير موجودة"))</f>
        <v/>
      </c>
      <c r="K34" s="19">
        <f>IF(A34&amp;""="","",IF(AND(G34="تم",ISNUMBER(J34)),ROUND(J34-N(H34),2),0))</f>
        <v/>
      </c>
      <c r="L34" s="19">
        <f>IF(A34&amp;""="","",IFERROR(ROUND(K34*INDEX('الموظفات'!$C$6:$C$205,MATCH(F34&amp;"",'الموظفات'!$A$6:$A$205,0)),2),0))</f>
        <v/>
      </c>
      <c r="M34" s="6">
        <f>IF(A34&amp;""="","",IF(G34&amp;""="","محجوز",G34))</f>
        <v/>
      </c>
      <c r="N34" s="18">
        <f>IF(ISNUMBER(A34),IF(ISNUMBER(B34),HOUR(B34)*60+MINUTE(B34),0),"")</f>
        <v/>
      </c>
      <c r="O34" s="18">
        <f>IF(AND(ISNUMBER(A34),A34='الإعدادات'!$B$4),COUNTIFS($A$6:$A$2005,'الإعدادات'!$B$4,$N$6:$N$2005,"&lt;"&amp;N34)+COUNTIFS($A$6:A34,'الإعدادات'!$B$4,$N$6:N34,N34),"")</f>
        <v/>
      </c>
    </row>
    <row r="35">
      <c r="A35" s="13" t="n"/>
      <c r="B35" s="20" t="n"/>
      <c r="C35" s="5" t="n"/>
      <c r="D35" s="21" t="n"/>
      <c r="E35" s="5" t="n"/>
      <c r="F35" s="5" t="n"/>
      <c r="G35" s="5" t="n"/>
      <c r="H35" s="15" t="n"/>
      <c r="I35" s="5" t="n"/>
      <c r="J35" s="19">
        <f>IF(E35&amp;""="","",IFERROR(INDEX('الخدمات'!$B$6:$B$205,MATCH(E35&amp;"",'الخدمات'!$A$6:$A$205,0)),"خدمة غير موجودة"))</f>
        <v/>
      </c>
      <c r="K35" s="19">
        <f>IF(A35&amp;""="","",IF(AND(G35="تم",ISNUMBER(J35)),ROUND(J35-N(H35),2),0))</f>
        <v/>
      </c>
      <c r="L35" s="19">
        <f>IF(A35&amp;""="","",IFERROR(ROUND(K35*INDEX('الموظفات'!$C$6:$C$205,MATCH(F35&amp;"",'الموظفات'!$A$6:$A$205,0)),2),0))</f>
        <v/>
      </c>
      <c r="M35" s="6">
        <f>IF(A35&amp;""="","",IF(G35&amp;""="","محجوز",G35))</f>
        <v/>
      </c>
      <c r="N35" s="18">
        <f>IF(ISNUMBER(A35),IF(ISNUMBER(B35),HOUR(B35)*60+MINUTE(B35),0),"")</f>
        <v/>
      </c>
      <c r="O35" s="18">
        <f>IF(AND(ISNUMBER(A35),A35='الإعدادات'!$B$4),COUNTIFS($A$6:$A$2005,'الإعدادات'!$B$4,$N$6:$N$2005,"&lt;"&amp;N35)+COUNTIFS($A$6:A35,'الإعدادات'!$B$4,$N$6:N35,N35),"")</f>
        <v/>
      </c>
    </row>
    <row r="36">
      <c r="A36" s="13" t="n"/>
      <c r="B36" s="20" t="n"/>
      <c r="C36" s="5" t="n"/>
      <c r="D36" s="21" t="n"/>
      <c r="E36" s="5" t="n"/>
      <c r="F36" s="5" t="n"/>
      <c r="G36" s="5" t="n"/>
      <c r="H36" s="15" t="n"/>
      <c r="I36" s="5" t="n"/>
      <c r="J36" s="19">
        <f>IF(E36&amp;""="","",IFERROR(INDEX('الخدمات'!$B$6:$B$205,MATCH(E36&amp;"",'الخدمات'!$A$6:$A$205,0)),"خدمة غير موجودة"))</f>
        <v/>
      </c>
      <c r="K36" s="19">
        <f>IF(A36&amp;""="","",IF(AND(G36="تم",ISNUMBER(J36)),ROUND(J36-N(H36),2),0))</f>
        <v/>
      </c>
      <c r="L36" s="19">
        <f>IF(A36&amp;""="","",IFERROR(ROUND(K36*INDEX('الموظفات'!$C$6:$C$205,MATCH(F36&amp;"",'الموظفات'!$A$6:$A$205,0)),2),0))</f>
        <v/>
      </c>
      <c r="M36" s="6">
        <f>IF(A36&amp;""="","",IF(G36&amp;""="","محجوز",G36))</f>
        <v/>
      </c>
      <c r="N36" s="18">
        <f>IF(ISNUMBER(A36),IF(ISNUMBER(B36),HOUR(B36)*60+MINUTE(B36),0),"")</f>
        <v/>
      </c>
      <c r="O36" s="18">
        <f>IF(AND(ISNUMBER(A36),A36='الإعدادات'!$B$4),COUNTIFS($A$6:$A$2005,'الإعدادات'!$B$4,$N$6:$N$2005,"&lt;"&amp;N36)+COUNTIFS($A$6:A36,'الإعدادات'!$B$4,$N$6:N36,N36),"")</f>
        <v/>
      </c>
    </row>
    <row r="37">
      <c r="A37" s="13" t="n"/>
      <c r="B37" s="20" t="n"/>
      <c r="C37" s="5" t="n"/>
      <c r="D37" s="21" t="n"/>
      <c r="E37" s="5" t="n"/>
      <c r="F37" s="5" t="n"/>
      <c r="G37" s="5" t="n"/>
      <c r="H37" s="15" t="n"/>
      <c r="I37" s="5" t="n"/>
      <c r="J37" s="19">
        <f>IF(E37&amp;""="","",IFERROR(INDEX('الخدمات'!$B$6:$B$205,MATCH(E37&amp;"",'الخدمات'!$A$6:$A$205,0)),"خدمة غير موجودة"))</f>
        <v/>
      </c>
      <c r="K37" s="19">
        <f>IF(A37&amp;""="","",IF(AND(G37="تم",ISNUMBER(J37)),ROUND(J37-N(H37),2),0))</f>
        <v/>
      </c>
      <c r="L37" s="19">
        <f>IF(A37&amp;""="","",IFERROR(ROUND(K37*INDEX('الموظفات'!$C$6:$C$205,MATCH(F37&amp;"",'الموظفات'!$A$6:$A$205,0)),2),0))</f>
        <v/>
      </c>
      <c r="M37" s="6">
        <f>IF(A37&amp;""="","",IF(G37&amp;""="","محجوز",G37))</f>
        <v/>
      </c>
      <c r="N37" s="18">
        <f>IF(ISNUMBER(A37),IF(ISNUMBER(B37),HOUR(B37)*60+MINUTE(B37),0),"")</f>
        <v/>
      </c>
      <c r="O37" s="18">
        <f>IF(AND(ISNUMBER(A37),A37='الإعدادات'!$B$4),COUNTIFS($A$6:$A$2005,'الإعدادات'!$B$4,$N$6:$N$2005,"&lt;"&amp;N37)+COUNTIFS($A$6:A37,'الإعدادات'!$B$4,$N$6:N37,N37),"")</f>
        <v/>
      </c>
    </row>
    <row r="38">
      <c r="A38" s="13" t="n"/>
      <c r="B38" s="20" t="n"/>
      <c r="C38" s="5" t="n"/>
      <c r="D38" s="21" t="n"/>
      <c r="E38" s="5" t="n"/>
      <c r="F38" s="5" t="n"/>
      <c r="G38" s="5" t="n"/>
      <c r="H38" s="15" t="n"/>
      <c r="I38" s="5" t="n"/>
      <c r="J38" s="19">
        <f>IF(E38&amp;""="","",IFERROR(INDEX('الخدمات'!$B$6:$B$205,MATCH(E38&amp;"",'الخدمات'!$A$6:$A$205,0)),"خدمة غير موجودة"))</f>
        <v/>
      </c>
      <c r="K38" s="19">
        <f>IF(A38&amp;""="","",IF(AND(G38="تم",ISNUMBER(J38)),ROUND(J38-N(H38),2),0))</f>
        <v/>
      </c>
      <c r="L38" s="19">
        <f>IF(A38&amp;""="","",IFERROR(ROUND(K38*INDEX('الموظفات'!$C$6:$C$205,MATCH(F38&amp;"",'الموظفات'!$A$6:$A$205,0)),2),0))</f>
        <v/>
      </c>
      <c r="M38" s="6">
        <f>IF(A38&amp;""="","",IF(G38&amp;""="","محجوز",G38))</f>
        <v/>
      </c>
      <c r="N38" s="18">
        <f>IF(ISNUMBER(A38),IF(ISNUMBER(B38),HOUR(B38)*60+MINUTE(B38),0),"")</f>
        <v/>
      </c>
      <c r="O38" s="18">
        <f>IF(AND(ISNUMBER(A38),A38='الإعدادات'!$B$4),COUNTIFS($A$6:$A$2005,'الإعدادات'!$B$4,$N$6:$N$2005,"&lt;"&amp;N38)+COUNTIFS($A$6:A38,'الإعدادات'!$B$4,$N$6:N38,N38),"")</f>
        <v/>
      </c>
    </row>
    <row r="39">
      <c r="A39" s="13" t="n"/>
      <c r="B39" s="20" t="n"/>
      <c r="C39" s="5" t="n"/>
      <c r="D39" s="21" t="n"/>
      <c r="E39" s="5" t="n"/>
      <c r="F39" s="5" t="n"/>
      <c r="G39" s="5" t="n"/>
      <c r="H39" s="15" t="n"/>
      <c r="I39" s="5" t="n"/>
      <c r="J39" s="19">
        <f>IF(E39&amp;""="","",IFERROR(INDEX('الخدمات'!$B$6:$B$205,MATCH(E39&amp;"",'الخدمات'!$A$6:$A$205,0)),"خدمة غير موجودة"))</f>
        <v/>
      </c>
      <c r="K39" s="19">
        <f>IF(A39&amp;""="","",IF(AND(G39="تم",ISNUMBER(J39)),ROUND(J39-N(H39),2),0))</f>
        <v/>
      </c>
      <c r="L39" s="19">
        <f>IF(A39&amp;""="","",IFERROR(ROUND(K39*INDEX('الموظفات'!$C$6:$C$205,MATCH(F39&amp;"",'الموظفات'!$A$6:$A$205,0)),2),0))</f>
        <v/>
      </c>
      <c r="M39" s="6">
        <f>IF(A39&amp;""="","",IF(G39&amp;""="","محجوز",G39))</f>
        <v/>
      </c>
      <c r="N39" s="18">
        <f>IF(ISNUMBER(A39),IF(ISNUMBER(B39),HOUR(B39)*60+MINUTE(B39),0),"")</f>
        <v/>
      </c>
      <c r="O39" s="18">
        <f>IF(AND(ISNUMBER(A39),A39='الإعدادات'!$B$4),COUNTIFS($A$6:$A$2005,'الإعدادات'!$B$4,$N$6:$N$2005,"&lt;"&amp;N39)+COUNTIFS($A$6:A39,'الإعدادات'!$B$4,$N$6:N39,N39),"")</f>
        <v/>
      </c>
    </row>
    <row r="40">
      <c r="A40" s="13" t="n"/>
      <c r="B40" s="20" t="n"/>
      <c r="C40" s="5" t="n"/>
      <c r="D40" s="21" t="n"/>
      <c r="E40" s="5" t="n"/>
      <c r="F40" s="5" t="n"/>
      <c r="G40" s="5" t="n"/>
      <c r="H40" s="15" t="n"/>
      <c r="I40" s="5" t="n"/>
      <c r="J40" s="19">
        <f>IF(E40&amp;""="","",IFERROR(INDEX('الخدمات'!$B$6:$B$205,MATCH(E40&amp;"",'الخدمات'!$A$6:$A$205,0)),"خدمة غير موجودة"))</f>
        <v/>
      </c>
      <c r="K40" s="19">
        <f>IF(A40&amp;""="","",IF(AND(G40="تم",ISNUMBER(J40)),ROUND(J40-N(H40),2),0))</f>
        <v/>
      </c>
      <c r="L40" s="19">
        <f>IF(A40&amp;""="","",IFERROR(ROUND(K40*INDEX('الموظفات'!$C$6:$C$205,MATCH(F40&amp;"",'الموظفات'!$A$6:$A$205,0)),2),0))</f>
        <v/>
      </c>
      <c r="M40" s="6">
        <f>IF(A40&amp;""="","",IF(G40&amp;""="","محجوز",G40))</f>
        <v/>
      </c>
      <c r="N40" s="18">
        <f>IF(ISNUMBER(A40),IF(ISNUMBER(B40),HOUR(B40)*60+MINUTE(B40),0),"")</f>
        <v/>
      </c>
      <c r="O40" s="18">
        <f>IF(AND(ISNUMBER(A40),A40='الإعدادات'!$B$4),COUNTIFS($A$6:$A$2005,'الإعدادات'!$B$4,$N$6:$N$2005,"&lt;"&amp;N40)+COUNTIFS($A$6:A40,'الإعدادات'!$B$4,$N$6:N40,N40),"")</f>
        <v/>
      </c>
    </row>
    <row r="41">
      <c r="A41" s="13" t="n"/>
      <c r="B41" s="20" t="n"/>
      <c r="C41" s="5" t="n"/>
      <c r="D41" s="21" t="n"/>
      <c r="E41" s="5" t="n"/>
      <c r="F41" s="5" t="n"/>
      <c r="G41" s="5" t="n"/>
      <c r="H41" s="15" t="n"/>
      <c r="I41" s="5" t="n"/>
      <c r="J41" s="19">
        <f>IF(E41&amp;""="","",IFERROR(INDEX('الخدمات'!$B$6:$B$205,MATCH(E41&amp;"",'الخدمات'!$A$6:$A$205,0)),"خدمة غير موجودة"))</f>
        <v/>
      </c>
      <c r="K41" s="19">
        <f>IF(A41&amp;""="","",IF(AND(G41="تم",ISNUMBER(J41)),ROUND(J41-N(H41),2),0))</f>
        <v/>
      </c>
      <c r="L41" s="19">
        <f>IF(A41&amp;""="","",IFERROR(ROUND(K41*INDEX('الموظفات'!$C$6:$C$205,MATCH(F41&amp;"",'الموظفات'!$A$6:$A$205,0)),2),0))</f>
        <v/>
      </c>
      <c r="M41" s="6">
        <f>IF(A41&amp;""="","",IF(G41&amp;""="","محجوز",G41))</f>
        <v/>
      </c>
      <c r="N41" s="18">
        <f>IF(ISNUMBER(A41),IF(ISNUMBER(B41),HOUR(B41)*60+MINUTE(B41),0),"")</f>
        <v/>
      </c>
      <c r="O41" s="18">
        <f>IF(AND(ISNUMBER(A41),A41='الإعدادات'!$B$4),COUNTIFS($A$6:$A$2005,'الإعدادات'!$B$4,$N$6:$N$2005,"&lt;"&amp;N41)+COUNTIFS($A$6:A41,'الإعدادات'!$B$4,$N$6:N41,N41),"")</f>
        <v/>
      </c>
    </row>
    <row r="42">
      <c r="A42" s="13" t="n"/>
      <c r="B42" s="20" t="n"/>
      <c r="C42" s="5" t="n"/>
      <c r="D42" s="21" t="n"/>
      <c r="E42" s="5" t="n"/>
      <c r="F42" s="5" t="n"/>
      <c r="G42" s="5" t="n"/>
      <c r="H42" s="15" t="n"/>
      <c r="I42" s="5" t="n"/>
      <c r="J42" s="19">
        <f>IF(E42&amp;""="","",IFERROR(INDEX('الخدمات'!$B$6:$B$205,MATCH(E42&amp;"",'الخدمات'!$A$6:$A$205,0)),"خدمة غير موجودة"))</f>
        <v/>
      </c>
      <c r="K42" s="19">
        <f>IF(A42&amp;""="","",IF(AND(G42="تم",ISNUMBER(J42)),ROUND(J42-N(H42),2),0))</f>
        <v/>
      </c>
      <c r="L42" s="19">
        <f>IF(A42&amp;""="","",IFERROR(ROUND(K42*INDEX('الموظفات'!$C$6:$C$205,MATCH(F42&amp;"",'الموظفات'!$A$6:$A$205,0)),2),0))</f>
        <v/>
      </c>
      <c r="M42" s="6">
        <f>IF(A42&amp;""="","",IF(G42&amp;""="","محجوز",G42))</f>
        <v/>
      </c>
      <c r="N42" s="18">
        <f>IF(ISNUMBER(A42),IF(ISNUMBER(B42),HOUR(B42)*60+MINUTE(B42),0),"")</f>
        <v/>
      </c>
      <c r="O42" s="18">
        <f>IF(AND(ISNUMBER(A42),A42='الإعدادات'!$B$4),COUNTIFS($A$6:$A$2005,'الإعدادات'!$B$4,$N$6:$N$2005,"&lt;"&amp;N42)+COUNTIFS($A$6:A42,'الإعدادات'!$B$4,$N$6:N42,N42),"")</f>
        <v/>
      </c>
    </row>
    <row r="43">
      <c r="A43" s="13" t="n"/>
      <c r="B43" s="20" t="n"/>
      <c r="C43" s="5" t="n"/>
      <c r="D43" s="21" t="n"/>
      <c r="E43" s="5" t="n"/>
      <c r="F43" s="5" t="n"/>
      <c r="G43" s="5" t="n"/>
      <c r="H43" s="15" t="n"/>
      <c r="I43" s="5" t="n"/>
      <c r="J43" s="19">
        <f>IF(E43&amp;""="","",IFERROR(INDEX('الخدمات'!$B$6:$B$205,MATCH(E43&amp;"",'الخدمات'!$A$6:$A$205,0)),"خدمة غير موجودة"))</f>
        <v/>
      </c>
      <c r="K43" s="19">
        <f>IF(A43&amp;""="","",IF(AND(G43="تم",ISNUMBER(J43)),ROUND(J43-N(H43),2),0))</f>
        <v/>
      </c>
      <c r="L43" s="19">
        <f>IF(A43&amp;""="","",IFERROR(ROUND(K43*INDEX('الموظفات'!$C$6:$C$205,MATCH(F43&amp;"",'الموظفات'!$A$6:$A$205,0)),2),0))</f>
        <v/>
      </c>
      <c r="M43" s="6">
        <f>IF(A43&amp;""="","",IF(G43&amp;""="","محجوز",G43))</f>
        <v/>
      </c>
      <c r="N43" s="18">
        <f>IF(ISNUMBER(A43),IF(ISNUMBER(B43),HOUR(B43)*60+MINUTE(B43),0),"")</f>
        <v/>
      </c>
      <c r="O43" s="18">
        <f>IF(AND(ISNUMBER(A43),A43='الإعدادات'!$B$4),COUNTIFS($A$6:$A$2005,'الإعدادات'!$B$4,$N$6:$N$2005,"&lt;"&amp;N43)+COUNTIFS($A$6:A43,'الإعدادات'!$B$4,$N$6:N43,N43),"")</f>
        <v/>
      </c>
    </row>
    <row r="44">
      <c r="A44" s="13" t="n"/>
      <c r="B44" s="20" t="n"/>
      <c r="C44" s="5" t="n"/>
      <c r="D44" s="21" t="n"/>
      <c r="E44" s="5" t="n"/>
      <c r="F44" s="5" t="n"/>
      <c r="G44" s="5" t="n"/>
      <c r="H44" s="15" t="n"/>
      <c r="I44" s="5" t="n"/>
      <c r="J44" s="19">
        <f>IF(E44&amp;""="","",IFERROR(INDEX('الخدمات'!$B$6:$B$205,MATCH(E44&amp;"",'الخدمات'!$A$6:$A$205,0)),"خدمة غير موجودة"))</f>
        <v/>
      </c>
      <c r="K44" s="19">
        <f>IF(A44&amp;""="","",IF(AND(G44="تم",ISNUMBER(J44)),ROUND(J44-N(H44),2),0))</f>
        <v/>
      </c>
      <c r="L44" s="19">
        <f>IF(A44&amp;""="","",IFERROR(ROUND(K44*INDEX('الموظفات'!$C$6:$C$205,MATCH(F44&amp;"",'الموظفات'!$A$6:$A$205,0)),2),0))</f>
        <v/>
      </c>
      <c r="M44" s="6">
        <f>IF(A44&amp;""="","",IF(G44&amp;""="","محجوز",G44))</f>
        <v/>
      </c>
      <c r="N44" s="18">
        <f>IF(ISNUMBER(A44),IF(ISNUMBER(B44),HOUR(B44)*60+MINUTE(B44),0),"")</f>
        <v/>
      </c>
      <c r="O44" s="18">
        <f>IF(AND(ISNUMBER(A44),A44='الإعدادات'!$B$4),COUNTIFS($A$6:$A$2005,'الإعدادات'!$B$4,$N$6:$N$2005,"&lt;"&amp;N44)+COUNTIFS($A$6:A44,'الإعدادات'!$B$4,$N$6:N44,N44),"")</f>
        <v/>
      </c>
    </row>
    <row r="45">
      <c r="A45" s="13" t="n"/>
      <c r="B45" s="20" t="n"/>
      <c r="C45" s="5" t="n"/>
      <c r="D45" s="21" t="n"/>
      <c r="E45" s="5" t="n"/>
      <c r="F45" s="5" t="n"/>
      <c r="G45" s="5" t="n"/>
      <c r="H45" s="15" t="n"/>
      <c r="I45" s="5" t="n"/>
      <c r="J45" s="19">
        <f>IF(E45&amp;""="","",IFERROR(INDEX('الخدمات'!$B$6:$B$205,MATCH(E45&amp;"",'الخدمات'!$A$6:$A$205,0)),"خدمة غير موجودة"))</f>
        <v/>
      </c>
      <c r="K45" s="19">
        <f>IF(A45&amp;""="","",IF(AND(G45="تم",ISNUMBER(J45)),ROUND(J45-N(H45),2),0))</f>
        <v/>
      </c>
      <c r="L45" s="19">
        <f>IF(A45&amp;""="","",IFERROR(ROUND(K45*INDEX('الموظفات'!$C$6:$C$205,MATCH(F45&amp;"",'الموظفات'!$A$6:$A$205,0)),2),0))</f>
        <v/>
      </c>
      <c r="M45" s="6">
        <f>IF(A45&amp;""="","",IF(G45&amp;""="","محجوز",G45))</f>
        <v/>
      </c>
      <c r="N45" s="18">
        <f>IF(ISNUMBER(A45),IF(ISNUMBER(B45),HOUR(B45)*60+MINUTE(B45),0),"")</f>
        <v/>
      </c>
      <c r="O45" s="18">
        <f>IF(AND(ISNUMBER(A45),A45='الإعدادات'!$B$4),COUNTIFS($A$6:$A$2005,'الإعدادات'!$B$4,$N$6:$N$2005,"&lt;"&amp;N45)+COUNTIFS($A$6:A45,'الإعدادات'!$B$4,$N$6:N45,N45),"")</f>
        <v/>
      </c>
    </row>
    <row r="46">
      <c r="A46" s="13" t="n"/>
      <c r="B46" s="20" t="n"/>
      <c r="C46" s="5" t="n"/>
      <c r="D46" s="21" t="n"/>
      <c r="E46" s="5" t="n"/>
      <c r="F46" s="5" t="n"/>
      <c r="G46" s="5" t="n"/>
      <c r="H46" s="15" t="n"/>
      <c r="I46" s="5" t="n"/>
      <c r="J46" s="19">
        <f>IF(E46&amp;""="","",IFERROR(INDEX('الخدمات'!$B$6:$B$205,MATCH(E46&amp;"",'الخدمات'!$A$6:$A$205,0)),"خدمة غير موجودة"))</f>
        <v/>
      </c>
      <c r="K46" s="19">
        <f>IF(A46&amp;""="","",IF(AND(G46="تم",ISNUMBER(J46)),ROUND(J46-N(H46),2),0))</f>
        <v/>
      </c>
      <c r="L46" s="19">
        <f>IF(A46&amp;""="","",IFERROR(ROUND(K46*INDEX('الموظفات'!$C$6:$C$205,MATCH(F46&amp;"",'الموظفات'!$A$6:$A$205,0)),2),0))</f>
        <v/>
      </c>
      <c r="M46" s="6">
        <f>IF(A46&amp;""="","",IF(G46&amp;""="","محجوز",G46))</f>
        <v/>
      </c>
      <c r="N46" s="18">
        <f>IF(ISNUMBER(A46),IF(ISNUMBER(B46),HOUR(B46)*60+MINUTE(B46),0),"")</f>
        <v/>
      </c>
      <c r="O46" s="18">
        <f>IF(AND(ISNUMBER(A46),A46='الإعدادات'!$B$4),COUNTIFS($A$6:$A$2005,'الإعدادات'!$B$4,$N$6:$N$2005,"&lt;"&amp;N46)+COUNTIFS($A$6:A46,'الإعدادات'!$B$4,$N$6:N46,N46),"")</f>
        <v/>
      </c>
    </row>
    <row r="47">
      <c r="A47" s="13" t="n"/>
      <c r="B47" s="20" t="n"/>
      <c r="C47" s="5" t="n"/>
      <c r="D47" s="21" t="n"/>
      <c r="E47" s="5" t="n"/>
      <c r="F47" s="5" t="n"/>
      <c r="G47" s="5" t="n"/>
      <c r="H47" s="15" t="n"/>
      <c r="I47" s="5" t="n"/>
      <c r="J47" s="19">
        <f>IF(E47&amp;""="","",IFERROR(INDEX('الخدمات'!$B$6:$B$205,MATCH(E47&amp;"",'الخدمات'!$A$6:$A$205,0)),"خدمة غير موجودة"))</f>
        <v/>
      </c>
      <c r="K47" s="19">
        <f>IF(A47&amp;""="","",IF(AND(G47="تم",ISNUMBER(J47)),ROUND(J47-N(H47),2),0))</f>
        <v/>
      </c>
      <c r="L47" s="19">
        <f>IF(A47&amp;""="","",IFERROR(ROUND(K47*INDEX('الموظفات'!$C$6:$C$205,MATCH(F47&amp;"",'الموظفات'!$A$6:$A$205,0)),2),0))</f>
        <v/>
      </c>
      <c r="M47" s="6">
        <f>IF(A47&amp;""="","",IF(G47&amp;""="","محجوز",G47))</f>
        <v/>
      </c>
      <c r="N47" s="18">
        <f>IF(ISNUMBER(A47),IF(ISNUMBER(B47),HOUR(B47)*60+MINUTE(B47),0),"")</f>
        <v/>
      </c>
      <c r="O47" s="18">
        <f>IF(AND(ISNUMBER(A47),A47='الإعدادات'!$B$4),COUNTIFS($A$6:$A$2005,'الإعدادات'!$B$4,$N$6:$N$2005,"&lt;"&amp;N47)+COUNTIFS($A$6:A47,'الإعدادات'!$B$4,$N$6:N47,N47),"")</f>
        <v/>
      </c>
    </row>
    <row r="48">
      <c r="A48" s="13" t="n"/>
      <c r="B48" s="20" t="n"/>
      <c r="C48" s="5" t="n"/>
      <c r="D48" s="21" t="n"/>
      <c r="E48" s="5" t="n"/>
      <c r="F48" s="5" t="n"/>
      <c r="G48" s="5" t="n"/>
      <c r="H48" s="15" t="n"/>
      <c r="I48" s="5" t="n"/>
      <c r="J48" s="19">
        <f>IF(E48&amp;""="","",IFERROR(INDEX('الخدمات'!$B$6:$B$205,MATCH(E48&amp;"",'الخدمات'!$A$6:$A$205,0)),"خدمة غير موجودة"))</f>
        <v/>
      </c>
      <c r="K48" s="19">
        <f>IF(A48&amp;""="","",IF(AND(G48="تم",ISNUMBER(J48)),ROUND(J48-N(H48),2),0))</f>
        <v/>
      </c>
      <c r="L48" s="19">
        <f>IF(A48&amp;""="","",IFERROR(ROUND(K48*INDEX('الموظفات'!$C$6:$C$205,MATCH(F48&amp;"",'الموظفات'!$A$6:$A$205,0)),2),0))</f>
        <v/>
      </c>
      <c r="M48" s="6">
        <f>IF(A48&amp;""="","",IF(G48&amp;""="","محجوز",G48))</f>
        <v/>
      </c>
      <c r="N48" s="18">
        <f>IF(ISNUMBER(A48),IF(ISNUMBER(B48),HOUR(B48)*60+MINUTE(B48),0),"")</f>
        <v/>
      </c>
      <c r="O48" s="18">
        <f>IF(AND(ISNUMBER(A48),A48='الإعدادات'!$B$4),COUNTIFS($A$6:$A$2005,'الإعدادات'!$B$4,$N$6:$N$2005,"&lt;"&amp;N48)+COUNTIFS($A$6:A48,'الإعدادات'!$B$4,$N$6:N48,N48),"")</f>
        <v/>
      </c>
    </row>
    <row r="49">
      <c r="A49" s="13" t="n"/>
      <c r="B49" s="20" t="n"/>
      <c r="C49" s="5" t="n"/>
      <c r="D49" s="21" t="n"/>
      <c r="E49" s="5" t="n"/>
      <c r="F49" s="5" t="n"/>
      <c r="G49" s="5" t="n"/>
      <c r="H49" s="15" t="n"/>
      <c r="I49" s="5" t="n"/>
      <c r="J49" s="19">
        <f>IF(E49&amp;""="","",IFERROR(INDEX('الخدمات'!$B$6:$B$205,MATCH(E49&amp;"",'الخدمات'!$A$6:$A$205,0)),"خدمة غير موجودة"))</f>
        <v/>
      </c>
      <c r="K49" s="19">
        <f>IF(A49&amp;""="","",IF(AND(G49="تم",ISNUMBER(J49)),ROUND(J49-N(H49),2),0))</f>
        <v/>
      </c>
      <c r="L49" s="19">
        <f>IF(A49&amp;""="","",IFERROR(ROUND(K49*INDEX('الموظفات'!$C$6:$C$205,MATCH(F49&amp;"",'الموظفات'!$A$6:$A$205,0)),2),0))</f>
        <v/>
      </c>
      <c r="M49" s="6">
        <f>IF(A49&amp;""="","",IF(G49&amp;""="","محجوز",G49))</f>
        <v/>
      </c>
      <c r="N49" s="18">
        <f>IF(ISNUMBER(A49),IF(ISNUMBER(B49),HOUR(B49)*60+MINUTE(B49),0),"")</f>
        <v/>
      </c>
      <c r="O49" s="18">
        <f>IF(AND(ISNUMBER(A49),A49='الإعدادات'!$B$4),COUNTIFS($A$6:$A$2005,'الإعدادات'!$B$4,$N$6:$N$2005,"&lt;"&amp;N49)+COUNTIFS($A$6:A49,'الإعدادات'!$B$4,$N$6:N49,N49),"")</f>
        <v/>
      </c>
    </row>
    <row r="50">
      <c r="A50" s="13" t="n"/>
      <c r="B50" s="20" t="n"/>
      <c r="C50" s="5" t="n"/>
      <c r="D50" s="21" t="n"/>
      <c r="E50" s="5" t="n"/>
      <c r="F50" s="5" t="n"/>
      <c r="G50" s="5" t="n"/>
      <c r="H50" s="15" t="n"/>
      <c r="I50" s="5" t="n"/>
      <c r="J50" s="19">
        <f>IF(E50&amp;""="","",IFERROR(INDEX('الخدمات'!$B$6:$B$205,MATCH(E50&amp;"",'الخدمات'!$A$6:$A$205,0)),"خدمة غير موجودة"))</f>
        <v/>
      </c>
      <c r="K50" s="19">
        <f>IF(A50&amp;""="","",IF(AND(G50="تم",ISNUMBER(J50)),ROUND(J50-N(H50),2),0))</f>
        <v/>
      </c>
      <c r="L50" s="19">
        <f>IF(A50&amp;""="","",IFERROR(ROUND(K50*INDEX('الموظفات'!$C$6:$C$205,MATCH(F50&amp;"",'الموظفات'!$A$6:$A$205,0)),2),0))</f>
        <v/>
      </c>
      <c r="M50" s="6">
        <f>IF(A50&amp;""="","",IF(G50&amp;""="","محجوز",G50))</f>
        <v/>
      </c>
      <c r="N50" s="18">
        <f>IF(ISNUMBER(A50),IF(ISNUMBER(B50),HOUR(B50)*60+MINUTE(B50),0),"")</f>
        <v/>
      </c>
      <c r="O50" s="18">
        <f>IF(AND(ISNUMBER(A50),A50='الإعدادات'!$B$4),COUNTIFS($A$6:$A$2005,'الإعدادات'!$B$4,$N$6:$N$2005,"&lt;"&amp;N50)+COUNTIFS($A$6:A50,'الإعدادات'!$B$4,$N$6:N50,N50),"")</f>
        <v/>
      </c>
    </row>
    <row r="51">
      <c r="A51" s="13" t="n"/>
      <c r="B51" s="20" t="n"/>
      <c r="C51" s="5" t="n"/>
      <c r="D51" s="21" t="n"/>
      <c r="E51" s="5" t="n"/>
      <c r="F51" s="5" t="n"/>
      <c r="G51" s="5" t="n"/>
      <c r="H51" s="15" t="n"/>
      <c r="I51" s="5" t="n"/>
      <c r="J51" s="19">
        <f>IF(E51&amp;""="","",IFERROR(INDEX('الخدمات'!$B$6:$B$205,MATCH(E51&amp;"",'الخدمات'!$A$6:$A$205,0)),"خدمة غير موجودة"))</f>
        <v/>
      </c>
      <c r="K51" s="19">
        <f>IF(A51&amp;""="","",IF(AND(G51="تم",ISNUMBER(J51)),ROUND(J51-N(H51),2),0))</f>
        <v/>
      </c>
      <c r="L51" s="19">
        <f>IF(A51&amp;""="","",IFERROR(ROUND(K51*INDEX('الموظفات'!$C$6:$C$205,MATCH(F51&amp;"",'الموظفات'!$A$6:$A$205,0)),2),0))</f>
        <v/>
      </c>
      <c r="M51" s="6">
        <f>IF(A51&amp;""="","",IF(G51&amp;""="","محجوز",G51))</f>
        <v/>
      </c>
      <c r="N51" s="18">
        <f>IF(ISNUMBER(A51),IF(ISNUMBER(B51),HOUR(B51)*60+MINUTE(B51),0),"")</f>
        <v/>
      </c>
      <c r="O51" s="18">
        <f>IF(AND(ISNUMBER(A51),A51='الإعدادات'!$B$4),COUNTIFS($A$6:$A$2005,'الإعدادات'!$B$4,$N$6:$N$2005,"&lt;"&amp;N51)+COUNTIFS($A$6:A51,'الإعدادات'!$B$4,$N$6:N51,N51),"")</f>
        <v/>
      </c>
    </row>
    <row r="52">
      <c r="A52" s="13" t="n"/>
      <c r="B52" s="20" t="n"/>
      <c r="C52" s="5" t="n"/>
      <c r="D52" s="21" t="n"/>
      <c r="E52" s="5" t="n"/>
      <c r="F52" s="5" t="n"/>
      <c r="G52" s="5" t="n"/>
      <c r="H52" s="15" t="n"/>
      <c r="I52" s="5" t="n"/>
      <c r="J52" s="19">
        <f>IF(E52&amp;""="","",IFERROR(INDEX('الخدمات'!$B$6:$B$205,MATCH(E52&amp;"",'الخدمات'!$A$6:$A$205,0)),"خدمة غير موجودة"))</f>
        <v/>
      </c>
      <c r="K52" s="19">
        <f>IF(A52&amp;""="","",IF(AND(G52="تم",ISNUMBER(J52)),ROUND(J52-N(H52),2),0))</f>
        <v/>
      </c>
      <c r="L52" s="19">
        <f>IF(A52&amp;""="","",IFERROR(ROUND(K52*INDEX('الموظفات'!$C$6:$C$205,MATCH(F52&amp;"",'الموظفات'!$A$6:$A$205,0)),2),0))</f>
        <v/>
      </c>
      <c r="M52" s="6">
        <f>IF(A52&amp;""="","",IF(G52&amp;""="","محجوز",G52))</f>
        <v/>
      </c>
      <c r="N52" s="18">
        <f>IF(ISNUMBER(A52),IF(ISNUMBER(B52),HOUR(B52)*60+MINUTE(B52),0),"")</f>
        <v/>
      </c>
      <c r="O52" s="18">
        <f>IF(AND(ISNUMBER(A52),A52='الإعدادات'!$B$4),COUNTIFS($A$6:$A$2005,'الإعدادات'!$B$4,$N$6:$N$2005,"&lt;"&amp;N52)+COUNTIFS($A$6:A52,'الإعدادات'!$B$4,$N$6:N52,N52),"")</f>
        <v/>
      </c>
    </row>
    <row r="53">
      <c r="A53" s="13" t="n"/>
      <c r="B53" s="20" t="n"/>
      <c r="C53" s="5" t="n"/>
      <c r="D53" s="21" t="n"/>
      <c r="E53" s="5" t="n"/>
      <c r="F53" s="5" t="n"/>
      <c r="G53" s="5" t="n"/>
      <c r="H53" s="15" t="n"/>
      <c r="I53" s="5" t="n"/>
      <c r="J53" s="19">
        <f>IF(E53&amp;""="","",IFERROR(INDEX('الخدمات'!$B$6:$B$205,MATCH(E53&amp;"",'الخدمات'!$A$6:$A$205,0)),"خدمة غير موجودة"))</f>
        <v/>
      </c>
      <c r="K53" s="19">
        <f>IF(A53&amp;""="","",IF(AND(G53="تم",ISNUMBER(J53)),ROUND(J53-N(H53),2),0))</f>
        <v/>
      </c>
      <c r="L53" s="19">
        <f>IF(A53&amp;""="","",IFERROR(ROUND(K53*INDEX('الموظفات'!$C$6:$C$205,MATCH(F53&amp;"",'الموظفات'!$A$6:$A$205,0)),2),0))</f>
        <v/>
      </c>
      <c r="M53" s="6">
        <f>IF(A53&amp;""="","",IF(G53&amp;""="","محجوز",G53))</f>
        <v/>
      </c>
      <c r="N53" s="18">
        <f>IF(ISNUMBER(A53),IF(ISNUMBER(B53),HOUR(B53)*60+MINUTE(B53),0),"")</f>
        <v/>
      </c>
      <c r="O53" s="18">
        <f>IF(AND(ISNUMBER(A53),A53='الإعدادات'!$B$4),COUNTIFS($A$6:$A$2005,'الإعدادات'!$B$4,$N$6:$N$2005,"&lt;"&amp;N53)+COUNTIFS($A$6:A53,'الإعدادات'!$B$4,$N$6:N53,N53),"")</f>
        <v/>
      </c>
    </row>
    <row r="54">
      <c r="A54" s="13" t="n"/>
      <c r="B54" s="20" t="n"/>
      <c r="C54" s="5" t="n"/>
      <c r="D54" s="21" t="n"/>
      <c r="E54" s="5" t="n"/>
      <c r="F54" s="5" t="n"/>
      <c r="G54" s="5" t="n"/>
      <c r="H54" s="15" t="n"/>
      <c r="I54" s="5" t="n"/>
      <c r="J54" s="19">
        <f>IF(E54&amp;""="","",IFERROR(INDEX('الخدمات'!$B$6:$B$205,MATCH(E54&amp;"",'الخدمات'!$A$6:$A$205,0)),"خدمة غير موجودة"))</f>
        <v/>
      </c>
      <c r="K54" s="19">
        <f>IF(A54&amp;""="","",IF(AND(G54="تم",ISNUMBER(J54)),ROUND(J54-N(H54),2),0))</f>
        <v/>
      </c>
      <c r="L54" s="19">
        <f>IF(A54&amp;""="","",IFERROR(ROUND(K54*INDEX('الموظفات'!$C$6:$C$205,MATCH(F54&amp;"",'الموظفات'!$A$6:$A$205,0)),2),0))</f>
        <v/>
      </c>
      <c r="M54" s="6">
        <f>IF(A54&amp;""="","",IF(G54&amp;""="","محجوز",G54))</f>
        <v/>
      </c>
      <c r="N54" s="18">
        <f>IF(ISNUMBER(A54),IF(ISNUMBER(B54),HOUR(B54)*60+MINUTE(B54),0),"")</f>
        <v/>
      </c>
      <c r="O54" s="18">
        <f>IF(AND(ISNUMBER(A54),A54='الإعدادات'!$B$4),COUNTIFS($A$6:$A$2005,'الإعدادات'!$B$4,$N$6:$N$2005,"&lt;"&amp;N54)+COUNTIFS($A$6:A54,'الإعدادات'!$B$4,$N$6:N54,N54),"")</f>
        <v/>
      </c>
    </row>
    <row r="55">
      <c r="A55" s="13" t="n"/>
      <c r="B55" s="20" t="n"/>
      <c r="C55" s="5" t="n"/>
      <c r="D55" s="21" t="n"/>
      <c r="E55" s="5" t="n"/>
      <c r="F55" s="5" t="n"/>
      <c r="G55" s="5" t="n"/>
      <c r="H55" s="15" t="n"/>
      <c r="I55" s="5" t="n"/>
      <c r="J55" s="19">
        <f>IF(E55&amp;""="","",IFERROR(INDEX('الخدمات'!$B$6:$B$205,MATCH(E55&amp;"",'الخدمات'!$A$6:$A$205,0)),"خدمة غير موجودة"))</f>
        <v/>
      </c>
      <c r="K55" s="19">
        <f>IF(A55&amp;""="","",IF(AND(G55="تم",ISNUMBER(J55)),ROUND(J55-N(H55),2),0))</f>
        <v/>
      </c>
      <c r="L55" s="19">
        <f>IF(A55&amp;""="","",IFERROR(ROUND(K55*INDEX('الموظفات'!$C$6:$C$205,MATCH(F55&amp;"",'الموظفات'!$A$6:$A$205,0)),2),0))</f>
        <v/>
      </c>
      <c r="M55" s="6">
        <f>IF(A55&amp;""="","",IF(G55&amp;""="","محجوز",G55))</f>
        <v/>
      </c>
      <c r="N55" s="18">
        <f>IF(ISNUMBER(A55),IF(ISNUMBER(B55),HOUR(B55)*60+MINUTE(B55),0),"")</f>
        <v/>
      </c>
      <c r="O55" s="18">
        <f>IF(AND(ISNUMBER(A55),A55='الإعدادات'!$B$4),COUNTIFS($A$6:$A$2005,'الإعدادات'!$B$4,$N$6:$N$2005,"&lt;"&amp;N55)+COUNTIFS($A$6:A55,'الإعدادات'!$B$4,$N$6:N55,N55),"")</f>
        <v/>
      </c>
    </row>
    <row r="56">
      <c r="A56" s="13" t="n"/>
      <c r="B56" s="20" t="n"/>
      <c r="C56" s="5" t="n"/>
      <c r="D56" s="21" t="n"/>
      <c r="E56" s="5" t="n"/>
      <c r="F56" s="5" t="n"/>
      <c r="G56" s="5" t="n"/>
      <c r="H56" s="15" t="n"/>
      <c r="I56" s="5" t="n"/>
      <c r="J56" s="19">
        <f>IF(E56&amp;""="","",IFERROR(INDEX('الخدمات'!$B$6:$B$205,MATCH(E56&amp;"",'الخدمات'!$A$6:$A$205,0)),"خدمة غير موجودة"))</f>
        <v/>
      </c>
      <c r="K56" s="19">
        <f>IF(A56&amp;""="","",IF(AND(G56="تم",ISNUMBER(J56)),ROUND(J56-N(H56),2),0))</f>
        <v/>
      </c>
      <c r="L56" s="19">
        <f>IF(A56&amp;""="","",IFERROR(ROUND(K56*INDEX('الموظفات'!$C$6:$C$205,MATCH(F56&amp;"",'الموظفات'!$A$6:$A$205,0)),2),0))</f>
        <v/>
      </c>
      <c r="M56" s="6">
        <f>IF(A56&amp;""="","",IF(G56&amp;""="","محجوز",G56))</f>
        <v/>
      </c>
      <c r="N56" s="18">
        <f>IF(ISNUMBER(A56),IF(ISNUMBER(B56),HOUR(B56)*60+MINUTE(B56),0),"")</f>
        <v/>
      </c>
      <c r="O56" s="18">
        <f>IF(AND(ISNUMBER(A56),A56='الإعدادات'!$B$4),COUNTIFS($A$6:$A$2005,'الإعدادات'!$B$4,$N$6:$N$2005,"&lt;"&amp;N56)+COUNTIFS($A$6:A56,'الإعدادات'!$B$4,$N$6:N56,N56),"")</f>
        <v/>
      </c>
    </row>
    <row r="57">
      <c r="A57" s="13" t="n"/>
      <c r="B57" s="20" t="n"/>
      <c r="C57" s="5" t="n"/>
      <c r="D57" s="21" t="n"/>
      <c r="E57" s="5" t="n"/>
      <c r="F57" s="5" t="n"/>
      <c r="G57" s="5" t="n"/>
      <c r="H57" s="15" t="n"/>
      <c r="I57" s="5" t="n"/>
      <c r="J57" s="19">
        <f>IF(E57&amp;""="","",IFERROR(INDEX('الخدمات'!$B$6:$B$205,MATCH(E57&amp;"",'الخدمات'!$A$6:$A$205,0)),"خدمة غير موجودة"))</f>
        <v/>
      </c>
      <c r="K57" s="19">
        <f>IF(A57&amp;""="","",IF(AND(G57="تم",ISNUMBER(J57)),ROUND(J57-N(H57),2),0))</f>
        <v/>
      </c>
      <c r="L57" s="19">
        <f>IF(A57&amp;""="","",IFERROR(ROUND(K57*INDEX('الموظفات'!$C$6:$C$205,MATCH(F57&amp;"",'الموظفات'!$A$6:$A$205,0)),2),0))</f>
        <v/>
      </c>
      <c r="M57" s="6">
        <f>IF(A57&amp;""="","",IF(G57&amp;""="","محجوز",G57))</f>
        <v/>
      </c>
      <c r="N57" s="18">
        <f>IF(ISNUMBER(A57),IF(ISNUMBER(B57),HOUR(B57)*60+MINUTE(B57),0),"")</f>
        <v/>
      </c>
      <c r="O57" s="18">
        <f>IF(AND(ISNUMBER(A57),A57='الإعدادات'!$B$4),COUNTIFS($A$6:$A$2005,'الإعدادات'!$B$4,$N$6:$N$2005,"&lt;"&amp;N57)+COUNTIFS($A$6:A57,'الإعدادات'!$B$4,$N$6:N57,N57),"")</f>
        <v/>
      </c>
    </row>
    <row r="58">
      <c r="A58" s="13" t="n"/>
      <c r="B58" s="20" t="n"/>
      <c r="C58" s="5" t="n"/>
      <c r="D58" s="21" t="n"/>
      <c r="E58" s="5" t="n"/>
      <c r="F58" s="5" t="n"/>
      <c r="G58" s="5" t="n"/>
      <c r="H58" s="15" t="n"/>
      <c r="I58" s="5" t="n"/>
      <c r="J58" s="19">
        <f>IF(E58&amp;""="","",IFERROR(INDEX('الخدمات'!$B$6:$B$205,MATCH(E58&amp;"",'الخدمات'!$A$6:$A$205,0)),"خدمة غير موجودة"))</f>
        <v/>
      </c>
      <c r="K58" s="19">
        <f>IF(A58&amp;""="","",IF(AND(G58="تم",ISNUMBER(J58)),ROUND(J58-N(H58),2),0))</f>
        <v/>
      </c>
      <c r="L58" s="19">
        <f>IF(A58&amp;""="","",IFERROR(ROUND(K58*INDEX('الموظفات'!$C$6:$C$205,MATCH(F58&amp;"",'الموظفات'!$A$6:$A$205,0)),2),0))</f>
        <v/>
      </c>
      <c r="M58" s="6">
        <f>IF(A58&amp;""="","",IF(G58&amp;""="","محجوز",G58))</f>
        <v/>
      </c>
      <c r="N58" s="18">
        <f>IF(ISNUMBER(A58),IF(ISNUMBER(B58),HOUR(B58)*60+MINUTE(B58),0),"")</f>
        <v/>
      </c>
      <c r="O58" s="18">
        <f>IF(AND(ISNUMBER(A58),A58='الإعدادات'!$B$4),COUNTIFS($A$6:$A$2005,'الإعدادات'!$B$4,$N$6:$N$2005,"&lt;"&amp;N58)+COUNTIFS($A$6:A58,'الإعدادات'!$B$4,$N$6:N58,N58),"")</f>
        <v/>
      </c>
    </row>
    <row r="59">
      <c r="A59" s="13" t="n"/>
      <c r="B59" s="20" t="n"/>
      <c r="C59" s="5" t="n"/>
      <c r="D59" s="21" t="n"/>
      <c r="E59" s="5" t="n"/>
      <c r="F59" s="5" t="n"/>
      <c r="G59" s="5" t="n"/>
      <c r="H59" s="15" t="n"/>
      <c r="I59" s="5" t="n"/>
      <c r="J59" s="19">
        <f>IF(E59&amp;""="","",IFERROR(INDEX('الخدمات'!$B$6:$B$205,MATCH(E59&amp;"",'الخدمات'!$A$6:$A$205,0)),"خدمة غير موجودة"))</f>
        <v/>
      </c>
      <c r="K59" s="19">
        <f>IF(A59&amp;""="","",IF(AND(G59="تم",ISNUMBER(J59)),ROUND(J59-N(H59),2),0))</f>
        <v/>
      </c>
      <c r="L59" s="19">
        <f>IF(A59&amp;""="","",IFERROR(ROUND(K59*INDEX('الموظفات'!$C$6:$C$205,MATCH(F59&amp;"",'الموظفات'!$A$6:$A$205,0)),2),0))</f>
        <v/>
      </c>
      <c r="M59" s="6">
        <f>IF(A59&amp;""="","",IF(G59&amp;""="","محجوز",G59))</f>
        <v/>
      </c>
      <c r="N59" s="18">
        <f>IF(ISNUMBER(A59),IF(ISNUMBER(B59),HOUR(B59)*60+MINUTE(B59),0),"")</f>
        <v/>
      </c>
      <c r="O59" s="18">
        <f>IF(AND(ISNUMBER(A59),A59='الإعدادات'!$B$4),COUNTIFS($A$6:$A$2005,'الإعدادات'!$B$4,$N$6:$N$2005,"&lt;"&amp;N59)+COUNTIFS($A$6:A59,'الإعدادات'!$B$4,$N$6:N59,N59),"")</f>
        <v/>
      </c>
    </row>
    <row r="60">
      <c r="A60" s="13" t="n"/>
      <c r="B60" s="20" t="n"/>
      <c r="C60" s="5" t="n"/>
      <c r="D60" s="21" t="n"/>
      <c r="E60" s="5" t="n"/>
      <c r="F60" s="5" t="n"/>
      <c r="G60" s="5" t="n"/>
      <c r="H60" s="15" t="n"/>
      <c r="I60" s="5" t="n"/>
      <c r="J60" s="19">
        <f>IF(E60&amp;""="","",IFERROR(INDEX('الخدمات'!$B$6:$B$205,MATCH(E60&amp;"",'الخدمات'!$A$6:$A$205,0)),"خدمة غير موجودة"))</f>
        <v/>
      </c>
      <c r="K60" s="19">
        <f>IF(A60&amp;""="","",IF(AND(G60="تم",ISNUMBER(J60)),ROUND(J60-N(H60),2),0))</f>
        <v/>
      </c>
      <c r="L60" s="19">
        <f>IF(A60&amp;""="","",IFERROR(ROUND(K60*INDEX('الموظفات'!$C$6:$C$205,MATCH(F60&amp;"",'الموظفات'!$A$6:$A$205,0)),2),0))</f>
        <v/>
      </c>
      <c r="M60" s="6">
        <f>IF(A60&amp;""="","",IF(G60&amp;""="","محجوز",G60))</f>
        <v/>
      </c>
      <c r="N60" s="18">
        <f>IF(ISNUMBER(A60),IF(ISNUMBER(B60),HOUR(B60)*60+MINUTE(B60),0),"")</f>
        <v/>
      </c>
      <c r="O60" s="18">
        <f>IF(AND(ISNUMBER(A60),A60='الإعدادات'!$B$4),COUNTIFS($A$6:$A$2005,'الإعدادات'!$B$4,$N$6:$N$2005,"&lt;"&amp;N60)+COUNTIFS($A$6:A60,'الإعدادات'!$B$4,$N$6:N60,N60),"")</f>
        <v/>
      </c>
    </row>
    <row r="61">
      <c r="A61" s="13" t="n"/>
      <c r="B61" s="20" t="n"/>
      <c r="C61" s="5" t="n"/>
      <c r="D61" s="21" t="n"/>
      <c r="E61" s="5" t="n"/>
      <c r="F61" s="5" t="n"/>
      <c r="G61" s="5" t="n"/>
      <c r="H61" s="15" t="n"/>
      <c r="I61" s="5" t="n"/>
      <c r="J61" s="19">
        <f>IF(E61&amp;""="","",IFERROR(INDEX('الخدمات'!$B$6:$B$205,MATCH(E61&amp;"",'الخدمات'!$A$6:$A$205,0)),"خدمة غير موجودة"))</f>
        <v/>
      </c>
      <c r="K61" s="19">
        <f>IF(A61&amp;""="","",IF(AND(G61="تم",ISNUMBER(J61)),ROUND(J61-N(H61),2),0))</f>
        <v/>
      </c>
      <c r="L61" s="19">
        <f>IF(A61&amp;""="","",IFERROR(ROUND(K61*INDEX('الموظفات'!$C$6:$C$205,MATCH(F61&amp;"",'الموظفات'!$A$6:$A$205,0)),2),0))</f>
        <v/>
      </c>
      <c r="M61" s="6">
        <f>IF(A61&amp;""="","",IF(G61&amp;""="","محجوز",G61))</f>
        <v/>
      </c>
      <c r="N61" s="18">
        <f>IF(ISNUMBER(A61),IF(ISNUMBER(B61),HOUR(B61)*60+MINUTE(B61),0),"")</f>
        <v/>
      </c>
      <c r="O61" s="18">
        <f>IF(AND(ISNUMBER(A61),A61='الإعدادات'!$B$4),COUNTIFS($A$6:$A$2005,'الإعدادات'!$B$4,$N$6:$N$2005,"&lt;"&amp;N61)+COUNTIFS($A$6:A61,'الإعدادات'!$B$4,$N$6:N61,N61),"")</f>
        <v/>
      </c>
    </row>
    <row r="62">
      <c r="A62" s="13" t="n"/>
      <c r="B62" s="20" t="n"/>
      <c r="C62" s="5" t="n"/>
      <c r="D62" s="21" t="n"/>
      <c r="E62" s="5" t="n"/>
      <c r="F62" s="5" t="n"/>
      <c r="G62" s="5" t="n"/>
      <c r="H62" s="15" t="n"/>
      <c r="I62" s="5" t="n"/>
      <c r="J62" s="19">
        <f>IF(E62&amp;""="","",IFERROR(INDEX('الخدمات'!$B$6:$B$205,MATCH(E62&amp;"",'الخدمات'!$A$6:$A$205,0)),"خدمة غير موجودة"))</f>
        <v/>
      </c>
      <c r="K62" s="19">
        <f>IF(A62&amp;""="","",IF(AND(G62="تم",ISNUMBER(J62)),ROUND(J62-N(H62),2),0))</f>
        <v/>
      </c>
      <c r="L62" s="19">
        <f>IF(A62&amp;""="","",IFERROR(ROUND(K62*INDEX('الموظفات'!$C$6:$C$205,MATCH(F62&amp;"",'الموظفات'!$A$6:$A$205,0)),2),0))</f>
        <v/>
      </c>
      <c r="M62" s="6">
        <f>IF(A62&amp;""="","",IF(G62&amp;""="","محجوز",G62))</f>
        <v/>
      </c>
      <c r="N62" s="18">
        <f>IF(ISNUMBER(A62),IF(ISNUMBER(B62),HOUR(B62)*60+MINUTE(B62),0),"")</f>
        <v/>
      </c>
      <c r="O62" s="18">
        <f>IF(AND(ISNUMBER(A62),A62='الإعدادات'!$B$4),COUNTIFS($A$6:$A$2005,'الإعدادات'!$B$4,$N$6:$N$2005,"&lt;"&amp;N62)+COUNTIFS($A$6:A62,'الإعدادات'!$B$4,$N$6:N62,N62),"")</f>
        <v/>
      </c>
    </row>
    <row r="63">
      <c r="A63" s="13" t="n"/>
      <c r="B63" s="20" t="n"/>
      <c r="C63" s="5" t="n"/>
      <c r="D63" s="21" t="n"/>
      <c r="E63" s="5" t="n"/>
      <c r="F63" s="5" t="n"/>
      <c r="G63" s="5" t="n"/>
      <c r="H63" s="15" t="n"/>
      <c r="I63" s="5" t="n"/>
      <c r="J63" s="19">
        <f>IF(E63&amp;""="","",IFERROR(INDEX('الخدمات'!$B$6:$B$205,MATCH(E63&amp;"",'الخدمات'!$A$6:$A$205,0)),"خدمة غير موجودة"))</f>
        <v/>
      </c>
      <c r="K63" s="19">
        <f>IF(A63&amp;""="","",IF(AND(G63="تم",ISNUMBER(J63)),ROUND(J63-N(H63),2),0))</f>
        <v/>
      </c>
      <c r="L63" s="19">
        <f>IF(A63&amp;""="","",IFERROR(ROUND(K63*INDEX('الموظفات'!$C$6:$C$205,MATCH(F63&amp;"",'الموظفات'!$A$6:$A$205,0)),2),0))</f>
        <v/>
      </c>
      <c r="M63" s="6">
        <f>IF(A63&amp;""="","",IF(G63&amp;""="","محجوز",G63))</f>
        <v/>
      </c>
      <c r="N63" s="18">
        <f>IF(ISNUMBER(A63),IF(ISNUMBER(B63),HOUR(B63)*60+MINUTE(B63),0),"")</f>
        <v/>
      </c>
      <c r="O63" s="18">
        <f>IF(AND(ISNUMBER(A63),A63='الإعدادات'!$B$4),COUNTIFS($A$6:$A$2005,'الإعدادات'!$B$4,$N$6:$N$2005,"&lt;"&amp;N63)+COUNTIFS($A$6:A63,'الإعدادات'!$B$4,$N$6:N63,N63),"")</f>
        <v/>
      </c>
    </row>
    <row r="64">
      <c r="A64" s="13" t="n"/>
      <c r="B64" s="20" t="n"/>
      <c r="C64" s="5" t="n"/>
      <c r="D64" s="21" t="n"/>
      <c r="E64" s="5" t="n"/>
      <c r="F64" s="5" t="n"/>
      <c r="G64" s="5" t="n"/>
      <c r="H64" s="15" t="n"/>
      <c r="I64" s="5" t="n"/>
      <c r="J64" s="19">
        <f>IF(E64&amp;""="","",IFERROR(INDEX('الخدمات'!$B$6:$B$205,MATCH(E64&amp;"",'الخدمات'!$A$6:$A$205,0)),"خدمة غير موجودة"))</f>
        <v/>
      </c>
      <c r="K64" s="19">
        <f>IF(A64&amp;""="","",IF(AND(G64="تم",ISNUMBER(J64)),ROUND(J64-N(H64),2),0))</f>
        <v/>
      </c>
      <c r="L64" s="19">
        <f>IF(A64&amp;""="","",IFERROR(ROUND(K64*INDEX('الموظفات'!$C$6:$C$205,MATCH(F64&amp;"",'الموظفات'!$A$6:$A$205,0)),2),0))</f>
        <v/>
      </c>
      <c r="M64" s="6">
        <f>IF(A64&amp;""="","",IF(G64&amp;""="","محجوز",G64))</f>
        <v/>
      </c>
      <c r="N64" s="18">
        <f>IF(ISNUMBER(A64),IF(ISNUMBER(B64),HOUR(B64)*60+MINUTE(B64),0),"")</f>
        <v/>
      </c>
      <c r="O64" s="18">
        <f>IF(AND(ISNUMBER(A64),A64='الإعدادات'!$B$4),COUNTIFS($A$6:$A$2005,'الإعدادات'!$B$4,$N$6:$N$2005,"&lt;"&amp;N64)+COUNTIFS($A$6:A64,'الإعدادات'!$B$4,$N$6:N64,N64),"")</f>
        <v/>
      </c>
    </row>
    <row r="65">
      <c r="A65" s="13" t="n"/>
      <c r="B65" s="20" t="n"/>
      <c r="C65" s="5" t="n"/>
      <c r="D65" s="21" t="n"/>
      <c r="E65" s="5" t="n"/>
      <c r="F65" s="5" t="n"/>
      <c r="G65" s="5" t="n"/>
      <c r="H65" s="15" t="n"/>
      <c r="I65" s="5" t="n"/>
      <c r="J65" s="19">
        <f>IF(E65&amp;""="","",IFERROR(INDEX('الخدمات'!$B$6:$B$205,MATCH(E65&amp;"",'الخدمات'!$A$6:$A$205,0)),"خدمة غير موجودة"))</f>
        <v/>
      </c>
      <c r="K65" s="19">
        <f>IF(A65&amp;""="","",IF(AND(G65="تم",ISNUMBER(J65)),ROUND(J65-N(H65),2),0))</f>
        <v/>
      </c>
      <c r="L65" s="19">
        <f>IF(A65&amp;""="","",IFERROR(ROUND(K65*INDEX('الموظفات'!$C$6:$C$205,MATCH(F65&amp;"",'الموظفات'!$A$6:$A$205,0)),2),0))</f>
        <v/>
      </c>
      <c r="M65" s="6">
        <f>IF(A65&amp;""="","",IF(G65&amp;""="","محجوز",G65))</f>
        <v/>
      </c>
      <c r="N65" s="18">
        <f>IF(ISNUMBER(A65),IF(ISNUMBER(B65),HOUR(B65)*60+MINUTE(B65),0),"")</f>
        <v/>
      </c>
      <c r="O65" s="18">
        <f>IF(AND(ISNUMBER(A65),A65='الإعدادات'!$B$4),COUNTIFS($A$6:$A$2005,'الإعدادات'!$B$4,$N$6:$N$2005,"&lt;"&amp;N65)+COUNTIFS($A$6:A65,'الإعدادات'!$B$4,$N$6:N65,N65),"")</f>
        <v/>
      </c>
    </row>
    <row r="66">
      <c r="A66" s="13" t="n"/>
      <c r="B66" s="20" t="n"/>
      <c r="C66" s="5" t="n"/>
      <c r="D66" s="21" t="n"/>
      <c r="E66" s="5" t="n"/>
      <c r="F66" s="5" t="n"/>
      <c r="G66" s="5" t="n"/>
      <c r="H66" s="15" t="n"/>
      <c r="I66" s="5" t="n"/>
      <c r="J66" s="19">
        <f>IF(E66&amp;""="","",IFERROR(INDEX('الخدمات'!$B$6:$B$205,MATCH(E66&amp;"",'الخدمات'!$A$6:$A$205,0)),"خدمة غير موجودة"))</f>
        <v/>
      </c>
      <c r="K66" s="19">
        <f>IF(A66&amp;""="","",IF(AND(G66="تم",ISNUMBER(J66)),ROUND(J66-N(H66),2),0))</f>
        <v/>
      </c>
      <c r="L66" s="19">
        <f>IF(A66&amp;""="","",IFERROR(ROUND(K66*INDEX('الموظفات'!$C$6:$C$205,MATCH(F66&amp;"",'الموظفات'!$A$6:$A$205,0)),2),0))</f>
        <v/>
      </c>
      <c r="M66" s="6">
        <f>IF(A66&amp;""="","",IF(G66&amp;""="","محجوز",G66))</f>
        <v/>
      </c>
      <c r="N66" s="18">
        <f>IF(ISNUMBER(A66),IF(ISNUMBER(B66),HOUR(B66)*60+MINUTE(B66),0),"")</f>
        <v/>
      </c>
      <c r="O66" s="18">
        <f>IF(AND(ISNUMBER(A66),A66='الإعدادات'!$B$4),COUNTIFS($A$6:$A$2005,'الإعدادات'!$B$4,$N$6:$N$2005,"&lt;"&amp;N66)+COUNTIFS($A$6:A66,'الإعدادات'!$B$4,$N$6:N66,N66),"")</f>
        <v/>
      </c>
    </row>
    <row r="67">
      <c r="A67" s="13" t="n"/>
      <c r="B67" s="20" t="n"/>
      <c r="C67" s="5" t="n"/>
      <c r="D67" s="21" t="n"/>
      <c r="E67" s="5" t="n"/>
      <c r="F67" s="5" t="n"/>
      <c r="G67" s="5" t="n"/>
      <c r="H67" s="15" t="n"/>
      <c r="I67" s="5" t="n"/>
      <c r="J67" s="19">
        <f>IF(E67&amp;""="","",IFERROR(INDEX('الخدمات'!$B$6:$B$205,MATCH(E67&amp;"",'الخدمات'!$A$6:$A$205,0)),"خدمة غير موجودة"))</f>
        <v/>
      </c>
      <c r="K67" s="19">
        <f>IF(A67&amp;""="","",IF(AND(G67="تم",ISNUMBER(J67)),ROUND(J67-N(H67),2),0))</f>
        <v/>
      </c>
      <c r="L67" s="19">
        <f>IF(A67&amp;""="","",IFERROR(ROUND(K67*INDEX('الموظفات'!$C$6:$C$205,MATCH(F67&amp;"",'الموظفات'!$A$6:$A$205,0)),2),0))</f>
        <v/>
      </c>
      <c r="M67" s="6">
        <f>IF(A67&amp;""="","",IF(G67&amp;""="","محجوز",G67))</f>
        <v/>
      </c>
      <c r="N67" s="18">
        <f>IF(ISNUMBER(A67),IF(ISNUMBER(B67),HOUR(B67)*60+MINUTE(B67),0),"")</f>
        <v/>
      </c>
      <c r="O67" s="18">
        <f>IF(AND(ISNUMBER(A67),A67='الإعدادات'!$B$4),COUNTIFS($A$6:$A$2005,'الإعدادات'!$B$4,$N$6:$N$2005,"&lt;"&amp;N67)+COUNTIFS($A$6:A67,'الإعدادات'!$B$4,$N$6:N67,N67),"")</f>
        <v/>
      </c>
    </row>
    <row r="68">
      <c r="A68" s="13" t="n"/>
      <c r="B68" s="20" t="n"/>
      <c r="C68" s="5" t="n"/>
      <c r="D68" s="21" t="n"/>
      <c r="E68" s="5" t="n"/>
      <c r="F68" s="5" t="n"/>
      <c r="G68" s="5" t="n"/>
      <c r="H68" s="15" t="n"/>
      <c r="I68" s="5" t="n"/>
      <c r="J68" s="19">
        <f>IF(E68&amp;""="","",IFERROR(INDEX('الخدمات'!$B$6:$B$205,MATCH(E68&amp;"",'الخدمات'!$A$6:$A$205,0)),"خدمة غير موجودة"))</f>
        <v/>
      </c>
      <c r="K68" s="19">
        <f>IF(A68&amp;""="","",IF(AND(G68="تم",ISNUMBER(J68)),ROUND(J68-N(H68),2),0))</f>
        <v/>
      </c>
      <c r="L68" s="19">
        <f>IF(A68&amp;""="","",IFERROR(ROUND(K68*INDEX('الموظفات'!$C$6:$C$205,MATCH(F68&amp;"",'الموظفات'!$A$6:$A$205,0)),2),0))</f>
        <v/>
      </c>
      <c r="M68" s="6">
        <f>IF(A68&amp;""="","",IF(G68&amp;""="","محجوز",G68))</f>
        <v/>
      </c>
      <c r="N68" s="18">
        <f>IF(ISNUMBER(A68),IF(ISNUMBER(B68),HOUR(B68)*60+MINUTE(B68),0),"")</f>
        <v/>
      </c>
      <c r="O68" s="18">
        <f>IF(AND(ISNUMBER(A68),A68='الإعدادات'!$B$4),COUNTIFS($A$6:$A$2005,'الإعدادات'!$B$4,$N$6:$N$2005,"&lt;"&amp;N68)+COUNTIFS($A$6:A68,'الإعدادات'!$B$4,$N$6:N68,N68),"")</f>
        <v/>
      </c>
    </row>
    <row r="69">
      <c r="A69" s="13" t="n"/>
      <c r="B69" s="20" t="n"/>
      <c r="C69" s="5" t="n"/>
      <c r="D69" s="21" t="n"/>
      <c r="E69" s="5" t="n"/>
      <c r="F69" s="5" t="n"/>
      <c r="G69" s="5" t="n"/>
      <c r="H69" s="15" t="n"/>
      <c r="I69" s="5" t="n"/>
      <c r="J69" s="19">
        <f>IF(E69&amp;""="","",IFERROR(INDEX('الخدمات'!$B$6:$B$205,MATCH(E69&amp;"",'الخدمات'!$A$6:$A$205,0)),"خدمة غير موجودة"))</f>
        <v/>
      </c>
      <c r="K69" s="19">
        <f>IF(A69&amp;""="","",IF(AND(G69="تم",ISNUMBER(J69)),ROUND(J69-N(H69),2),0))</f>
        <v/>
      </c>
      <c r="L69" s="19">
        <f>IF(A69&amp;""="","",IFERROR(ROUND(K69*INDEX('الموظفات'!$C$6:$C$205,MATCH(F69&amp;"",'الموظفات'!$A$6:$A$205,0)),2),0))</f>
        <v/>
      </c>
      <c r="M69" s="6">
        <f>IF(A69&amp;""="","",IF(G69&amp;""="","محجوز",G69))</f>
        <v/>
      </c>
      <c r="N69" s="18">
        <f>IF(ISNUMBER(A69),IF(ISNUMBER(B69),HOUR(B69)*60+MINUTE(B69),0),"")</f>
        <v/>
      </c>
      <c r="O69" s="18">
        <f>IF(AND(ISNUMBER(A69),A69='الإعدادات'!$B$4),COUNTIFS($A$6:$A$2005,'الإعدادات'!$B$4,$N$6:$N$2005,"&lt;"&amp;N69)+COUNTIFS($A$6:A69,'الإعدادات'!$B$4,$N$6:N69,N69),"")</f>
        <v/>
      </c>
    </row>
    <row r="70">
      <c r="A70" s="13" t="n"/>
      <c r="B70" s="20" t="n"/>
      <c r="C70" s="5" t="n"/>
      <c r="D70" s="21" t="n"/>
      <c r="E70" s="5" t="n"/>
      <c r="F70" s="5" t="n"/>
      <c r="G70" s="5" t="n"/>
      <c r="H70" s="15" t="n"/>
      <c r="I70" s="5" t="n"/>
      <c r="J70" s="19">
        <f>IF(E70&amp;""="","",IFERROR(INDEX('الخدمات'!$B$6:$B$205,MATCH(E70&amp;"",'الخدمات'!$A$6:$A$205,0)),"خدمة غير موجودة"))</f>
        <v/>
      </c>
      <c r="K70" s="19">
        <f>IF(A70&amp;""="","",IF(AND(G70="تم",ISNUMBER(J70)),ROUND(J70-N(H70),2),0))</f>
        <v/>
      </c>
      <c r="L70" s="19">
        <f>IF(A70&amp;""="","",IFERROR(ROUND(K70*INDEX('الموظفات'!$C$6:$C$205,MATCH(F70&amp;"",'الموظفات'!$A$6:$A$205,0)),2),0))</f>
        <v/>
      </c>
      <c r="M70" s="6">
        <f>IF(A70&amp;""="","",IF(G70&amp;""="","محجوز",G70))</f>
        <v/>
      </c>
      <c r="N70" s="18">
        <f>IF(ISNUMBER(A70),IF(ISNUMBER(B70),HOUR(B70)*60+MINUTE(B70),0),"")</f>
        <v/>
      </c>
      <c r="O70" s="18">
        <f>IF(AND(ISNUMBER(A70),A70='الإعدادات'!$B$4),COUNTIFS($A$6:$A$2005,'الإعدادات'!$B$4,$N$6:$N$2005,"&lt;"&amp;N70)+COUNTIFS($A$6:A70,'الإعدادات'!$B$4,$N$6:N70,N70),"")</f>
        <v/>
      </c>
    </row>
    <row r="71">
      <c r="A71" s="13" t="n"/>
      <c r="B71" s="20" t="n"/>
      <c r="C71" s="5" t="n"/>
      <c r="D71" s="21" t="n"/>
      <c r="E71" s="5" t="n"/>
      <c r="F71" s="5" t="n"/>
      <c r="G71" s="5" t="n"/>
      <c r="H71" s="15" t="n"/>
      <c r="I71" s="5" t="n"/>
      <c r="J71" s="19">
        <f>IF(E71&amp;""="","",IFERROR(INDEX('الخدمات'!$B$6:$B$205,MATCH(E71&amp;"",'الخدمات'!$A$6:$A$205,0)),"خدمة غير موجودة"))</f>
        <v/>
      </c>
      <c r="K71" s="19">
        <f>IF(A71&amp;""="","",IF(AND(G71="تم",ISNUMBER(J71)),ROUND(J71-N(H71),2),0))</f>
        <v/>
      </c>
      <c r="L71" s="19">
        <f>IF(A71&amp;""="","",IFERROR(ROUND(K71*INDEX('الموظفات'!$C$6:$C$205,MATCH(F71&amp;"",'الموظفات'!$A$6:$A$205,0)),2),0))</f>
        <v/>
      </c>
      <c r="M71" s="6">
        <f>IF(A71&amp;""="","",IF(G71&amp;""="","محجوز",G71))</f>
        <v/>
      </c>
      <c r="N71" s="18">
        <f>IF(ISNUMBER(A71),IF(ISNUMBER(B71),HOUR(B71)*60+MINUTE(B71),0),"")</f>
        <v/>
      </c>
      <c r="O71" s="18">
        <f>IF(AND(ISNUMBER(A71),A71='الإعدادات'!$B$4),COUNTIFS($A$6:$A$2005,'الإعدادات'!$B$4,$N$6:$N$2005,"&lt;"&amp;N71)+COUNTIFS($A$6:A71,'الإعدادات'!$B$4,$N$6:N71,N71),"")</f>
        <v/>
      </c>
    </row>
    <row r="72">
      <c r="A72" s="13" t="n"/>
      <c r="B72" s="20" t="n"/>
      <c r="C72" s="5" t="n"/>
      <c r="D72" s="21" t="n"/>
      <c r="E72" s="5" t="n"/>
      <c r="F72" s="5" t="n"/>
      <c r="G72" s="5" t="n"/>
      <c r="H72" s="15" t="n"/>
      <c r="I72" s="5" t="n"/>
      <c r="J72" s="19">
        <f>IF(E72&amp;""="","",IFERROR(INDEX('الخدمات'!$B$6:$B$205,MATCH(E72&amp;"",'الخدمات'!$A$6:$A$205,0)),"خدمة غير موجودة"))</f>
        <v/>
      </c>
      <c r="K72" s="19">
        <f>IF(A72&amp;""="","",IF(AND(G72="تم",ISNUMBER(J72)),ROUND(J72-N(H72),2),0))</f>
        <v/>
      </c>
      <c r="L72" s="19">
        <f>IF(A72&amp;""="","",IFERROR(ROUND(K72*INDEX('الموظفات'!$C$6:$C$205,MATCH(F72&amp;"",'الموظفات'!$A$6:$A$205,0)),2),0))</f>
        <v/>
      </c>
      <c r="M72" s="6">
        <f>IF(A72&amp;""="","",IF(G72&amp;""="","محجوز",G72))</f>
        <v/>
      </c>
      <c r="N72" s="18">
        <f>IF(ISNUMBER(A72),IF(ISNUMBER(B72),HOUR(B72)*60+MINUTE(B72),0),"")</f>
        <v/>
      </c>
      <c r="O72" s="18">
        <f>IF(AND(ISNUMBER(A72),A72='الإعدادات'!$B$4),COUNTIFS($A$6:$A$2005,'الإعدادات'!$B$4,$N$6:$N$2005,"&lt;"&amp;N72)+COUNTIFS($A$6:A72,'الإعدادات'!$B$4,$N$6:N72,N72),"")</f>
        <v/>
      </c>
    </row>
    <row r="73">
      <c r="A73" s="13" t="n"/>
      <c r="B73" s="20" t="n"/>
      <c r="C73" s="5" t="n"/>
      <c r="D73" s="21" t="n"/>
      <c r="E73" s="5" t="n"/>
      <c r="F73" s="5" t="n"/>
      <c r="G73" s="5" t="n"/>
      <c r="H73" s="15" t="n"/>
      <c r="I73" s="5" t="n"/>
      <c r="J73" s="19">
        <f>IF(E73&amp;""="","",IFERROR(INDEX('الخدمات'!$B$6:$B$205,MATCH(E73&amp;"",'الخدمات'!$A$6:$A$205,0)),"خدمة غير موجودة"))</f>
        <v/>
      </c>
      <c r="K73" s="19">
        <f>IF(A73&amp;""="","",IF(AND(G73="تم",ISNUMBER(J73)),ROUND(J73-N(H73),2),0))</f>
        <v/>
      </c>
      <c r="L73" s="19">
        <f>IF(A73&amp;""="","",IFERROR(ROUND(K73*INDEX('الموظفات'!$C$6:$C$205,MATCH(F73&amp;"",'الموظفات'!$A$6:$A$205,0)),2),0))</f>
        <v/>
      </c>
      <c r="M73" s="6">
        <f>IF(A73&amp;""="","",IF(G73&amp;""="","محجوز",G73))</f>
        <v/>
      </c>
      <c r="N73" s="18">
        <f>IF(ISNUMBER(A73),IF(ISNUMBER(B73),HOUR(B73)*60+MINUTE(B73),0),"")</f>
        <v/>
      </c>
      <c r="O73" s="18">
        <f>IF(AND(ISNUMBER(A73),A73='الإعدادات'!$B$4),COUNTIFS($A$6:$A$2005,'الإعدادات'!$B$4,$N$6:$N$2005,"&lt;"&amp;N73)+COUNTIFS($A$6:A73,'الإعدادات'!$B$4,$N$6:N73,N73),"")</f>
        <v/>
      </c>
    </row>
    <row r="74">
      <c r="A74" s="13" t="n"/>
      <c r="B74" s="20" t="n"/>
      <c r="C74" s="5" t="n"/>
      <c r="D74" s="21" t="n"/>
      <c r="E74" s="5" t="n"/>
      <c r="F74" s="5" t="n"/>
      <c r="G74" s="5" t="n"/>
      <c r="H74" s="15" t="n"/>
      <c r="I74" s="5" t="n"/>
      <c r="J74" s="19">
        <f>IF(E74&amp;""="","",IFERROR(INDEX('الخدمات'!$B$6:$B$205,MATCH(E74&amp;"",'الخدمات'!$A$6:$A$205,0)),"خدمة غير موجودة"))</f>
        <v/>
      </c>
      <c r="K74" s="19">
        <f>IF(A74&amp;""="","",IF(AND(G74="تم",ISNUMBER(J74)),ROUND(J74-N(H74),2),0))</f>
        <v/>
      </c>
      <c r="L74" s="19">
        <f>IF(A74&amp;""="","",IFERROR(ROUND(K74*INDEX('الموظفات'!$C$6:$C$205,MATCH(F74&amp;"",'الموظفات'!$A$6:$A$205,0)),2),0))</f>
        <v/>
      </c>
      <c r="M74" s="6">
        <f>IF(A74&amp;""="","",IF(G74&amp;""="","محجوز",G74))</f>
        <v/>
      </c>
      <c r="N74" s="18">
        <f>IF(ISNUMBER(A74),IF(ISNUMBER(B74),HOUR(B74)*60+MINUTE(B74),0),"")</f>
        <v/>
      </c>
      <c r="O74" s="18">
        <f>IF(AND(ISNUMBER(A74),A74='الإعدادات'!$B$4),COUNTIFS($A$6:$A$2005,'الإعدادات'!$B$4,$N$6:$N$2005,"&lt;"&amp;N74)+COUNTIFS($A$6:A74,'الإعدادات'!$B$4,$N$6:N74,N74),"")</f>
        <v/>
      </c>
    </row>
    <row r="75">
      <c r="A75" s="13" t="n"/>
      <c r="B75" s="20" t="n"/>
      <c r="C75" s="5" t="n"/>
      <c r="D75" s="21" t="n"/>
      <c r="E75" s="5" t="n"/>
      <c r="F75" s="5" t="n"/>
      <c r="G75" s="5" t="n"/>
      <c r="H75" s="15" t="n"/>
      <c r="I75" s="5" t="n"/>
      <c r="J75" s="19">
        <f>IF(E75&amp;""="","",IFERROR(INDEX('الخدمات'!$B$6:$B$205,MATCH(E75&amp;"",'الخدمات'!$A$6:$A$205,0)),"خدمة غير موجودة"))</f>
        <v/>
      </c>
      <c r="K75" s="19">
        <f>IF(A75&amp;""="","",IF(AND(G75="تم",ISNUMBER(J75)),ROUND(J75-N(H75),2),0))</f>
        <v/>
      </c>
      <c r="L75" s="19">
        <f>IF(A75&amp;""="","",IFERROR(ROUND(K75*INDEX('الموظفات'!$C$6:$C$205,MATCH(F75&amp;"",'الموظفات'!$A$6:$A$205,0)),2),0))</f>
        <v/>
      </c>
      <c r="M75" s="6">
        <f>IF(A75&amp;""="","",IF(G75&amp;""="","محجوز",G75))</f>
        <v/>
      </c>
      <c r="N75" s="18">
        <f>IF(ISNUMBER(A75),IF(ISNUMBER(B75),HOUR(B75)*60+MINUTE(B75),0),"")</f>
        <v/>
      </c>
      <c r="O75" s="18">
        <f>IF(AND(ISNUMBER(A75),A75='الإعدادات'!$B$4),COUNTIFS($A$6:$A$2005,'الإعدادات'!$B$4,$N$6:$N$2005,"&lt;"&amp;N75)+COUNTIFS($A$6:A75,'الإعدادات'!$B$4,$N$6:N75,N75),"")</f>
        <v/>
      </c>
    </row>
    <row r="76">
      <c r="A76" s="13" t="n"/>
      <c r="B76" s="20" t="n"/>
      <c r="C76" s="5" t="n"/>
      <c r="D76" s="21" t="n"/>
      <c r="E76" s="5" t="n"/>
      <c r="F76" s="5" t="n"/>
      <c r="G76" s="5" t="n"/>
      <c r="H76" s="15" t="n"/>
      <c r="I76" s="5" t="n"/>
      <c r="J76" s="19">
        <f>IF(E76&amp;""="","",IFERROR(INDEX('الخدمات'!$B$6:$B$205,MATCH(E76&amp;"",'الخدمات'!$A$6:$A$205,0)),"خدمة غير موجودة"))</f>
        <v/>
      </c>
      <c r="K76" s="19">
        <f>IF(A76&amp;""="","",IF(AND(G76="تم",ISNUMBER(J76)),ROUND(J76-N(H76),2),0))</f>
        <v/>
      </c>
      <c r="L76" s="19">
        <f>IF(A76&amp;""="","",IFERROR(ROUND(K76*INDEX('الموظفات'!$C$6:$C$205,MATCH(F76&amp;"",'الموظفات'!$A$6:$A$205,0)),2),0))</f>
        <v/>
      </c>
      <c r="M76" s="6">
        <f>IF(A76&amp;""="","",IF(G76&amp;""="","محجوز",G76))</f>
        <v/>
      </c>
      <c r="N76" s="18">
        <f>IF(ISNUMBER(A76),IF(ISNUMBER(B76),HOUR(B76)*60+MINUTE(B76),0),"")</f>
        <v/>
      </c>
      <c r="O76" s="18">
        <f>IF(AND(ISNUMBER(A76),A76='الإعدادات'!$B$4),COUNTIFS($A$6:$A$2005,'الإعدادات'!$B$4,$N$6:$N$2005,"&lt;"&amp;N76)+COUNTIFS($A$6:A76,'الإعدادات'!$B$4,$N$6:N76,N76),"")</f>
        <v/>
      </c>
    </row>
    <row r="77">
      <c r="A77" s="13" t="n"/>
      <c r="B77" s="20" t="n"/>
      <c r="C77" s="5" t="n"/>
      <c r="D77" s="21" t="n"/>
      <c r="E77" s="5" t="n"/>
      <c r="F77" s="5" t="n"/>
      <c r="G77" s="5" t="n"/>
      <c r="H77" s="15" t="n"/>
      <c r="I77" s="5" t="n"/>
      <c r="J77" s="19">
        <f>IF(E77&amp;""="","",IFERROR(INDEX('الخدمات'!$B$6:$B$205,MATCH(E77&amp;"",'الخدمات'!$A$6:$A$205,0)),"خدمة غير موجودة"))</f>
        <v/>
      </c>
      <c r="K77" s="19">
        <f>IF(A77&amp;""="","",IF(AND(G77="تم",ISNUMBER(J77)),ROUND(J77-N(H77),2),0))</f>
        <v/>
      </c>
      <c r="L77" s="19">
        <f>IF(A77&amp;""="","",IFERROR(ROUND(K77*INDEX('الموظفات'!$C$6:$C$205,MATCH(F77&amp;"",'الموظفات'!$A$6:$A$205,0)),2),0))</f>
        <v/>
      </c>
      <c r="M77" s="6">
        <f>IF(A77&amp;""="","",IF(G77&amp;""="","محجوز",G77))</f>
        <v/>
      </c>
      <c r="N77" s="18">
        <f>IF(ISNUMBER(A77),IF(ISNUMBER(B77),HOUR(B77)*60+MINUTE(B77),0),"")</f>
        <v/>
      </c>
      <c r="O77" s="18">
        <f>IF(AND(ISNUMBER(A77),A77='الإعدادات'!$B$4),COUNTIFS($A$6:$A$2005,'الإعدادات'!$B$4,$N$6:$N$2005,"&lt;"&amp;N77)+COUNTIFS($A$6:A77,'الإعدادات'!$B$4,$N$6:N77,N77),"")</f>
        <v/>
      </c>
    </row>
    <row r="78">
      <c r="A78" s="13" t="n"/>
      <c r="B78" s="20" t="n"/>
      <c r="C78" s="5" t="n"/>
      <c r="D78" s="21" t="n"/>
      <c r="E78" s="5" t="n"/>
      <c r="F78" s="5" t="n"/>
      <c r="G78" s="5" t="n"/>
      <c r="H78" s="15" t="n"/>
      <c r="I78" s="5" t="n"/>
      <c r="J78" s="19">
        <f>IF(E78&amp;""="","",IFERROR(INDEX('الخدمات'!$B$6:$B$205,MATCH(E78&amp;"",'الخدمات'!$A$6:$A$205,0)),"خدمة غير موجودة"))</f>
        <v/>
      </c>
      <c r="K78" s="19">
        <f>IF(A78&amp;""="","",IF(AND(G78="تم",ISNUMBER(J78)),ROUND(J78-N(H78),2),0))</f>
        <v/>
      </c>
      <c r="L78" s="19">
        <f>IF(A78&amp;""="","",IFERROR(ROUND(K78*INDEX('الموظفات'!$C$6:$C$205,MATCH(F78&amp;"",'الموظفات'!$A$6:$A$205,0)),2),0))</f>
        <v/>
      </c>
      <c r="M78" s="6">
        <f>IF(A78&amp;""="","",IF(G78&amp;""="","محجوز",G78))</f>
        <v/>
      </c>
      <c r="N78" s="18">
        <f>IF(ISNUMBER(A78),IF(ISNUMBER(B78),HOUR(B78)*60+MINUTE(B78),0),"")</f>
        <v/>
      </c>
      <c r="O78" s="18">
        <f>IF(AND(ISNUMBER(A78),A78='الإعدادات'!$B$4),COUNTIFS($A$6:$A$2005,'الإعدادات'!$B$4,$N$6:$N$2005,"&lt;"&amp;N78)+COUNTIFS($A$6:A78,'الإعدادات'!$B$4,$N$6:N78,N78),"")</f>
        <v/>
      </c>
    </row>
    <row r="79">
      <c r="A79" s="13" t="n"/>
      <c r="B79" s="20" t="n"/>
      <c r="C79" s="5" t="n"/>
      <c r="D79" s="21" t="n"/>
      <c r="E79" s="5" t="n"/>
      <c r="F79" s="5" t="n"/>
      <c r="G79" s="5" t="n"/>
      <c r="H79" s="15" t="n"/>
      <c r="I79" s="5" t="n"/>
      <c r="J79" s="19">
        <f>IF(E79&amp;""="","",IFERROR(INDEX('الخدمات'!$B$6:$B$205,MATCH(E79&amp;"",'الخدمات'!$A$6:$A$205,0)),"خدمة غير موجودة"))</f>
        <v/>
      </c>
      <c r="K79" s="19">
        <f>IF(A79&amp;""="","",IF(AND(G79="تم",ISNUMBER(J79)),ROUND(J79-N(H79),2),0))</f>
        <v/>
      </c>
      <c r="L79" s="19">
        <f>IF(A79&amp;""="","",IFERROR(ROUND(K79*INDEX('الموظفات'!$C$6:$C$205,MATCH(F79&amp;"",'الموظفات'!$A$6:$A$205,0)),2),0))</f>
        <v/>
      </c>
      <c r="M79" s="6">
        <f>IF(A79&amp;""="","",IF(G79&amp;""="","محجوز",G79))</f>
        <v/>
      </c>
      <c r="N79" s="18">
        <f>IF(ISNUMBER(A79),IF(ISNUMBER(B79),HOUR(B79)*60+MINUTE(B79),0),"")</f>
        <v/>
      </c>
      <c r="O79" s="18">
        <f>IF(AND(ISNUMBER(A79),A79='الإعدادات'!$B$4),COUNTIFS($A$6:$A$2005,'الإعدادات'!$B$4,$N$6:$N$2005,"&lt;"&amp;N79)+COUNTIFS($A$6:A79,'الإعدادات'!$B$4,$N$6:N79,N79),"")</f>
        <v/>
      </c>
    </row>
    <row r="80">
      <c r="A80" s="13" t="n"/>
      <c r="B80" s="20" t="n"/>
      <c r="C80" s="5" t="n"/>
      <c r="D80" s="21" t="n"/>
      <c r="E80" s="5" t="n"/>
      <c r="F80" s="5" t="n"/>
      <c r="G80" s="5" t="n"/>
      <c r="H80" s="15" t="n"/>
      <c r="I80" s="5" t="n"/>
      <c r="J80" s="19">
        <f>IF(E80&amp;""="","",IFERROR(INDEX('الخدمات'!$B$6:$B$205,MATCH(E80&amp;"",'الخدمات'!$A$6:$A$205,0)),"خدمة غير موجودة"))</f>
        <v/>
      </c>
      <c r="K80" s="19">
        <f>IF(A80&amp;""="","",IF(AND(G80="تم",ISNUMBER(J80)),ROUND(J80-N(H80),2),0))</f>
        <v/>
      </c>
      <c r="L80" s="19">
        <f>IF(A80&amp;""="","",IFERROR(ROUND(K80*INDEX('الموظفات'!$C$6:$C$205,MATCH(F80&amp;"",'الموظفات'!$A$6:$A$205,0)),2),0))</f>
        <v/>
      </c>
      <c r="M80" s="6">
        <f>IF(A80&amp;""="","",IF(G80&amp;""="","محجوز",G80))</f>
        <v/>
      </c>
      <c r="N80" s="18">
        <f>IF(ISNUMBER(A80),IF(ISNUMBER(B80),HOUR(B80)*60+MINUTE(B80),0),"")</f>
        <v/>
      </c>
      <c r="O80" s="18">
        <f>IF(AND(ISNUMBER(A80),A80='الإعدادات'!$B$4),COUNTIFS($A$6:$A$2005,'الإعدادات'!$B$4,$N$6:$N$2005,"&lt;"&amp;N80)+COUNTIFS($A$6:A80,'الإعدادات'!$B$4,$N$6:N80,N80),"")</f>
        <v/>
      </c>
    </row>
    <row r="81">
      <c r="A81" s="13" t="n"/>
      <c r="B81" s="20" t="n"/>
      <c r="C81" s="5" t="n"/>
      <c r="D81" s="21" t="n"/>
      <c r="E81" s="5" t="n"/>
      <c r="F81" s="5" t="n"/>
      <c r="G81" s="5" t="n"/>
      <c r="H81" s="15" t="n"/>
      <c r="I81" s="5" t="n"/>
      <c r="J81" s="19">
        <f>IF(E81&amp;""="","",IFERROR(INDEX('الخدمات'!$B$6:$B$205,MATCH(E81&amp;"",'الخدمات'!$A$6:$A$205,0)),"خدمة غير موجودة"))</f>
        <v/>
      </c>
      <c r="K81" s="19">
        <f>IF(A81&amp;""="","",IF(AND(G81="تم",ISNUMBER(J81)),ROUND(J81-N(H81),2),0))</f>
        <v/>
      </c>
      <c r="L81" s="19">
        <f>IF(A81&amp;""="","",IFERROR(ROUND(K81*INDEX('الموظفات'!$C$6:$C$205,MATCH(F81&amp;"",'الموظفات'!$A$6:$A$205,0)),2),0))</f>
        <v/>
      </c>
      <c r="M81" s="6">
        <f>IF(A81&amp;""="","",IF(G81&amp;""="","محجوز",G81))</f>
        <v/>
      </c>
      <c r="N81" s="18">
        <f>IF(ISNUMBER(A81),IF(ISNUMBER(B81),HOUR(B81)*60+MINUTE(B81),0),"")</f>
        <v/>
      </c>
      <c r="O81" s="18">
        <f>IF(AND(ISNUMBER(A81),A81='الإعدادات'!$B$4),COUNTIFS($A$6:$A$2005,'الإعدادات'!$B$4,$N$6:$N$2005,"&lt;"&amp;N81)+COUNTIFS($A$6:A81,'الإعدادات'!$B$4,$N$6:N81,N81),"")</f>
        <v/>
      </c>
    </row>
    <row r="82">
      <c r="A82" s="13" t="n"/>
      <c r="B82" s="20" t="n"/>
      <c r="C82" s="5" t="n"/>
      <c r="D82" s="21" t="n"/>
      <c r="E82" s="5" t="n"/>
      <c r="F82" s="5" t="n"/>
      <c r="G82" s="5" t="n"/>
      <c r="H82" s="15" t="n"/>
      <c r="I82" s="5" t="n"/>
      <c r="J82" s="19">
        <f>IF(E82&amp;""="","",IFERROR(INDEX('الخدمات'!$B$6:$B$205,MATCH(E82&amp;"",'الخدمات'!$A$6:$A$205,0)),"خدمة غير موجودة"))</f>
        <v/>
      </c>
      <c r="K82" s="19">
        <f>IF(A82&amp;""="","",IF(AND(G82="تم",ISNUMBER(J82)),ROUND(J82-N(H82),2),0))</f>
        <v/>
      </c>
      <c r="L82" s="19">
        <f>IF(A82&amp;""="","",IFERROR(ROUND(K82*INDEX('الموظفات'!$C$6:$C$205,MATCH(F82&amp;"",'الموظفات'!$A$6:$A$205,0)),2),0))</f>
        <v/>
      </c>
      <c r="M82" s="6">
        <f>IF(A82&amp;""="","",IF(G82&amp;""="","محجوز",G82))</f>
        <v/>
      </c>
      <c r="N82" s="18">
        <f>IF(ISNUMBER(A82),IF(ISNUMBER(B82),HOUR(B82)*60+MINUTE(B82),0),"")</f>
        <v/>
      </c>
      <c r="O82" s="18">
        <f>IF(AND(ISNUMBER(A82),A82='الإعدادات'!$B$4),COUNTIFS($A$6:$A$2005,'الإعدادات'!$B$4,$N$6:$N$2005,"&lt;"&amp;N82)+COUNTIFS($A$6:A82,'الإعدادات'!$B$4,$N$6:N82,N82),"")</f>
        <v/>
      </c>
    </row>
    <row r="83">
      <c r="A83" s="13" t="n"/>
      <c r="B83" s="20" t="n"/>
      <c r="C83" s="5" t="n"/>
      <c r="D83" s="21" t="n"/>
      <c r="E83" s="5" t="n"/>
      <c r="F83" s="5" t="n"/>
      <c r="G83" s="5" t="n"/>
      <c r="H83" s="15" t="n"/>
      <c r="I83" s="5" t="n"/>
      <c r="J83" s="19">
        <f>IF(E83&amp;""="","",IFERROR(INDEX('الخدمات'!$B$6:$B$205,MATCH(E83&amp;"",'الخدمات'!$A$6:$A$205,0)),"خدمة غير موجودة"))</f>
        <v/>
      </c>
      <c r="K83" s="19">
        <f>IF(A83&amp;""="","",IF(AND(G83="تم",ISNUMBER(J83)),ROUND(J83-N(H83),2),0))</f>
        <v/>
      </c>
      <c r="L83" s="19">
        <f>IF(A83&amp;""="","",IFERROR(ROUND(K83*INDEX('الموظفات'!$C$6:$C$205,MATCH(F83&amp;"",'الموظفات'!$A$6:$A$205,0)),2),0))</f>
        <v/>
      </c>
      <c r="M83" s="6">
        <f>IF(A83&amp;""="","",IF(G83&amp;""="","محجوز",G83))</f>
        <v/>
      </c>
      <c r="N83" s="18">
        <f>IF(ISNUMBER(A83),IF(ISNUMBER(B83),HOUR(B83)*60+MINUTE(B83),0),"")</f>
        <v/>
      </c>
      <c r="O83" s="18">
        <f>IF(AND(ISNUMBER(A83),A83='الإعدادات'!$B$4),COUNTIFS($A$6:$A$2005,'الإعدادات'!$B$4,$N$6:$N$2005,"&lt;"&amp;N83)+COUNTIFS($A$6:A83,'الإعدادات'!$B$4,$N$6:N83,N83),"")</f>
        <v/>
      </c>
    </row>
    <row r="84">
      <c r="A84" s="13" t="n"/>
      <c r="B84" s="20" t="n"/>
      <c r="C84" s="5" t="n"/>
      <c r="D84" s="21" t="n"/>
      <c r="E84" s="5" t="n"/>
      <c r="F84" s="5" t="n"/>
      <c r="G84" s="5" t="n"/>
      <c r="H84" s="15" t="n"/>
      <c r="I84" s="5" t="n"/>
      <c r="J84" s="19">
        <f>IF(E84&amp;""="","",IFERROR(INDEX('الخدمات'!$B$6:$B$205,MATCH(E84&amp;"",'الخدمات'!$A$6:$A$205,0)),"خدمة غير موجودة"))</f>
        <v/>
      </c>
      <c r="K84" s="19">
        <f>IF(A84&amp;""="","",IF(AND(G84="تم",ISNUMBER(J84)),ROUND(J84-N(H84),2),0))</f>
        <v/>
      </c>
      <c r="L84" s="19">
        <f>IF(A84&amp;""="","",IFERROR(ROUND(K84*INDEX('الموظفات'!$C$6:$C$205,MATCH(F84&amp;"",'الموظفات'!$A$6:$A$205,0)),2),0))</f>
        <v/>
      </c>
      <c r="M84" s="6">
        <f>IF(A84&amp;""="","",IF(G84&amp;""="","محجوز",G84))</f>
        <v/>
      </c>
      <c r="N84" s="18">
        <f>IF(ISNUMBER(A84),IF(ISNUMBER(B84),HOUR(B84)*60+MINUTE(B84),0),"")</f>
        <v/>
      </c>
      <c r="O84" s="18">
        <f>IF(AND(ISNUMBER(A84),A84='الإعدادات'!$B$4),COUNTIFS($A$6:$A$2005,'الإعدادات'!$B$4,$N$6:$N$2005,"&lt;"&amp;N84)+COUNTIFS($A$6:A84,'الإعدادات'!$B$4,$N$6:N84,N84),"")</f>
        <v/>
      </c>
    </row>
    <row r="85">
      <c r="A85" s="13" t="n"/>
      <c r="B85" s="20" t="n"/>
      <c r="C85" s="5" t="n"/>
      <c r="D85" s="21" t="n"/>
      <c r="E85" s="5" t="n"/>
      <c r="F85" s="5" t="n"/>
      <c r="G85" s="5" t="n"/>
      <c r="H85" s="15" t="n"/>
      <c r="I85" s="5" t="n"/>
      <c r="J85" s="19">
        <f>IF(E85&amp;""="","",IFERROR(INDEX('الخدمات'!$B$6:$B$205,MATCH(E85&amp;"",'الخدمات'!$A$6:$A$205,0)),"خدمة غير موجودة"))</f>
        <v/>
      </c>
      <c r="K85" s="19">
        <f>IF(A85&amp;""="","",IF(AND(G85="تم",ISNUMBER(J85)),ROUND(J85-N(H85),2),0))</f>
        <v/>
      </c>
      <c r="L85" s="19">
        <f>IF(A85&amp;""="","",IFERROR(ROUND(K85*INDEX('الموظفات'!$C$6:$C$205,MATCH(F85&amp;"",'الموظفات'!$A$6:$A$205,0)),2),0))</f>
        <v/>
      </c>
      <c r="M85" s="6">
        <f>IF(A85&amp;""="","",IF(G85&amp;""="","محجوز",G85))</f>
        <v/>
      </c>
      <c r="N85" s="18">
        <f>IF(ISNUMBER(A85),IF(ISNUMBER(B85),HOUR(B85)*60+MINUTE(B85),0),"")</f>
        <v/>
      </c>
      <c r="O85" s="18">
        <f>IF(AND(ISNUMBER(A85),A85='الإعدادات'!$B$4),COUNTIFS($A$6:$A$2005,'الإعدادات'!$B$4,$N$6:$N$2005,"&lt;"&amp;N85)+COUNTIFS($A$6:A85,'الإعدادات'!$B$4,$N$6:N85,N85),"")</f>
        <v/>
      </c>
    </row>
    <row r="86">
      <c r="A86" s="13" t="n"/>
      <c r="B86" s="20" t="n"/>
      <c r="C86" s="5" t="n"/>
      <c r="D86" s="21" t="n"/>
      <c r="E86" s="5" t="n"/>
      <c r="F86" s="5" t="n"/>
      <c r="G86" s="5" t="n"/>
      <c r="H86" s="15" t="n"/>
      <c r="I86" s="5" t="n"/>
      <c r="J86" s="19">
        <f>IF(E86&amp;""="","",IFERROR(INDEX('الخدمات'!$B$6:$B$205,MATCH(E86&amp;"",'الخدمات'!$A$6:$A$205,0)),"خدمة غير موجودة"))</f>
        <v/>
      </c>
      <c r="K86" s="19">
        <f>IF(A86&amp;""="","",IF(AND(G86="تم",ISNUMBER(J86)),ROUND(J86-N(H86),2),0))</f>
        <v/>
      </c>
      <c r="L86" s="19">
        <f>IF(A86&amp;""="","",IFERROR(ROUND(K86*INDEX('الموظفات'!$C$6:$C$205,MATCH(F86&amp;"",'الموظفات'!$A$6:$A$205,0)),2),0))</f>
        <v/>
      </c>
      <c r="M86" s="6">
        <f>IF(A86&amp;""="","",IF(G86&amp;""="","محجوز",G86))</f>
        <v/>
      </c>
      <c r="N86" s="18">
        <f>IF(ISNUMBER(A86),IF(ISNUMBER(B86),HOUR(B86)*60+MINUTE(B86),0),"")</f>
        <v/>
      </c>
      <c r="O86" s="18">
        <f>IF(AND(ISNUMBER(A86),A86='الإعدادات'!$B$4),COUNTIFS($A$6:$A$2005,'الإعدادات'!$B$4,$N$6:$N$2005,"&lt;"&amp;N86)+COUNTIFS($A$6:A86,'الإعدادات'!$B$4,$N$6:N86,N86),"")</f>
        <v/>
      </c>
    </row>
    <row r="87">
      <c r="A87" s="13" t="n"/>
      <c r="B87" s="20" t="n"/>
      <c r="C87" s="5" t="n"/>
      <c r="D87" s="21" t="n"/>
      <c r="E87" s="5" t="n"/>
      <c r="F87" s="5" t="n"/>
      <c r="G87" s="5" t="n"/>
      <c r="H87" s="15" t="n"/>
      <c r="I87" s="5" t="n"/>
      <c r="J87" s="19">
        <f>IF(E87&amp;""="","",IFERROR(INDEX('الخدمات'!$B$6:$B$205,MATCH(E87&amp;"",'الخدمات'!$A$6:$A$205,0)),"خدمة غير موجودة"))</f>
        <v/>
      </c>
      <c r="K87" s="19">
        <f>IF(A87&amp;""="","",IF(AND(G87="تم",ISNUMBER(J87)),ROUND(J87-N(H87),2),0))</f>
        <v/>
      </c>
      <c r="L87" s="19">
        <f>IF(A87&amp;""="","",IFERROR(ROUND(K87*INDEX('الموظفات'!$C$6:$C$205,MATCH(F87&amp;"",'الموظفات'!$A$6:$A$205,0)),2),0))</f>
        <v/>
      </c>
      <c r="M87" s="6">
        <f>IF(A87&amp;""="","",IF(G87&amp;""="","محجوز",G87))</f>
        <v/>
      </c>
      <c r="N87" s="18">
        <f>IF(ISNUMBER(A87),IF(ISNUMBER(B87),HOUR(B87)*60+MINUTE(B87),0),"")</f>
        <v/>
      </c>
      <c r="O87" s="18">
        <f>IF(AND(ISNUMBER(A87),A87='الإعدادات'!$B$4),COUNTIFS($A$6:$A$2005,'الإعدادات'!$B$4,$N$6:$N$2005,"&lt;"&amp;N87)+COUNTIFS($A$6:A87,'الإعدادات'!$B$4,$N$6:N87,N87),"")</f>
        <v/>
      </c>
    </row>
    <row r="88">
      <c r="A88" s="13" t="n"/>
      <c r="B88" s="20" t="n"/>
      <c r="C88" s="5" t="n"/>
      <c r="D88" s="21" t="n"/>
      <c r="E88" s="5" t="n"/>
      <c r="F88" s="5" t="n"/>
      <c r="G88" s="5" t="n"/>
      <c r="H88" s="15" t="n"/>
      <c r="I88" s="5" t="n"/>
      <c r="J88" s="19">
        <f>IF(E88&amp;""="","",IFERROR(INDEX('الخدمات'!$B$6:$B$205,MATCH(E88&amp;"",'الخدمات'!$A$6:$A$205,0)),"خدمة غير موجودة"))</f>
        <v/>
      </c>
      <c r="K88" s="19">
        <f>IF(A88&amp;""="","",IF(AND(G88="تم",ISNUMBER(J88)),ROUND(J88-N(H88),2),0))</f>
        <v/>
      </c>
      <c r="L88" s="19">
        <f>IF(A88&amp;""="","",IFERROR(ROUND(K88*INDEX('الموظفات'!$C$6:$C$205,MATCH(F88&amp;"",'الموظفات'!$A$6:$A$205,0)),2),0))</f>
        <v/>
      </c>
      <c r="M88" s="6">
        <f>IF(A88&amp;""="","",IF(G88&amp;""="","محجوز",G88))</f>
        <v/>
      </c>
      <c r="N88" s="18">
        <f>IF(ISNUMBER(A88),IF(ISNUMBER(B88),HOUR(B88)*60+MINUTE(B88),0),"")</f>
        <v/>
      </c>
      <c r="O88" s="18">
        <f>IF(AND(ISNUMBER(A88),A88='الإعدادات'!$B$4),COUNTIFS($A$6:$A$2005,'الإعدادات'!$B$4,$N$6:$N$2005,"&lt;"&amp;N88)+COUNTIFS($A$6:A88,'الإعدادات'!$B$4,$N$6:N88,N88),"")</f>
        <v/>
      </c>
    </row>
    <row r="89">
      <c r="A89" s="13" t="n"/>
      <c r="B89" s="20" t="n"/>
      <c r="C89" s="5" t="n"/>
      <c r="D89" s="21" t="n"/>
      <c r="E89" s="5" t="n"/>
      <c r="F89" s="5" t="n"/>
      <c r="G89" s="5" t="n"/>
      <c r="H89" s="15" t="n"/>
      <c r="I89" s="5" t="n"/>
      <c r="J89" s="19">
        <f>IF(E89&amp;""="","",IFERROR(INDEX('الخدمات'!$B$6:$B$205,MATCH(E89&amp;"",'الخدمات'!$A$6:$A$205,0)),"خدمة غير موجودة"))</f>
        <v/>
      </c>
      <c r="K89" s="19">
        <f>IF(A89&amp;""="","",IF(AND(G89="تم",ISNUMBER(J89)),ROUND(J89-N(H89),2),0))</f>
        <v/>
      </c>
      <c r="L89" s="19">
        <f>IF(A89&amp;""="","",IFERROR(ROUND(K89*INDEX('الموظفات'!$C$6:$C$205,MATCH(F89&amp;"",'الموظفات'!$A$6:$A$205,0)),2),0))</f>
        <v/>
      </c>
      <c r="M89" s="6">
        <f>IF(A89&amp;""="","",IF(G89&amp;""="","محجوز",G89))</f>
        <v/>
      </c>
      <c r="N89" s="18">
        <f>IF(ISNUMBER(A89),IF(ISNUMBER(B89),HOUR(B89)*60+MINUTE(B89),0),"")</f>
        <v/>
      </c>
      <c r="O89" s="18">
        <f>IF(AND(ISNUMBER(A89),A89='الإعدادات'!$B$4),COUNTIFS($A$6:$A$2005,'الإعدادات'!$B$4,$N$6:$N$2005,"&lt;"&amp;N89)+COUNTIFS($A$6:A89,'الإعدادات'!$B$4,$N$6:N89,N89),"")</f>
        <v/>
      </c>
    </row>
    <row r="90">
      <c r="A90" s="13" t="n"/>
      <c r="B90" s="20" t="n"/>
      <c r="C90" s="5" t="n"/>
      <c r="D90" s="21" t="n"/>
      <c r="E90" s="5" t="n"/>
      <c r="F90" s="5" t="n"/>
      <c r="G90" s="5" t="n"/>
      <c r="H90" s="15" t="n"/>
      <c r="I90" s="5" t="n"/>
      <c r="J90" s="19">
        <f>IF(E90&amp;""="","",IFERROR(INDEX('الخدمات'!$B$6:$B$205,MATCH(E90&amp;"",'الخدمات'!$A$6:$A$205,0)),"خدمة غير موجودة"))</f>
        <v/>
      </c>
      <c r="K90" s="19">
        <f>IF(A90&amp;""="","",IF(AND(G90="تم",ISNUMBER(J90)),ROUND(J90-N(H90),2),0))</f>
        <v/>
      </c>
      <c r="L90" s="19">
        <f>IF(A90&amp;""="","",IFERROR(ROUND(K90*INDEX('الموظفات'!$C$6:$C$205,MATCH(F90&amp;"",'الموظفات'!$A$6:$A$205,0)),2),0))</f>
        <v/>
      </c>
      <c r="M90" s="6">
        <f>IF(A90&amp;""="","",IF(G90&amp;""="","محجوز",G90))</f>
        <v/>
      </c>
      <c r="N90" s="18">
        <f>IF(ISNUMBER(A90),IF(ISNUMBER(B90),HOUR(B90)*60+MINUTE(B90),0),"")</f>
        <v/>
      </c>
      <c r="O90" s="18">
        <f>IF(AND(ISNUMBER(A90),A90='الإعدادات'!$B$4),COUNTIFS($A$6:$A$2005,'الإعدادات'!$B$4,$N$6:$N$2005,"&lt;"&amp;N90)+COUNTIFS($A$6:A90,'الإعدادات'!$B$4,$N$6:N90,N90),"")</f>
        <v/>
      </c>
    </row>
    <row r="91">
      <c r="A91" s="13" t="n"/>
      <c r="B91" s="20" t="n"/>
      <c r="C91" s="5" t="n"/>
      <c r="D91" s="21" t="n"/>
      <c r="E91" s="5" t="n"/>
      <c r="F91" s="5" t="n"/>
      <c r="G91" s="5" t="n"/>
      <c r="H91" s="15" t="n"/>
      <c r="I91" s="5" t="n"/>
      <c r="J91" s="19">
        <f>IF(E91&amp;""="","",IFERROR(INDEX('الخدمات'!$B$6:$B$205,MATCH(E91&amp;"",'الخدمات'!$A$6:$A$205,0)),"خدمة غير موجودة"))</f>
        <v/>
      </c>
      <c r="K91" s="19">
        <f>IF(A91&amp;""="","",IF(AND(G91="تم",ISNUMBER(J91)),ROUND(J91-N(H91),2),0))</f>
        <v/>
      </c>
      <c r="L91" s="19">
        <f>IF(A91&amp;""="","",IFERROR(ROUND(K91*INDEX('الموظفات'!$C$6:$C$205,MATCH(F91&amp;"",'الموظفات'!$A$6:$A$205,0)),2),0))</f>
        <v/>
      </c>
      <c r="M91" s="6">
        <f>IF(A91&amp;""="","",IF(G91&amp;""="","محجوز",G91))</f>
        <v/>
      </c>
      <c r="N91" s="18">
        <f>IF(ISNUMBER(A91),IF(ISNUMBER(B91),HOUR(B91)*60+MINUTE(B91),0),"")</f>
        <v/>
      </c>
      <c r="O91" s="18">
        <f>IF(AND(ISNUMBER(A91),A91='الإعدادات'!$B$4),COUNTIFS($A$6:$A$2005,'الإعدادات'!$B$4,$N$6:$N$2005,"&lt;"&amp;N91)+COUNTIFS($A$6:A91,'الإعدادات'!$B$4,$N$6:N91,N91),"")</f>
        <v/>
      </c>
    </row>
    <row r="92">
      <c r="A92" s="13" t="n"/>
      <c r="B92" s="20" t="n"/>
      <c r="C92" s="5" t="n"/>
      <c r="D92" s="21" t="n"/>
      <c r="E92" s="5" t="n"/>
      <c r="F92" s="5" t="n"/>
      <c r="G92" s="5" t="n"/>
      <c r="H92" s="15" t="n"/>
      <c r="I92" s="5" t="n"/>
      <c r="J92" s="19">
        <f>IF(E92&amp;""="","",IFERROR(INDEX('الخدمات'!$B$6:$B$205,MATCH(E92&amp;"",'الخدمات'!$A$6:$A$205,0)),"خدمة غير موجودة"))</f>
        <v/>
      </c>
      <c r="K92" s="19">
        <f>IF(A92&amp;""="","",IF(AND(G92="تم",ISNUMBER(J92)),ROUND(J92-N(H92),2),0))</f>
        <v/>
      </c>
      <c r="L92" s="19">
        <f>IF(A92&amp;""="","",IFERROR(ROUND(K92*INDEX('الموظفات'!$C$6:$C$205,MATCH(F92&amp;"",'الموظفات'!$A$6:$A$205,0)),2),0))</f>
        <v/>
      </c>
      <c r="M92" s="6">
        <f>IF(A92&amp;""="","",IF(G92&amp;""="","محجوز",G92))</f>
        <v/>
      </c>
      <c r="N92" s="18">
        <f>IF(ISNUMBER(A92),IF(ISNUMBER(B92),HOUR(B92)*60+MINUTE(B92),0),"")</f>
        <v/>
      </c>
      <c r="O92" s="18">
        <f>IF(AND(ISNUMBER(A92),A92='الإعدادات'!$B$4),COUNTIFS($A$6:$A$2005,'الإعدادات'!$B$4,$N$6:$N$2005,"&lt;"&amp;N92)+COUNTIFS($A$6:A92,'الإعدادات'!$B$4,$N$6:N92,N92),"")</f>
        <v/>
      </c>
    </row>
    <row r="93">
      <c r="A93" s="13" t="n"/>
      <c r="B93" s="20" t="n"/>
      <c r="C93" s="5" t="n"/>
      <c r="D93" s="21" t="n"/>
      <c r="E93" s="5" t="n"/>
      <c r="F93" s="5" t="n"/>
      <c r="G93" s="5" t="n"/>
      <c r="H93" s="15" t="n"/>
      <c r="I93" s="5" t="n"/>
      <c r="J93" s="19">
        <f>IF(E93&amp;""="","",IFERROR(INDEX('الخدمات'!$B$6:$B$205,MATCH(E93&amp;"",'الخدمات'!$A$6:$A$205,0)),"خدمة غير موجودة"))</f>
        <v/>
      </c>
      <c r="K93" s="19">
        <f>IF(A93&amp;""="","",IF(AND(G93="تم",ISNUMBER(J93)),ROUND(J93-N(H93),2),0))</f>
        <v/>
      </c>
      <c r="L93" s="19">
        <f>IF(A93&amp;""="","",IFERROR(ROUND(K93*INDEX('الموظفات'!$C$6:$C$205,MATCH(F93&amp;"",'الموظفات'!$A$6:$A$205,0)),2),0))</f>
        <v/>
      </c>
      <c r="M93" s="6">
        <f>IF(A93&amp;""="","",IF(G93&amp;""="","محجوز",G93))</f>
        <v/>
      </c>
      <c r="N93" s="18">
        <f>IF(ISNUMBER(A93),IF(ISNUMBER(B93),HOUR(B93)*60+MINUTE(B93),0),"")</f>
        <v/>
      </c>
      <c r="O93" s="18">
        <f>IF(AND(ISNUMBER(A93),A93='الإعدادات'!$B$4),COUNTIFS($A$6:$A$2005,'الإعدادات'!$B$4,$N$6:$N$2005,"&lt;"&amp;N93)+COUNTIFS($A$6:A93,'الإعدادات'!$B$4,$N$6:N93,N93),"")</f>
        <v/>
      </c>
    </row>
    <row r="94">
      <c r="A94" s="13" t="n"/>
      <c r="B94" s="20" t="n"/>
      <c r="C94" s="5" t="n"/>
      <c r="D94" s="21" t="n"/>
      <c r="E94" s="5" t="n"/>
      <c r="F94" s="5" t="n"/>
      <c r="G94" s="5" t="n"/>
      <c r="H94" s="15" t="n"/>
      <c r="I94" s="5" t="n"/>
      <c r="J94" s="19">
        <f>IF(E94&amp;""="","",IFERROR(INDEX('الخدمات'!$B$6:$B$205,MATCH(E94&amp;"",'الخدمات'!$A$6:$A$205,0)),"خدمة غير موجودة"))</f>
        <v/>
      </c>
      <c r="K94" s="19">
        <f>IF(A94&amp;""="","",IF(AND(G94="تم",ISNUMBER(J94)),ROUND(J94-N(H94),2),0))</f>
        <v/>
      </c>
      <c r="L94" s="19">
        <f>IF(A94&amp;""="","",IFERROR(ROUND(K94*INDEX('الموظفات'!$C$6:$C$205,MATCH(F94&amp;"",'الموظفات'!$A$6:$A$205,0)),2),0))</f>
        <v/>
      </c>
      <c r="M94" s="6">
        <f>IF(A94&amp;""="","",IF(G94&amp;""="","محجوز",G94))</f>
        <v/>
      </c>
      <c r="N94" s="18">
        <f>IF(ISNUMBER(A94),IF(ISNUMBER(B94),HOUR(B94)*60+MINUTE(B94),0),"")</f>
        <v/>
      </c>
      <c r="O94" s="18">
        <f>IF(AND(ISNUMBER(A94),A94='الإعدادات'!$B$4),COUNTIFS($A$6:$A$2005,'الإعدادات'!$B$4,$N$6:$N$2005,"&lt;"&amp;N94)+COUNTIFS($A$6:A94,'الإعدادات'!$B$4,$N$6:N94,N94),"")</f>
        <v/>
      </c>
    </row>
    <row r="95">
      <c r="A95" s="13" t="n"/>
      <c r="B95" s="20" t="n"/>
      <c r="C95" s="5" t="n"/>
      <c r="D95" s="21" t="n"/>
      <c r="E95" s="5" t="n"/>
      <c r="F95" s="5" t="n"/>
      <c r="G95" s="5" t="n"/>
      <c r="H95" s="15" t="n"/>
      <c r="I95" s="5" t="n"/>
      <c r="J95" s="19">
        <f>IF(E95&amp;""="","",IFERROR(INDEX('الخدمات'!$B$6:$B$205,MATCH(E95&amp;"",'الخدمات'!$A$6:$A$205,0)),"خدمة غير موجودة"))</f>
        <v/>
      </c>
      <c r="K95" s="19">
        <f>IF(A95&amp;""="","",IF(AND(G95="تم",ISNUMBER(J95)),ROUND(J95-N(H95),2),0))</f>
        <v/>
      </c>
      <c r="L95" s="19">
        <f>IF(A95&amp;""="","",IFERROR(ROUND(K95*INDEX('الموظفات'!$C$6:$C$205,MATCH(F95&amp;"",'الموظفات'!$A$6:$A$205,0)),2),0))</f>
        <v/>
      </c>
      <c r="M95" s="6">
        <f>IF(A95&amp;""="","",IF(G95&amp;""="","محجوز",G95))</f>
        <v/>
      </c>
      <c r="N95" s="18">
        <f>IF(ISNUMBER(A95),IF(ISNUMBER(B95),HOUR(B95)*60+MINUTE(B95),0),"")</f>
        <v/>
      </c>
      <c r="O95" s="18">
        <f>IF(AND(ISNUMBER(A95),A95='الإعدادات'!$B$4),COUNTIFS($A$6:$A$2005,'الإعدادات'!$B$4,$N$6:$N$2005,"&lt;"&amp;N95)+COUNTIFS($A$6:A95,'الإعدادات'!$B$4,$N$6:N95,N95),"")</f>
        <v/>
      </c>
    </row>
    <row r="96">
      <c r="A96" s="13" t="n"/>
      <c r="B96" s="20" t="n"/>
      <c r="C96" s="5" t="n"/>
      <c r="D96" s="21" t="n"/>
      <c r="E96" s="5" t="n"/>
      <c r="F96" s="5" t="n"/>
      <c r="G96" s="5" t="n"/>
      <c r="H96" s="15" t="n"/>
      <c r="I96" s="5" t="n"/>
      <c r="J96" s="19">
        <f>IF(E96&amp;""="","",IFERROR(INDEX('الخدمات'!$B$6:$B$205,MATCH(E96&amp;"",'الخدمات'!$A$6:$A$205,0)),"خدمة غير موجودة"))</f>
        <v/>
      </c>
      <c r="K96" s="19">
        <f>IF(A96&amp;""="","",IF(AND(G96="تم",ISNUMBER(J96)),ROUND(J96-N(H96),2),0))</f>
        <v/>
      </c>
      <c r="L96" s="19">
        <f>IF(A96&amp;""="","",IFERROR(ROUND(K96*INDEX('الموظفات'!$C$6:$C$205,MATCH(F96&amp;"",'الموظفات'!$A$6:$A$205,0)),2),0))</f>
        <v/>
      </c>
      <c r="M96" s="6">
        <f>IF(A96&amp;""="","",IF(G96&amp;""="","محجوز",G96))</f>
        <v/>
      </c>
      <c r="N96" s="18">
        <f>IF(ISNUMBER(A96),IF(ISNUMBER(B96),HOUR(B96)*60+MINUTE(B96),0),"")</f>
        <v/>
      </c>
      <c r="O96" s="18">
        <f>IF(AND(ISNUMBER(A96),A96='الإعدادات'!$B$4),COUNTIFS($A$6:$A$2005,'الإعدادات'!$B$4,$N$6:$N$2005,"&lt;"&amp;N96)+COUNTIFS($A$6:A96,'الإعدادات'!$B$4,$N$6:N96,N96),"")</f>
        <v/>
      </c>
    </row>
    <row r="97">
      <c r="A97" s="13" t="n"/>
      <c r="B97" s="20" t="n"/>
      <c r="C97" s="5" t="n"/>
      <c r="D97" s="21" t="n"/>
      <c r="E97" s="5" t="n"/>
      <c r="F97" s="5" t="n"/>
      <c r="G97" s="5" t="n"/>
      <c r="H97" s="15" t="n"/>
      <c r="I97" s="5" t="n"/>
      <c r="J97" s="19">
        <f>IF(E97&amp;""="","",IFERROR(INDEX('الخدمات'!$B$6:$B$205,MATCH(E97&amp;"",'الخدمات'!$A$6:$A$205,0)),"خدمة غير موجودة"))</f>
        <v/>
      </c>
      <c r="K97" s="19">
        <f>IF(A97&amp;""="","",IF(AND(G97="تم",ISNUMBER(J97)),ROUND(J97-N(H97),2),0))</f>
        <v/>
      </c>
      <c r="L97" s="19">
        <f>IF(A97&amp;""="","",IFERROR(ROUND(K97*INDEX('الموظفات'!$C$6:$C$205,MATCH(F97&amp;"",'الموظفات'!$A$6:$A$205,0)),2),0))</f>
        <v/>
      </c>
      <c r="M97" s="6">
        <f>IF(A97&amp;""="","",IF(G97&amp;""="","محجوز",G97))</f>
        <v/>
      </c>
      <c r="N97" s="18">
        <f>IF(ISNUMBER(A97),IF(ISNUMBER(B97),HOUR(B97)*60+MINUTE(B97),0),"")</f>
        <v/>
      </c>
      <c r="O97" s="18">
        <f>IF(AND(ISNUMBER(A97),A97='الإعدادات'!$B$4),COUNTIFS($A$6:$A$2005,'الإعدادات'!$B$4,$N$6:$N$2005,"&lt;"&amp;N97)+COUNTIFS($A$6:A97,'الإعدادات'!$B$4,$N$6:N97,N97),"")</f>
        <v/>
      </c>
    </row>
    <row r="98">
      <c r="A98" s="13" t="n"/>
      <c r="B98" s="20" t="n"/>
      <c r="C98" s="5" t="n"/>
      <c r="D98" s="21" t="n"/>
      <c r="E98" s="5" t="n"/>
      <c r="F98" s="5" t="n"/>
      <c r="G98" s="5" t="n"/>
      <c r="H98" s="15" t="n"/>
      <c r="I98" s="5" t="n"/>
      <c r="J98" s="19">
        <f>IF(E98&amp;""="","",IFERROR(INDEX('الخدمات'!$B$6:$B$205,MATCH(E98&amp;"",'الخدمات'!$A$6:$A$205,0)),"خدمة غير موجودة"))</f>
        <v/>
      </c>
      <c r="K98" s="19">
        <f>IF(A98&amp;""="","",IF(AND(G98="تم",ISNUMBER(J98)),ROUND(J98-N(H98),2),0))</f>
        <v/>
      </c>
      <c r="L98" s="19">
        <f>IF(A98&amp;""="","",IFERROR(ROUND(K98*INDEX('الموظفات'!$C$6:$C$205,MATCH(F98&amp;"",'الموظفات'!$A$6:$A$205,0)),2),0))</f>
        <v/>
      </c>
      <c r="M98" s="6">
        <f>IF(A98&amp;""="","",IF(G98&amp;""="","محجوز",G98))</f>
        <v/>
      </c>
      <c r="N98" s="18">
        <f>IF(ISNUMBER(A98),IF(ISNUMBER(B98),HOUR(B98)*60+MINUTE(B98),0),"")</f>
        <v/>
      </c>
      <c r="O98" s="18">
        <f>IF(AND(ISNUMBER(A98),A98='الإعدادات'!$B$4),COUNTIFS($A$6:$A$2005,'الإعدادات'!$B$4,$N$6:$N$2005,"&lt;"&amp;N98)+COUNTIFS($A$6:A98,'الإعدادات'!$B$4,$N$6:N98,N98),"")</f>
        <v/>
      </c>
    </row>
    <row r="99">
      <c r="A99" s="13" t="n"/>
      <c r="B99" s="20" t="n"/>
      <c r="C99" s="5" t="n"/>
      <c r="D99" s="21" t="n"/>
      <c r="E99" s="5" t="n"/>
      <c r="F99" s="5" t="n"/>
      <c r="G99" s="5" t="n"/>
      <c r="H99" s="15" t="n"/>
      <c r="I99" s="5" t="n"/>
      <c r="J99" s="19">
        <f>IF(E99&amp;""="","",IFERROR(INDEX('الخدمات'!$B$6:$B$205,MATCH(E99&amp;"",'الخدمات'!$A$6:$A$205,0)),"خدمة غير موجودة"))</f>
        <v/>
      </c>
      <c r="K99" s="19">
        <f>IF(A99&amp;""="","",IF(AND(G99="تم",ISNUMBER(J99)),ROUND(J99-N(H99),2),0))</f>
        <v/>
      </c>
      <c r="L99" s="19">
        <f>IF(A99&amp;""="","",IFERROR(ROUND(K99*INDEX('الموظفات'!$C$6:$C$205,MATCH(F99&amp;"",'الموظفات'!$A$6:$A$205,0)),2),0))</f>
        <v/>
      </c>
      <c r="M99" s="6">
        <f>IF(A99&amp;""="","",IF(G99&amp;""="","محجوز",G99))</f>
        <v/>
      </c>
      <c r="N99" s="18">
        <f>IF(ISNUMBER(A99),IF(ISNUMBER(B99),HOUR(B99)*60+MINUTE(B99),0),"")</f>
        <v/>
      </c>
      <c r="O99" s="18">
        <f>IF(AND(ISNUMBER(A99),A99='الإعدادات'!$B$4),COUNTIFS($A$6:$A$2005,'الإعدادات'!$B$4,$N$6:$N$2005,"&lt;"&amp;N99)+COUNTIFS($A$6:A99,'الإعدادات'!$B$4,$N$6:N99,N99),"")</f>
        <v/>
      </c>
    </row>
    <row r="100">
      <c r="A100" s="13" t="n"/>
      <c r="B100" s="20" t="n"/>
      <c r="C100" s="5" t="n"/>
      <c r="D100" s="21" t="n"/>
      <c r="E100" s="5" t="n"/>
      <c r="F100" s="5" t="n"/>
      <c r="G100" s="5" t="n"/>
      <c r="H100" s="15" t="n"/>
      <c r="I100" s="5" t="n"/>
      <c r="J100" s="19">
        <f>IF(E100&amp;""="","",IFERROR(INDEX('الخدمات'!$B$6:$B$205,MATCH(E100&amp;"",'الخدمات'!$A$6:$A$205,0)),"خدمة غير موجودة"))</f>
        <v/>
      </c>
      <c r="K100" s="19">
        <f>IF(A100&amp;""="","",IF(AND(G100="تم",ISNUMBER(J100)),ROUND(J100-N(H100),2),0))</f>
        <v/>
      </c>
      <c r="L100" s="19">
        <f>IF(A100&amp;""="","",IFERROR(ROUND(K100*INDEX('الموظفات'!$C$6:$C$205,MATCH(F100&amp;"",'الموظفات'!$A$6:$A$205,0)),2),0))</f>
        <v/>
      </c>
      <c r="M100" s="6">
        <f>IF(A100&amp;""="","",IF(G100&amp;""="","محجوز",G100))</f>
        <v/>
      </c>
      <c r="N100" s="18">
        <f>IF(ISNUMBER(A100),IF(ISNUMBER(B100),HOUR(B100)*60+MINUTE(B100),0),"")</f>
        <v/>
      </c>
      <c r="O100" s="18">
        <f>IF(AND(ISNUMBER(A100),A100='الإعدادات'!$B$4),COUNTIFS($A$6:$A$2005,'الإعدادات'!$B$4,$N$6:$N$2005,"&lt;"&amp;N100)+COUNTIFS($A$6:A100,'الإعدادات'!$B$4,$N$6:N100,N100),"")</f>
        <v/>
      </c>
    </row>
    <row r="101">
      <c r="A101" s="13" t="n"/>
      <c r="B101" s="20" t="n"/>
      <c r="C101" s="5" t="n"/>
      <c r="D101" s="21" t="n"/>
      <c r="E101" s="5" t="n"/>
      <c r="F101" s="5" t="n"/>
      <c r="G101" s="5" t="n"/>
      <c r="H101" s="15" t="n"/>
      <c r="I101" s="5" t="n"/>
      <c r="J101" s="19">
        <f>IF(E101&amp;""="","",IFERROR(INDEX('الخدمات'!$B$6:$B$205,MATCH(E101&amp;"",'الخدمات'!$A$6:$A$205,0)),"خدمة غير موجودة"))</f>
        <v/>
      </c>
      <c r="K101" s="19">
        <f>IF(A101&amp;""="","",IF(AND(G101="تم",ISNUMBER(J101)),ROUND(J101-N(H101),2),0))</f>
        <v/>
      </c>
      <c r="L101" s="19">
        <f>IF(A101&amp;""="","",IFERROR(ROUND(K101*INDEX('الموظفات'!$C$6:$C$205,MATCH(F101&amp;"",'الموظفات'!$A$6:$A$205,0)),2),0))</f>
        <v/>
      </c>
      <c r="M101" s="6">
        <f>IF(A101&amp;""="","",IF(G101&amp;""="","محجوز",G101))</f>
        <v/>
      </c>
      <c r="N101" s="18">
        <f>IF(ISNUMBER(A101),IF(ISNUMBER(B101),HOUR(B101)*60+MINUTE(B101),0),"")</f>
        <v/>
      </c>
      <c r="O101" s="18">
        <f>IF(AND(ISNUMBER(A101),A101='الإعدادات'!$B$4),COUNTIFS($A$6:$A$2005,'الإعدادات'!$B$4,$N$6:$N$2005,"&lt;"&amp;N101)+COUNTIFS($A$6:A101,'الإعدادات'!$B$4,$N$6:N101,N101),"")</f>
        <v/>
      </c>
    </row>
    <row r="102">
      <c r="A102" s="13" t="n"/>
      <c r="B102" s="20" t="n"/>
      <c r="C102" s="5" t="n"/>
      <c r="D102" s="21" t="n"/>
      <c r="E102" s="5" t="n"/>
      <c r="F102" s="5" t="n"/>
      <c r="G102" s="5" t="n"/>
      <c r="H102" s="15" t="n"/>
      <c r="I102" s="5" t="n"/>
      <c r="J102" s="19">
        <f>IF(E102&amp;""="","",IFERROR(INDEX('الخدمات'!$B$6:$B$205,MATCH(E102&amp;"",'الخدمات'!$A$6:$A$205,0)),"خدمة غير موجودة"))</f>
        <v/>
      </c>
      <c r="K102" s="19">
        <f>IF(A102&amp;""="","",IF(AND(G102="تم",ISNUMBER(J102)),ROUND(J102-N(H102),2),0))</f>
        <v/>
      </c>
      <c r="L102" s="19">
        <f>IF(A102&amp;""="","",IFERROR(ROUND(K102*INDEX('الموظفات'!$C$6:$C$205,MATCH(F102&amp;"",'الموظفات'!$A$6:$A$205,0)),2),0))</f>
        <v/>
      </c>
      <c r="M102" s="6">
        <f>IF(A102&amp;""="","",IF(G102&amp;""="","محجوز",G102))</f>
        <v/>
      </c>
      <c r="N102" s="18">
        <f>IF(ISNUMBER(A102),IF(ISNUMBER(B102),HOUR(B102)*60+MINUTE(B102),0),"")</f>
        <v/>
      </c>
      <c r="O102" s="18">
        <f>IF(AND(ISNUMBER(A102),A102='الإعدادات'!$B$4),COUNTIFS($A$6:$A$2005,'الإعدادات'!$B$4,$N$6:$N$2005,"&lt;"&amp;N102)+COUNTIFS($A$6:A102,'الإعدادات'!$B$4,$N$6:N102,N102),"")</f>
        <v/>
      </c>
    </row>
    <row r="103">
      <c r="A103" s="13" t="n"/>
      <c r="B103" s="20" t="n"/>
      <c r="C103" s="5" t="n"/>
      <c r="D103" s="21" t="n"/>
      <c r="E103" s="5" t="n"/>
      <c r="F103" s="5" t="n"/>
      <c r="G103" s="5" t="n"/>
      <c r="H103" s="15" t="n"/>
      <c r="I103" s="5" t="n"/>
      <c r="J103" s="19">
        <f>IF(E103&amp;""="","",IFERROR(INDEX('الخدمات'!$B$6:$B$205,MATCH(E103&amp;"",'الخدمات'!$A$6:$A$205,0)),"خدمة غير موجودة"))</f>
        <v/>
      </c>
      <c r="K103" s="19">
        <f>IF(A103&amp;""="","",IF(AND(G103="تم",ISNUMBER(J103)),ROUND(J103-N(H103),2),0))</f>
        <v/>
      </c>
      <c r="L103" s="19">
        <f>IF(A103&amp;""="","",IFERROR(ROUND(K103*INDEX('الموظفات'!$C$6:$C$205,MATCH(F103&amp;"",'الموظفات'!$A$6:$A$205,0)),2),0))</f>
        <v/>
      </c>
      <c r="M103" s="6">
        <f>IF(A103&amp;""="","",IF(G103&amp;""="","محجوز",G103))</f>
        <v/>
      </c>
      <c r="N103" s="18">
        <f>IF(ISNUMBER(A103),IF(ISNUMBER(B103),HOUR(B103)*60+MINUTE(B103),0),"")</f>
        <v/>
      </c>
      <c r="O103" s="18">
        <f>IF(AND(ISNUMBER(A103),A103='الإعدادات'!$B$4),COUNTIFS($A$6:$A$2005,'الإعدادات'!$B$4,$N$6:$N$2005,"&lt;"&amp;N103)+COUNTIFS($A$6:A103,'الإعدادات'!$B$4,$N$6:N103,N103),"")</f>
        <v/>
      </c>
    </row>
    <row r="104">
      <c r="A104" s="13" t="n"/>
      <c r="B104" s="20" t="n"/>
      <c r="C104" s="5" t="n"/>
      <c r="D104" s="21" t="n"/>
      <c r="E104" s="5" t="n"/>
      <c r="F104" s="5" t="n"/>
      <c r="G104" s="5" t="n"/>
      <c r="H104" s="15" t="n"/>
      <c r="I104" s="5" t="n"/>
      <c r="J104" s="19">
        <f>IF(E104&amp;""="","",IFERROR(INDEX('الخدمات'!$B$6:$B$205,MATCH(E104&amp;"",'الخدمات'!$A$6:$A$205,0)),"خدمة غير موجودة"))</f>
        <v/>
      </c>
      <c r="K104" s="19">
        <f>IF(A104&amp;""="","",IF(AND(G104="تم",ISNUMBER(J104)),ROUND(J104-N(H104),2),0))</f>
        <v/>
      </c>
      <c r="L104" s="19">
        <f>IF(A104&amp;""="","",IFERROR(ROUND(K104*INDEX('الموظفات'!$C$6:$C$205,MATCH(F104&amp;"",'الموظفات'!$A$6:$A$205,0)),2),0))</f>
        <v/>
      </c>
      <c r="M104" s="6">
        <f>IF(A104&amp;""="","",IF(G104&amp;""="","محجوز",G104))</f>
        <v/>
      </c>
      <c r="N104" s="18">
        <f>IF(ISNUMBER(A104),IF(ISNUMBER(B104),HOUR(B104)*60+MINUTE(B104),0),"")</f>
        <v/>
      </c>
      <c r="O104" s="18">
        <f>IF(AND(ISNUMBER(A104),A104='الإعدادات'!$B$4),COUNTIFS($A$6:$A$2005,'الإعدادات'!$B$4,$N$6:$N$2005,"&lt;"&amp;N104)+COUNTIFS($A$6:A104,'الإعدادات'!$B$4,$N$6:N104,N104),"")</f>
        <v/>
      </c>
    </row>
    <row r="105">
      <c r="A105" s="13" t="n"/>
      <c r="B105" s="20" t="n"/>
      <c r="C105" s="5" t="n"/>
      <c r="D105" s="21" t="n"/>
      <c r="E105" s="5" t="n"/>
      <c r="F105" s="5" t="n"/>
      <c r="G105" s="5" t="n"/>
      <c r="H105" s="15" t="n"/>
      <c r="I105" s="5" t="n"/>
      <c r="J105" s="19">
        <f>IF(E105&amp;""="","",IFERROR(INDEX('الخدمات'!$B$6:$B$205,MATCH(E105&amp;"",'الخدمات'!$A$6:$A$205,0)),"خدمة غير موجودة"))</f>
        <v/>
      </c>
      <c r="K105" s="19">
        <f>IF(A105&amp;""="","",IF(AND(G105="تم",ISNUMBER(J105)),ROUND(J105-N(H105),2),0))</f>
        <v/>
      </c>
      <c r="L105" s="19">
        <f>IF(A105&amp;""="","",IFERROR(ROUND(K105*INDEX('الموظفات'!$C$6:$C$205,MATCH(F105&amp;"",'الموظفات'!$A$6:$A$205,0)),2),0))</f>
        <v/>
      </c>
      <c r="M105" s="6">
        <f>IF(A105&amp;""="","",IF(G105&amp;""="","محجوز",G105))</f>
        <v/>
      </c>
      <c r="N105" s="18">
        <f>IF(ISNUMBER(A105),IF(ISNUMBER(B105),HOUR(B105)*60+MINUTE(B105),0),"")</f>
        <v/>
      </c>
      <c r="O105" s="18">
        <f>IF(AND(ISNUMBER(A105),A105='الإعدادات'!$B$4),COUNTIFS($A$6:$A$2005,'الإعدادات'!$B$4,$N$6:$N$2005,"&lt;"&amp;N105)+COUNTIFS($A$6:A105,'الإعدادات'!$B$4,$N$6:N105,N105),"")</f>
        <v/>
      </c>
    </row>
    <row r="106">
      <c r="A106" s="13" t="n"/>
      <c r="B106" s="20" t="n"/>
      <c r="C106" s="5" t="n"/>
      <c r="D106" s="21" t="n"/>
      <c r="E106" s="5" t="n"/>
      <c r="F106" s="5" t="n"/>
      <c r="G106" s="5" t="n"/>
      <c r="H106" s="15" t="n"/>
      <c r="I106" s="5" t="n"/>
      <c r="J106" s="19">
        <f>IF(E106&amp;""="","",IFERROR(INDEX('الخدمات'!$B$6:$B$205,MATCH(E106&amp;"",'الخدمات'!$A$6:$A$205,0)),"خدمة غير موجودة"))</f>
        <v/>
      </c>
      <c r="K106" s="19">
        <f>IF(A106&amp;""="","",IF(AND(G106="تم",ISNUMBER(J106)),ROUND(J106-N(H106),2),0))</f>
        <v/>
      </c>
      <c r="L106" s="19">
        <f>IF(A106&amp;""="","",IFERROR(ROUND(K106*INDEX('الموظفات'!$C$6:$C$205,MATCH(F106&amp;"",'الموظفات'!$A$6:$A$205,0)),2),0))</f>
        <v/>
      </c>
      <c r="M106" s="6">
        <f>IF(A106&amp;""="","",IF(G106&amp;""="","محجوز",G106))</f>
        <v/>
      </c>
      <c r="N106" s="18">
        <f>IF(ISNUMBER(A106),IF(ISNUMBER(B106),HOUR(B106)*60+MINUTE(B106),0),"")</f>
        <v/>
      </c>
      <c r="O106" s="18">
        <f>IF(AND(ISNUMBER(A106),A106='الإعدادات'!$B$4),COUNTIFS($A$6:$A$2005,'الإعدادات'!$B$4,$N$6:$N$2005,"&lt;"&amp;N106)+COUNTIFS($A$6:A106,'الإعدادات'!$B$4,$N$6:N106,N106),"")</f>
        <v/>
      </c>
    </row>
    <row r="107">
      <c r="A107" s="13" t="n"/>
      <c r="B107" s="20" t="n"/>
      <c r="C107" s="5" t="n"/>
      <c r="D107" s="21" t="n"/>
      <c r="E107" s="5" t="n"/>
      <c r="F107" s="5" t="n"/>
      <c r="G107" s="5" t="n"/>
      <c r="H107" s="15" t="n"/>
      <c r="I107" s="5" t="n"/>
      <c r="J107" s="19">
        <f>IF(E107&amp;""="","",IFERROR(INDEX('الخدمات'!$B$6:$B$205,MATCH(E107&amp;"",'الخدمات'!$A$6:$A$205,0)),"خدمة غير موجودة"))</f>
        <v/>
      </c>
      <c r="K107" s="19">
        <f>IF(A107&amp;""="","",IF(AND(G107="تم",ISNUMBER(J107)),ROUND(J107-N(H107),2),0))</f>
        <v/>
      </c>
      <c r="L107" s="19">
        <f>IF(A107&amp;""="","",IFERROR(ROUND(K107*INDEX('الموظفات'!$C$6:$C$205,MATCH(F107&amp;"",'الموظفات'!$A$6:$A$205,0)),2),0))</f>
        <v/>
      </c>
      <c r="M107" s="6">
        <f>IF(A107&amp;""="","",IF(G107&amp;""="","محجوز",G107))</f>
        <v/>
      </c>
      <c r="N107" s="18">
        <f>IF(ISNUMBER(A107),IF(ISNUMBER(B107),HOUR(B107)*60+MINUTE(B107),0),"")</f>
        <v/>
      </c>
      <c r="O107" s="18">
        <f>IF(AND(ISNUMBER(A107),A107='الإعدادات'!$B$4),COUNTIFS($A$6:$A$2005,'الإعدادات'!$B$4,$N$6:$N$2005,"&lt;"&amp;N107)+COUNTIFS($A$6:A107,'الإعدادات'!$B$4,$N$6:N107,N107),"")</f>
        <v/>
      </c>
    </row>
    <row r="108">
      <c r="A108" s="13" t="n"/>
      <c r="B108" s="20" t="n"/>
      <c r="C108" s="5" t="n"/>
      <c r="D108" s="21" t="n"/>
      <c r="E108" s="5" t="n"/>
      <c r="F108" s="5" t="n"/>
      <c r="G108" s="5" t="n"/>
      <c r="H108" s="15" t="n"/>
      <c r="I108" s="5" t="n"/>
      <c r="J108" s="19">
        <f>IF(E108&amp;""="","",IFERROR(INDEX('الخدمات'!$B$6:$B$205,MATCH(E108&amp;"",'الخدمات'!$A$6:$A$205,0)),"خدمة غير موجودة"))</f>
        <v/>
      </c>
      <c r="K108" s="19">
        <f>IF(A108&amp;""="","",IF(AND(G108="تم",ISNUMBER(J108)),ROUND(J108-N(H108),2),0))</f>
        <v/>
      </c>
      <c r="L108" s="19">
        <f>IF(A108&amp;""="","",IFERROR(ROUND(K108*INDEX('الموظفات'!$C$6:$C$205,MATCH(F108&amp;"",'الموظفات'!$A$6:$A$205,0)),2),0))</f>
        <v/>
      </c>
      <c r="M108" s="6">
        <f>IF(A108&amp;""="","",IF(G108&amp;""="","محجوز",G108))</f>
        <v/>
      </c>
      <c r="N108" s="18">
        <f>IF(ISNUMBER(A108),IF(ISNUMBER(B108),HOUR(B108)*60+MINUTE(B108),0),"")</f>
        <v/>
      </c>
      <c r="O108" s="18">
        <f>IF(AND(ISNUMBER(A108),A108='الإعدادات'!$B$4),COUNTIFS($A$6:$A$2005,'الإعدادات'!$B$4,$N$6:$N$2005,"&lt;"&amp;N108)+COUNTIFS($A$6:A108,'الإعدادات'!$B$4,$N$6:N108,N108),"")</f>
        <v/>
      </c>
    </row>
    <row r="109">
      <c r="A109" s="13" t="n"/>
      <c r="B109" s="20" t="n"/>
      <c r="C109" s="5" t="n"/>
      <c r="D109" s="21" t="n"/>
      <c r="E109" s="5" t="n"/>
      <c r="F109" s="5" t="n"/>
      <c r="G109" s="5" t="n"/>
      <c r="H109" s="15" t="n"/>
      <c r="I109" s="5" t="n"/>
      <c r="J109" s="19">
        <f>IF(E109&amp;""="","",IFERROR(INDEX('الخدمات'!$B$6:$B$205,MATCH(E109&amp;"",'الخدمات'!$A$6:$A$205,0)),"خدمة غير موجودة"))</f>
        <v/>
      </c>
      <c r="K109" s="19">
        <f>IF(A109&amp;""="","",IF(AND(G109="تم",ISNUMBER(J109)),ROUND(J109-N(H109),2),0))</f>
        <v/>
      </c>
      <c r="L109" s="19">
        <f>IF(A109&amp;""="","",IFERROR(ROUND(K109*INDEX('الموظفات'!$C$6:$C$205,MATCH(F109&amp;"",'الموظفات'!$A$6:$A$205,0)),2),0))</f>
        <v/>
      </c>
      <c r="M109" s="6">
        <f>IF(A109&amp;""="","",IF(G109&amp;""="","محجوز",G109))</f>
        <v/>
      </c>
      <c r="N109" s="18">
        <f>IF(ISNUMBER(A109),IF(ISNUMBER(B109),HOUR(B109)*60+MINUTE(B109),0),"")</f>
        <v/>
      </c>
      <c r="O109" s="18">
        <f>IF(AND(ISNUMBER(A109),A109='الإعدادات'!$B$4),COUNTIFS($A$6:$A$2005,'الإعدادات'!$B$4,$N$6:$N$2005,"&lt;"&amp;N109)+COUNTIFS($A$6:A109,'الإعدادات'!$B$4,$N$6:N109,N109),"")</f>
        <v/>
      </c>
    </row>
    <row r="110">
      <c r="A110" s="13" t="n"/>
      <c r="B110" s="20" t="n"/>
      <c r="C110" s="5" t="n"/>
      <c r="D110" s="21" t="n"/>
      <c r="E110" s="5" t="n"/>
      <c r="F110" s="5" t="n"/>
      <c r="G110" s="5" t="n"/>
      <c r="H110" s="15" t="n"/>
      <c r="I110" s="5" t="n"/>
      <c r="J110" s="19">
        <f>IF(E110&amp;""="","",IFERROR(INDEX('الخدمات'!$B$6:$B$205,MATCH(E110&amp;"",'الخدمات'!$A$6:$A$205,0)),"خدمة غير موجودة"))</f>
        <v/>
      </c>
      <c r="K110" s="19">
        <f>IF(A110&amp;""="","",IF(AND(G110="تم",ISNUMBER(J110)),ROUND(J110-N(H110),2),0))</f>
        <v/>
      </c>
      <c r="L110" s="19">
        <f>IF(A110&amp;""="","",IFERROR(ROUND(K110*INDEX('الموظفات'!$C$6:$C$205,MATCH(F110&amp;"",'الموظفات'!$A$6:$A$205,0)),2),0))</f>
        <v/>
      </c>
      <c r="M110" s="6">
        <f>IF(A110&amp;""="","",IF(G110&amp;""="","محجوز",G110))</f>
        <v/>
      </c>
      <c r="N110" s="18">
        <f>IF(ISNUMBER(A110),IF(ISNUMBER(B110),HOUR(B110)*60+MINUTE(B110),0),"")</f>
        <v/>
      </c>
      <c r="O110" s="18">
        <f>IF(AND(ISNUMBER(A110),A110='الإعدادات'!$B$4),COUNTIFS($A$6:$A$2005,'الإعدادات'!$B$4,$N$6:$N$2005,"&lt;"&amp;N110)+COUNTIFS($A$6:A110,'الإعدادات'!$B$4,$N$6:N110,N110),"")</f>
        <v/>
      </c>
    </row>
    <row r="111">
      <c r="A111" s="13" t="n"/>
      <c r="B111" s="20" t="n"/>
      <c r="C111" s="5" t="n"/>
      <c r="D111" s="21" t="n"/>
      <c r="E111" s="5" t="n"/>
      <c r="F111" s="5" t="n"/>
      <c r="G111" s="5" t="n"/>
      <c r="H111" s="15" t="n"/>
      <c r="I111" s="5" t="n"/>
      <c r="J111" s="19">
        <f>IF(E111&amp;""="","",IFERROR(INDEX('الخدمات'!$B$6:$B$205,MATCH(E111&amp;"",'الخدمات'!$A$6:$A$205,0)),"خدمة غير موجودة"))</f>
        <v/>
      </c>
      <c r="K111" s="19">
        <f>IF(A111&amp;""="","",IF(AND(G111="تم",ISNUMBER(J111)),ROUND(J111-N(H111),2),0))</f>
        <v/>
      </c>
      <c r="L111" s="19">
        <f>IF(A111&amp;""="","",IFERROR(ROUND(K111*INDEX('الموظفات'!$C$6:$C$205,MATCH(F111&amp;"",'الموظفات'!$A$6:$A$205,0)),2),0))</f>
        <v/>
      </c>
      <c r="M111" s="6">
        <f>IF(A111&amp;""="","",IF(G111&amp;""="","محجوز",G111))</f>
        <v/>
      </c>
      <c r="N111" s="18">
        <f>IF(ISNUMBER(A111),IF(ISNUMBER(B111),HOUR(B111)*60+MINUTE(B111),0),"")</f>
        <v/>
      </c>
      <c r="O111" s="18">
        <f>IF(AND(ISNUMBER(A111),A111='الإعدادات'!$B$4),COUNTIFS($A$6:$A$2005,'الإعدادات'!$B$4,$N$6:$N$2005,"&lt;"&amp;N111)+COUNTIFS($A$6:A111,'الإعدادات'!$B$4,$N$6:N111,N111),"")</f>
        <v/>
      </c>
    </row>
    <row r="112">
      <c r="A112" s="13" t="n"/>
      <c r="B112" s="20" t="n"/>
      <c r="C112" s="5" t="n"/>
      <c r="D112" s="21" t="n"/>
      <c r="E112" s="5" t="n"/>
      <c r="F112" s="5" t="n"/>
      <c r="G112" s="5" t="n"/>
      <c r="H112" s="15" t="n"/>
      <c r="I112" s="5" t="n"/>
      <c r="J112" s="19">
        <f>IF(E112&amp;""="","",IFERROR(INDEX('الخدمات'!$B$6:$B$205,MATCH(E112&amp;"",'الخدمات'!$A$6:$A$205,0)),"خدمة غير موجودة"))</f>
        <v/>
      </c>
      <c r="K112" s="19">
        <f>IF(A112&amp;""="","",IF(AND(G112="تم",ISNUMBER(J112)),ROUND(J112-N(H112),2),0))</f>
        <v/>
      </c>
      <c r="L112" s="19">
        <f>IF(A112&amp;""="","",IFERROR(ROUND(K112*INDEX('الموظفات'!$C$6:$C$205,MATCH(F112&amp;"",'الموظفات'!$A$6:$A$205,0)),2),0))</f>
        <v/>
      </c>
      <c r="M112" s="6">
        <f>IF(A112&amp;""="","",IF(G112&amp;""="","محجوز",G112))</f>
        <v/>
      </c>
      <c r="N112" s="18">
        <f>IF(ISNUMBER(A112),IF(ISNUMBER(B112),HOUR(B112)*60+MINUTE(B112),0),"")</f>
        <v/>
      </c>
      <c r="O112" s="18">
        <f>IF(AND(ISNUMBER(A112),A112='الإعدادات'!$B$4),COUNTIFS($A$6:$A$2005,'الإعدادات'!$B$4,$N$6:$N$2005,"&lt;"&amp;N112)+COUNTIFS($A$6:A112,'الإعدادات'!$B$4,$N$6:N112,N112),"")</f>
        <v/>
      </c>
    </row>
    <row r="113">
      <c r="A113" s="13" t="n"/>
      <c r="B113" s="20" t="n"/>
      <c r="C113" s="5" t="n"/>
      <c r="D113" s="21" t="n"/>
      <c r="E113" s="5" t="n"/>
      <c r="F113" s="5" t="n"/>
      <c r="G113" s="5" t="n"/>
      <c r="H113" s="15" t="n"/>
      <c r="I113" s="5" t="n"/>
      <c r="J113" s="19">
        <f>IF(E113&amp;""="","",IFERROR(INDEX('الخدمات'!$B$6:$B$205,MATCH(E113&amp;"",'الخدمات'!$A$6:$A$205,0)),"خدمة غير موجودة"))</f>
        <v/>
      </c>
      <c r="K113" s="19">
        <f>IF(A113&amp;""="","",IF(AND(G113="تم",ISNUMBER(J113)),ROUND(J113-N(H113),2),0))</f>
        <v/>
      </c>
      <c r="L113" s="19">
        <f>IF(A113&amp;""="","",IFERROR(ROUND(K113*INDEX('الموظفات'!$C$6:$C$205,MATCH(F113&amp;"",'الموظفات'!$A$6:$A$205,0)),2),0))</f>
        <v/>
      </c>
      <c r="M113" s="6">
        <f>IF(A113&amp;""="","",IF(G113&amp;""="","محجوز",G113))</f>
        <v/>
      </c>
      <c r="N113" s="18">
        <f>IF(ISNUMBER(A113),IF(ISNUMBER(B113),HOUR(B113)*60+MINUTE(B113),0),"")</f>
        <v/>
      </c>
      <c r="O113" s="18">
        <f>IF(AND(ISNUMBER(A113),A113='الإعدادات'!$B$4),COUNTIFS($A$6:$A$2005,'الإعدادات'!$B$4,$N$6:$N$2005,"&lt;"&amp;N113)+COUNTIFS($A$6:A113,'الإعدادات'!$B$4,$N$6:N113,N113),"")</f>
        <v/>
      </c>
    </row>
    <row r="114">
      <c r="A114" s="13" t="n"/>
      <c r="B114" s="20" t="n"/>
      <c r="C114" s="5" t="n"/>
      <c r="D114" s="21" t="n"/>
      <c r="E114" s="5" t="n"/>
      <c r="F114" s="5" t="n"/>
      <c r="G114" s="5" t="n"/>
      <c r="H114" s="15" t="n"/>
      <c r="I114" s="5" t="n"/>
      <c r="J114" s="19">
        <f>IF(E114&amp;""="","",IFERROR(INDEX('الخدمات'!$B$6:$B$205,MATCH(E114&amp;"",'الخدمات'!$A$6:$A$205,0)),"خدمة غير موجودة"))</f>
        <v/>
      </c>
      <c r="K114" s="19">
        <f>IF(A114&amp;""="","",IF(AND(G114="تم",ISNUMBER(J114)),ROUND(J114-N(H114),2),0))</f>
        <v/>
      </c>
      <c r="L114" s="19">
        <f>IF(A114&amp;""="","",IFERROR(ROUND(K114*INDEX('الموظفات'!$C$6:$C$205,MATCH(F114&amp;"",'الموظفات'!$A$6:$A$205,0)),2),0))</f>
        <v/>
      </c>
      <c r="M114" s="6">
        <f>IF(A114&amp;""="","",IF(G114&amp;""="","محجوز",G114))</f>
        <v/>
      </c>
      <c r="N114" s="18">
        <f>IF(ISNUMBER(A114),IF(ISNUMBER(B114),HOUR(B114)*60+MINUTE(B114),0),"")</f>
        <v/>
      </c>
      <c r="O114" s="18">
        <f>IF(AND(ISNUMBER(A114),A114='الإعدادات'!$B$4),COUNTIFS($A$6:$A$2005,'الإعدادات'!$B$4,$N$6:$N$2005,"&lt;"&amp;N114)+COUNTIFS($A$6:A114,'الإعدادات'!$B$4,$N$6:N114,N114),"")</f>
        <v/>
      </c>
    </row>
    <row r="115">
      <c r="A115" s="13" t="n"/>
      <c r="B115" s="20" t="n"/>
      <c r="C115" s="5" t="n"/>
      <c r="D115" s="21" t="n"/>
      <c r="E115" s="5" t="n"/>
      <c r="F115" s="5" t="n"/>
      <c r="G115" s="5" t="n"/>
      <c r="H115" s="15" t="n"/>
      <c r="I115" s="5" t="n"/>
      <c r="J115" s="19">
        <f>IF(E115&amp;""="","",IFERROR(INDEX('الخدمات'!$B$6:$B$205,MATCH(E115&amp;"",'الخدمات'!$A$6:$A$205,0)),"خدمة غير موجودة"))</f>
        <v/>
      </c>
      <c r="K115" s="19">
        <f>IF(A115&amp;""="","",IF(AND(G115="تم",ISNUMBER(J115)),ROUND(J115-N(H115),2),0))</f>
        <v/>
      </c>
      <c r="L115" s="19">
        <f>IF(A115&amp;""="","",IFERROR(ROUND(K115*INDEX('الموظفات'!$C$6:$C$205,MATCH(F115&amp;"",'الموظفات'!$A$6:$A$205,0)),2),0))</f>
        <v/>
      </c>
      <c r="M115" s="6">
        <f>IF(A115&amp;""="","",IF(G115&amp;""="","محجوز",G115))</f>
        <v/>
      </c>
      <c r="N115" s="18">
        <f>IF(ISNUMBER(A115),IF(ISNUMBER(B115),HOUR(B115)*60+MINUTE(B115),0),"")</f>
        <v/>
      </c>
      <c r="O115" s="18">
        <f>IF(AND(ISNUMBER(A115),A115='الإعدادات'!$B$4),COUNTIFS($A$6:$A$2005,'الإعدادات'!$B$4,$N$6:$N$2005,"&lt;"&amp;N115)+COUNTIFS($A$6:A115,'الإعدادات'!$B$4,$N$6:N115,N115),"")</f>
        <v/>
      </c>
    </row>
    <row r="116">
      <c r="A116" s="13" t="n"/>
      <c r="B116" s="20" t="n"/>
      <c r="C116" s="5" t="n"/>
      <c r="D116" s="21" t="n"/>
      <c r="E116" s="5" t="n"/>
      <c r="F116" s="5" t="n"/>
      <c r="G116" s="5" t="n"/>
      <c r="H116" s="15" t="n"/>
      <c r="I116" s="5" t="n"/>
      <c r="J116" s="19">
        <f>IF(E116&amp;""="","",IFERROR(INDEX('الخدمات'!$B$6:$B$205,MATCH(E116&amp;"",'الخدمات'!$A$6:$A$205,0)),"خدمة غير موجودة"))</f>
        <v/>
      </c>
      <c r="K116" s="19">
        <f>IF(A116&amp;""="","",IF(AND(G116="تم",ISNUMBER(J116)),ROUND(J116-N(H116),2),0))</f>
        <v/>
      </c>
      <c r="L116" s="19">
        <f>IF(A116&amp;""="","",IFERROR(ROUND(K116*INDEX('الموظفات'!$C$6:$C$205,MATCH(F116&amp;"",'الموظفات'!$A$6:$A$205,0)),2),0))</f>
        <v/>
      </c>
      <c r="M116" s="6">
        <f>IF(A116&amp;""="","",IF(G116&amp;""="","محجوز",G116))</f>
        <v/>
      </c>
      <c r="N116" s="18">
        <f>IF(ISNUMBER(A116),IF(ISNUMBER(B116),HOUR(B116)*60+MINUTE(B116),0),"")</f>
        <v/>
      </c>
      <c r="O116" s="18">
        <f>IF(AND(ISNUMBER(A116),A116='الإعدادات'!$B$4),COUNTIFS($A$6:$A$2005,'الإعدادات'!$B$4,$N$6:$N$2005,"&lt;"&amp;N116)+COUNTIFS($A$6:A116,'الإعدادات'!$B$4,$N$6:N116,N116),"")</f>
        <v/>
      </c>
    </row>
    <row r="117">
      <c r="A117" s="13" t="n"/>
      <c r="B117" s="20" t="n"/>
      <c r="C117" s="5" t="n"/>
      <c r="D117" s="21" t="n"/>
      <c r="E117" s="5" t="n"/>
      <c r="F117" s="5" t="n"/>
      <c r="G117" s="5" t="n"/>
      <c r="H117" s="15" t="n"/>
      <c r="I117" s="5" t="n"/>
      <c r="J117" s="19">
        <f>IF(E117&amp;""="","",IFERROR(INDEX('الخدمات'!$B$6:$B$205,MATCH(E117&amp;"",'الخدمات'!$A$6:$A$205,0)),"خدمة غير موجودة"))</f>
        <v/>
      </c>
      <c r="K117" s="19">
        <f>IF(A117&amp;""="","",IF(AND(G117="تم",ISNUMBER(J117)),ROUND(J117-N(H117),2),0))</f>
        <v/>
      </c>
      <c r="L117" s="19">
        <f>IF(A117&amp;""="","",IFERROR(ROUND(K117*INDEX('الموظفات'!$C$6:$C$205,MATCH(F117&amp;"",'الموظفات'!$A$6:$A$205,0)),2),0))</f>
        <v/>
      </c>
      <c r="M117" s="6">
        <f>IF(A117&amp;""="","",IF(G117&amp;""="","محجوز",G117))</f>
        <v/>
      </c>
      <c r="N117" s="18">
        <f>IF(ISNUMBER(A117),IF(ISNUMBER(B117),HOUR(B117)*60+MINUTE(B117),0),"")</f>
        <v/>
      </c>
      <c r="O117" s="18">
        <f>IF(AND(ISNUMBER(A117),A117='الإعدادات'!$B$4),COUNTIFS($A$6:$A$2005,'الإعدادات'!$B$4,$N$6:$N$2005,"&lt;"&amp;N117)+COUNTIFS($A$6:A117,'الإعدادات'!$B$4,$N$6:N117,N117),"")</f>
        <v/>
      </c>
    </row>
    <row r="118">
      <c r="A118" s="13" t="n"/>
      <c r="B118" s="20" t="n"/>
      <c r="C118" s="5" t="n"/>
      <c r="D118" s="21" t="n"/>
      <c r="E118" s="5" t="n"/>
      <c r="F118" s="5" t="n"/>
      <c r="G118" s="5" t="n"/>
      <c r="H118" s="15" t="n"/>
      <c r="I118" s="5" t="n"/>
      <c r="J118" s="19">
        <f>IF(E118&amp;""="","",IFERROR(INDEX('الخدمات'!$B$6:$B$205,MATCH(E118&amp;"",'الخدمات'!$A$6:$A$205,0)),"خدمة غير موجودة"))</f>
        <v/>
      </c>
      <c r="K118" s="19">
        <f>IF(A118&amp;""="","",IF(AND(G118="تم",ISNUMBER(J118)),ROUND(J118-N(H118),2),0))</f>
        <v/>
      </c>
      <c r="L118" s="19">
        <f>IF(A118&amp;""="","",IFERROR(ROUND(K118*INDEX('الموظفات'!$C$6:$C$205,MATCH(F118&amp;"",'الموظفات'!$A$6:$A$205,0)),2),0))</f>
        <v/>
      </c>
      <c r="M118" s="6">
        <f>IF(A118&amp;""="","",IF(G118&amp;""="","محجوز",G118))</f>
        <v/>
      </c>
      <c r="N118" s="18">
        <f>IF(ISNUMBER(A118),IF(ISNUMBER(B118),HOUR(B118)*60+MINUTE(B118),0),"")</f>
        <v/>
      </c>
      <c r="O118" s="18">
        <f>IF(AND(ISNUMBER(A118),A118='الإعدادات'!$B$4),COUNTIFS($A$6:$A$2005,'الإعدادات'!$B$4,$N$6:$N$2005,"&lt;"&amp;N118)+COUNTIFS($A$6:A118,'الإعدادات'!$B$4,$N$6:N118,N118),"")</f>
        <v/>
      </c>
    </row>
    <row r="119">
      <c r="A119" s="13" t="n"/>
      <c r="B119" s="20" t="n"/>
      <c r="C119" s="5" t="n"/>
      <c r="D119" s="21" t="n"/>
      <c r="E119" s="5" t="n"/>
      <c r="F119" s="5" t="n"/>
      <c r="G119" s="5" t="n"/>
      <c r="H119" s="15" t="n"/>
      <c r="I119" s="5" t="n"/>
      <c r="J119" s="19">
        <f>IF(E119&amp;""="","",IFERROR(INDEX('الخدمات'!$B$6:$B$205,MATCH(E119&amp;"",'الخدمات'!$A$6:$A$205,0)),"خدمة غير موجودة"))</f>
        <v/>
      </c>
      <c r="K119" s="19">
        <f>IF(A119&amp;""="","",IF(AND(G119="تم",ISNUMBER(J119)),ROUND(J119-N(H119),2),0))</f>
        <v/>
      </c>
      <c r="L119" s="19">
        <f>IF(A119&amp;""="","",IFERROR(ROUND(K119*INDEX('الموظفات'!$C$6:$C$205,MATCH(F119&amp;"",'الموظفات'!$A$6:$A$205,0)),2),0))</f>
        <v/>
      </c>
      <c r="M119" s="6">
        <f>IF(A119&amp;""="","",IF(G119&amp;""="","محجوز",G119))</f>
        <v/>
      </c>
      <c r="N119" s="18">
        <f>IF(ISNUMBER(A119),IF(ISNUMBER(B119),HOUR(B119)*60+MINUTE(B119),0),"")</f>
        <v/>
      </c>
      <c r="O119" s="18">
        <f>IF(AND(ISNUMBER(A119),A119='الإعدادات'!$B$4),COUNTIFS($A$6:$A$2005,'الإعدادات'!$B$4,$N$6:$N$2005,"&lt;"&amp;N119)+COUNTIFS($A$6:A119,'الإعدادات'!$B$4,$N$6:N119,N119),"")</f>
        <v/>
      </c>
    </row>
    <row r="120">
      <c r="A120" s="13" t="n"/>
      <c r="B120" s="20" t="n"/>
      <c r="C120" s="5" t="n"/>
      <c r="D120" s="21" t="n"/>
      <c r="E120" s="5" t="n"/>
      <c r="F120" s="5" t="n"/>
      <c r="G120" s="5" t="n"/>
      <c r="H120" s="15" t="n"/>
      <c r="I120" s="5" t="n"/>
      <c r="J120" s="19">
        <f>IF(E120&amp;""="","",IFERROR(INDEX('الخدمات'!$B$6:$B$205,MATCH(E120&amp;"",'الخدمات'!$A$6:$A$205,0)),"خدمة غير موجودة"))</f>
        <v/>
      </c>
      <c r="K120" s="19">
        <f>IF(A120&amp;""="","",IF(AND(G120="تم",ISNUMBER(J120)),ROUND(J120-N(H120),2),0))</f>
        <v/>
      </c>
      <c r="L120" s="19">
        <f>IF(A120&amp;""="","",IFERROR(ROUND(K120*INDEX('الموظفات'!$C$6:$C$205,MATCH(F120&amp;"",'الموظفات'!$A$6:$A$205,0)),2),0))</f>
        <v/>
      </c>
      <c r="M120" s="6">
        <f>IF(A120&amp;""="","",IF(G120&amp;""="","محجوز",G120))</f>
        <v/>
      </c>
      <c r="N120" s="18">
        <f>IF(ISNUMBER(A120),IF(ISNUMBER(B120),HOUR(B120)*60+MINUTE(B120),0),"")</f>
        <v/>
      </c>
      <c r="O120" s="18">
        <f>IF(AND(ISNUMBER(A120),A120='الإعدادات'!$B$4),COUNTIFS($A$6:$A$2005,'الإعدادات'!$B$4,$N$6:$N$2005,"&lt;"&amp;N120)+COUNTIFS($A$6:A120,'الإعدادات'!$B$4,$N$6:N120,N120),"")</f>
        <v/>
      </c>
    </row>
    <row r="121">
      <c r="A121" s="13" t="n"/>
      <c r="B121" s="20" t="n"/>
      <c r="C121" s="5" t="n"/>
      <c r="D121" s="21" t="n"/>
      <c r="E121" s="5" t="n"/>
      <c r="F121" s="5" t="n"/>
      <c r="G121" s="5" t="n"/>
      <c r="H121" s="15" t="n"/>
      <c r="I121" s="5" t="n"/>
      <c r="J121" s="19">
        <f>IF(E121&amp;""="","",IFERROR(INDEX('الخدمات'!$B$6:$B$205,MATCH(E121&amp;"",'الخدمات'!$A$6:$A$205,0)),"خدمة غير موجودة"))</f>
        <v/>
      </c>
      <c r="K121" s="19">
        <f>IF(A121&amp;""="","",IF(AND(G121="تم",ISNUMBER(J121)),ROUND(J121-N(H121),2),0))</f>
        <v/>
      </c>
      <c r="L121" s="19">
        <f>IF(A121&amp;""="","",IFERROR(ROUND(K121*INDEX('الموظفات'!$C$6:$C$205,MATCH(F121&amp;"",'الموظفات'!$A$6:$A$205,0)),2),0))</f>
        <v/>
      </c>
      <c r="M121" s="6">
        <f>IF(A121&amp;""="","",IF(G121&amp;""="","محجوز",G121))</f>
        <v/>
      </c>
      <c r="N121" s="18">
        <f>IF(ISNUMBER(A121),IF(ISNUMBER(B121),HOUR(B121)*60+MINUTE(B121),0),"")</f>
        <v/>
      </c>
      <c r="O121" s="18">
        <f>IF(AND(ISNUMBER(A121),A121='الإعدادات'!$B$4),COUNTIFS($A$6:$A$2005,'الإعدادات'!$B$4,$N$6:$N$2005,"&lt;"&amp;N121)+COUNTIFS($A$6:A121,'الإعدادات'!$B$4,$N$6:N121,N121),"")</f>
        <v/>
      </c>
    </row>
    <row r="122">
      <c r="A122" s="13" t="n"/>
      <c r="B122" s="20" t="n"/>
      <c r="C122" s="5" t="n"/>
      <c r="D122" s="21" t="n"/>
      <c r="E122" s="5" t="n"/>
      <c r="F122" s="5" t="n"/>
      <c r="G122" s="5" t="n"/>
      <c r="H122" s="15" t="n"/>
      <c r="I122" s="5" t="n"/>
      <c r="J122" s="19">
        <f>IF(E122&amp;""="","",IFERROR(INDEX('الخدمات'!$B$6:$B$205,MATCH(E122&amp;"",'الخدمات'!$A$6:$A$205,0)),"خدمة غير موجودة"))</f>
        <v/>
      </c>
      <c r="K122" s="19">
        <f>IF(A122&amp;""="","",IF(AND(G122="تم",ISNUMBER(J122)),ROUND(J122-N(H122),2),0))</f>
        <v/>
      </c>
      <c r="L122" s="19">
        <f>IF(A122&amp;""="","",IFERROR(ROUND(K122*INDEX('الموظفات'!$C$6:$C$205,MATCH(F122&amp;"",'الموظفات'!$A$6:$A$205,0)),2),0))</f>
        <v/>
      </c>
      <c r="M122" s="6">
        <f>IF(A122&amp;""="","",IF(G122&amp;""="","محجوز",G122))</f>
        <v/>
      </c>
      <c r="N122" s="18">
        <f>IF(ISNUMBER(A122),IF(ISNUMBER(B122),HOUR(B122)*60+MINUTE(B122),0),"")</f>
        <v/>
      </c>
      <c r="O122" s="18">
        <f>IF(AND(ISNUMBER(A122),A122='الإعدادات'!$B$4),COUNTIFS($A$6:$A$2005,'الإعدادات'!$B$4,$N$6:$N$2005,"&lt;"&amp;N122)+COUNTIFS($A$6:A122,'الإعدادات'!$B$4,$N$6:N122,N122),"")</f>
        <v/>
      </c>
    </row>
    <row r="123">
      <c r="A123" s="13" t="n"/>
      <c r="B123" s="20" t="n"/>
      <c r="C123" s="5" t="n"/>
      <c r="D123" s="21" t="n"/>
      <c r="E123" s="5" t="n"/>
      <c r="F123" s="5" t="n"/>
      <c r="G123" s="5" t="n"/>
      <c r="H123" s="15" t="n"/>
      <c r="I123" s="5" t="n"/>
      <c r="J123" s="19">
        <f>IF(E123&amp;""="","",IFERROR(INDEX('الخدمات'!$B$6:$B$205,MATCH(E123&amp;"",'الخدمات'!$A$6:$A$205,0)),"خدمة غير موجودة"))</f>
        <v/>
      </c>
      <c r="K123" s="19">
        <f>IF(A123&amp;""="","",IF(AND(G123="تم",ISNUMBER(J123)),ROUND(J123-N(H123),2),0))</f>
        <v/>
      </c>
      <c r="L123" s="19">
        <f>IF(A123&amp;""="","",IFERROR(ROUND(K123*INDEX('الموظفات'!$C$6:$C$205,MATCH(F123&amp;"",'الموظفات'!$A$6:$A$205,0)),2),0))</f>
        <v/>
      </c>
      <c r="M123" s="6">
        <f>IF(A123&amp;""="","",IF(G123&amp;""="","محجوز",G123))</f>
        <v/>
      </c>
      <c r="N123" s="18">
        <f>IF(ISNUMBER(A123),IF(ISNUMBER(B123),HOUR(B123)*60+MINUTE(B123),0),"")</f>
        <v/>
      </c>
      <c r="O123" s="18">
        <f>IF(AND(ISNUMBER(A123),A123='الإعدادات'!$B$4),COUNTIFS($A$6:$A$2005,'الإعدادات'!$B$4,$N$6:$N$2005,"&lt;"&amp;N123)+COUNTIFS($A$6:A123,'الإعدادات'!$B$4,$N$6:N123,N123),"")</f>
        <v/>
      </c>
    </row>
    <row r="124">
      <c r="A124" s="13" t="n"/>
      <c r="B124" s="20" t="n"/>
      <c r="C124" s="5" t="n"/>
      <c r="D124" s="21" t="n"/>
      <c r="E124" s="5" t="n"/>
      <c r="F124" s="5" t="n"/>
      <c r="G124" s="5" t="n"/>
      <c r="H124" s="15" t="n"/>
      <c r="I124" s="5" t="n"/>
      <c r="J124" s="19">
        <f>IF(E124&amp;""="","",IFERROR(INDEX('الخدمات'!$B$6:$B$205,MATCH(E124&amp;"",'الخدمات'!$A$6:$A$205,0)),"خدمة غير موجودة"))</f>
        <v/>
      </c>
      <c r="K124" s="19">
        <f>IF(A124&amp;""="","",IF(AND(G124="تم",ISNUMBER(J124)),ROUND(J124-N(H124),2),0))</f>
        <v/>
      </c>
      <c r="L124" s="19">
        <f>IF(A124&amp;""="","",IFERROR(ROUND(K124*INDEX('الموظفات'!$C$6:$C$205,MATCH(F124&amp;"",'الموظفات'!$A$6:$A$205,0)),2),0))</f>
        <v/>
      </c>
      <c r="M124" s="6">
        <f>IF(A124&amp;""="","",IF(G124&amp;""="","محجوز",G124))</f>
        <v/>
      </c>
      <c r="N124" s="18">
        <f>IF(ISNUMBER(A124),IF(ISNUMBER(B124),HOUR(B124)*60+MINUTE(B124),0),"")</f>
        <v/>
      </c>
      <c r="O124" s="18">
        <f>IF(AND(ISNUMBER(A124),A124='الإعدادات'!$B$4),COUNTIFS($A$6:$A$2005,'الإعدادات'!$B$4,$N$6:$N$2005,"&lt;"&amp;N124)+COUNTIFS($A$6:A124,'الإعدادات'!$B$4,$N$6:N124,N124),"")</f>
        <v/>
      </c>
    </row>
    <row r="125">
      <c r="A125" s="13" t="n"/>
      <c r="B125" s="20" t="n"/>
      <c r="C125" s="5" t="n"/>
      <c r="D125" s="21" t="n"/>
      <c r="E125" s="5" t="n"/>
      <c r="F125" s="5" t="n"/>
      <c r="G125" s="5" t="n"/>
      <c r="H125" s="15" t="n"/>
      <c r="I125" s="5" t="n"/>
      <c r="J125" s="19">
        <f>IF(E125&amp;""="","",IFERROR(INDEX('الخدمات'!$B$6:$B$205,MATCH(E125&amp;"",'الخدمات'!$A$6:$A$205,0)),"خدمة غير موجودة"))</f>
        <v/>
      </c>
      <c r="K125" s="19">
        <f>IF(A125&amp;""="","",IF(AND(G125="تم",ISNUMBER(J125)),ROUND(J125-N(H125),2),0))</f>
        <v/>
      </c>
      <c r="L125" s="19">
        <f>IF(A125&amp;""="","",IFERROR(ROUND(K125*INDEX('الموظفات'!$C$6:$C$205,MATCH(F125&amp;"",'الموظفات'!$A$6:$A$205,0)),2),0))</f>
        <v/>
      </c>
      <c r="M125" s="6">
        <f>IF(A125&amp;""="","",IF(G125&amp;""="","محجوز",G125))</f>
        <v/>
      </c>
      <c r="N125" s="18">
        <f>IF(ISNUMBER(A125),IF(ISNUMBER(B125),HOUR(B125)*60+MINUTE(B125),0),"")</f>
        <v/>
      </c>
      <c r="O125" s="18">
        <f>IF(AND(ISNUMBER(A125),A125='الإعدادات'!$B$4),COUNTIFS($A$6:$A$2005,'الإعدادات'!$B$4,$N$6:$N$2005,"&lt;"&amp;N125)+COUNTIFS($A$6:A125,'الإعدادات'!$B$4,$N$6:N125,N125),"")</f>
        <v/>
      </c>
    </row>
    <row r="126">
      <c r="A126" s="13" t="n"/>
      <c r="B126" s="20" t="n"/>
      <c r="C126" s="5" t="n"/>
      <c r="D126" s="21" t="n"/>
      <c r="E126" s="5" t="n"/>
      <c r="F126" s="5" t="n"/>
      <c r="G126" s="5" t="n"/>
      <c r="H126" s="15" t="n"/>
      <c r="I126" s="5" t="n"/>
      <c r="J126" s="19">
        <f>IF(E126&amp;""="","",IFERROR(INDEX('الخدمات'!$B$6:$B$205,MATCH(E126&amp;"",'الخدمات'!$A$6:$A$205,0)),"خدمة غير موجودة"))</f>
        <v/>
      </c>
      <c r="K126" s="19">
        <f>IF(A126&amp;""="","",IF(AND(G126="تم",ISNUMBER(J126)),ROUND(J126-N(H126),2),0))</f>
        <v/>
      </c>
      <c r="L126" s="19">
        <f>IF(A126&amp;""="","",IFERROR(ROUND(K126*INDEX('الموظفات'!$C$6:$C$205,MATCH(F126&amp;"",'الموظفات'!$A$6:$A$205,0)),2),0))</f>
        <v/>
      </c>
      <c r="M126" s="6">
        <f>IF(A126&amp;""="","",IF(G126&amp;""="","محجوز",G126))</f>
        <v/>
      </c>
      <c r="N126" s="18">
        <f>IF(ISNUMBER(A126),IF(ISNUMBER(B126),HOUR(B126)*60+MINUTE(B126),0),"")</f>
        <v/>
      </c>
      <c r="O126" s="18">
        <f>IF(AND(ISNUMBER(A126),A126='الإعدادات'!$B$4),COUNTIFS($A$6:$A$2005,'الإعدادات'!$B$4,$N$6:$N$2005,"&lt;"&amp;N126)+COUNTIFS($A$6:A126,'الإعدادات'!$B$4,$N$6:N126,N126),"")</f>
        <v/>
      </c>
    </row>
    <row r="127">
      <c r="A127" s="13" t="n"/>
      <c r="B127" s="20" t="n"/>
      <c r="C127" s="5" t="n"/>
      <c r="D127" s="21" t="n"/>
      <c r="E127" s="5" t="n"/>
      <c r="F127" s="5" t="n"/>
      <c r="G127" s="5" t="n"/>
      <c r="H127" s="15" t="n"/>
      <c r="I127" s="5" t="n"/>
      <c r="J127" s="19">
        <f>IF(E127&amp;""="","",IFERROR(INDEX('الخدمات'!$B$6:$B$205,MATCH(E127&amp;"",'الخدمات'!$A$6:$A$205,0)),"خدمة غير موجودة"))</f>
        <v/>
      </c>
      <c r="K127" s="19">
        <f>IF(A127&amp;""="","",IF(AND(G127="تم",ISNUMBER(J127)),ROUND(J127-N(H127),2),0))</f>
        <v/>
      </c>
      <c r="L127" s="19">
        <f>IF(A127&amp;""="","",IFERROR(ROUND(K127*INDEX('الموظفات'!$C$6:$C$205,MATCH(F127&amp;"",'الموظفات'!$A$6:$A$205,0)),2),0))</f>
        <v/>
      </c>
      <c r="M127" s="6">
        <f>IF(A127&amp;""="","",IF(G127&amp;""="","محجوز",G127))</f>
        <v/>
      </c>
      <c r="N127" s="18">
        <f>IF(ISNUMBER(A127),IF(ISNUMBER(B127),HOUR(B127)*60+MINUTE(B127),0),"")</f>
        <v/>
      </c>
      <c r="O127" s="18">
        <f>IF(AND(ISNUMBER(A127),A127='الإعدادات'!$B$4),COUNTIFS($A$6:$A$2005,'الإعدادات'!$B$4,$N$6:$N$2005,"&lt;"&amp;N127)+COUNTIFS($A$6:A127,'الإعدادات'!$B$4,$N$6:N127,N127),"")</f>
        <v/>
      </c>
    </row>
    <row r="128">
      <c r="A128" s="13" t="n"/>
      <c r="B128" s="20" t="n"/>
      <c r="C128" s="5" t="n"/>
      <c r="D128" s="21" t="n"/>
      <c r="E128" s="5" t="n"/>
      <c r="F128" s="5" t="n"/>
      <c r="G128" s="5" t="n"/>
      <c r="H128" s="15" t="n"/>
      <c r="I128" s="5" t="n"/>
      <c r="J128" s="19">
        <f>IF(E128&amp;""="","",IFERROR(INDEX('الخدمات'!$B$6:$B$205,MATCH(E128&amp;"",'الخدمات'!$A$6:$A$205,0)),"خدمة غير موجودة"))</f>
        <v/>
      </c>
      <c r="K128" s="19">
        <f>IF(A128&amp;""="","",IF(AND(G128="تم",ISNUMBER(J128)),ROUND(J128-N(H128),2),0))</f>
        <v/>
      </c>
      <c r="L128" s="19">
        <f>IF(A128&amp;""="","",IFERROR(ROUND(K128*INDEX('الموظفات'!$C$6:$C$205,MATCH(F128&amp;"",'الموظفات'!$A$6:$A$205,0)),2),0))</f>
        <v/>
      </c>
      <c r="M128" s="6">
        <f>IF(A128&amp;""="","",IF(G128&amp;""="","محجوز",G128))</f>
        <v/>
      </c>
      <c r="N128" s="18">
        <f>IF(ISNUMBER(A128),IF(ISNUMBER(B128),HOUR(B128)*60+MINUTE(B128),0),"")</f>
        <v/>
      </c>
      <c r="O128" s="18">
        <f>IF(AND(ISNUMBER(A128),A128='الإعدادات'!$B$4),COUNTIFS($A$6:$A$2005,'الإعدادات'!$B$4,$N$6:$N$2005,"&lt;"&amp;N128)+COUNTIFS($A$6:A128,'الإعدادات'!$B$4,$N$6:N128,N128),"")</f>
        <v/>
      </c>
    </row>
    <row r="129">
      <c r="A129" s="13" t="n"/>
      <c r="B129" s="20" t="n"/>
      <c r="C129" s="5" t="n"/>
      <c r="D129" s="21" t="n"/>
      <c r="E129" s="5" t="n"/>
      <c r="F129" s="5" t="n"/>
      <c r="G129" s="5" t="n"/>
      <c r="H129" s="15" t="n"/>
      <c r="I129" s="5" t="n"/>
      <c r="J129" s="19">
        <f>IF(E129&amp;""="","",IFERROR(INDEX('الخدمات'!$B$6:$B$205,MATCH(E129&amp;"",'الخدمات'!$A$6:$A$205,0)),"خدمة غير موجودة"))</f>
        <v/>
      </c>
      <c r="K129" s="19">
        <f>IF(A129&amp;""="","",IF(AND(G129="تم",ISNUMBER(J129)),ROUND(J129-N(H129),2),0))</f>
        <v/>
      </c>
      <c r="L129" s="19">
        <f>IF(A129&amp;""="","",IFERROR(ROUND(K129*INDEX('الموظفات'!$C$6:$C$205,MATCH(F129&amp;"",'الموظفات'!$A$6:$A$205,0)),2),0))</f>
        <v/>
      </c>
      <c r="M129" s="6">
        <f>IF(A129&amp;""="","",IF(G129&amp;""="","محجوز",G129))</f>
        <v/>
      </c>
      <c r="N129" s="18">
        <f>IF(ISNUMBER(A129),IF(ISNUMBER(B129),HOUR(B129)*60+MINUTE(B129),0),"")</f>
        <v/>
      </c>
      <c r="O129" s="18">
        <f>IF(AND(ISNUMBER(A129),A129='الإعدادات'!$B$4),COUNTIFS($A$6:$A$2005,'الإعدادات'!$B$4,$N$6:$N$2005,"&lt;"&amp;N129)+COUNTIFS($A$6:A129,'الإعدادات'!$B$4,$N$6:N129,N129),"")</f>
        <v/>
      </c>
    </row>
    <row r="130">
      <c r="A130" s="13" t="n"/>
      <c r="B130" s="20" t="n"/>
      <c r="C130" s="5" t="n"/>
      <c r="D130" s="21" t="n"/>
      <c r="E130" s="5" t="n"/>
      <c r="F130" s="5" t="n"/>
      <c r="G130" s="5" t="n"/>
      <c r="H130" s="15" t="n"/>
      <c r="I130" s="5" t="n"/>
      <c r="J130" s="19">
        <f>IF(E130&amp;""="","",IFERROR(INDEX('الخدمات'!$B$6:$B$205,MATCH(E130&amp;"",'الخدمات'!$A$6:$A$205,0)),"خدمة غير موجودة"))</f>
        <v/>
      </c>
      <c r="K130" s="19">
        <f>IF(A130&amp;""="","",IF(AND(G130="تم",ISNUMBER(J130)),ROUND(J130-N(H130),2),0))</f>
        <v/>
      </c>
      <c r="L130" s="19">
        <f>IF(A130&amp;""="","",IFERROR(ROUND(K130*INDEX('الموظفات'!$C$6:$C$205,MATCH(F130&amp;"",'الموظفات'!$A$6:$A$205,0)),2),0))</f>
        <v/>
      </c>
      <c r="M130" s="6">
        <f>IF(A130&amp;""="","",IF(G130&amp;""="","محجوز",G130))</f>
        <v/>
      </c>
      <c r="N130" s="18">
        <f>IF(ISNUMBER(A130),IF(ISNUMBER(B130),HOUR(B130)*60+MINUTE(B130),0),"")</f>
        <v/>
      </c>
      <c r="O130" s="18">
        <f>IF(AND(ISNUMBER(A130),A130='الإعدادات'!$B$4),COUNTIFS($A$6:$A$2005,'الإعدادات'!$B$4,$N$6:$N$2005,"&lt;"&amp;N130)+COUNTIFS($A$6:A130,'الإعدادات'!$B$4,$N$6:N130,N130),"")</f>
        <v/>
      </c>
    </row>
    <row r="131">
      <c r="A131" s="13" t="n"/>
      <c r="B131" s="20" t="n"/>
      <c r="C131" s="5" t="n"/>
      <c r="D131" s="21" t="n"/>
      <c r="E131" s="5" t="n"/>
      <c r="F131" s="5" t="n"/>
      <c r="G131" s="5" t="n"/>
      <c r="H131" s="15" t="n"/>
      <c r="I131" s="5" t="n"/>
      <c r="J131" s="19">
        <f>IF(E131&amp;""="","",IFERROR(INDEX('الخدمات'!$B$6:$B$205,MATCH(E131&amp;"",'الخدمات'!$A$6:$A$205,0)),"خدمة غير موجودة"))</f>
        <v/>
      </c>
      <c r="K131" s="19">
        <f>IF(A131&amp;""="","",IF(AND(G131="تم",ISNUMBER(J131)),ROUND(J131-N(H131),2),0))</f>
        <v/>
      </c>
      <c r="L131" s="19">
        <f>IF(A131&amp;""="","",IFERROR(ROUND(K131*INDEX('الموظفات'!$C$6:$C$205,MATCH(F131&amp;"",'الموظفات'!$A$6:$A$205,0)),2),0))</f>
        <v/>
      </c>
      <c r="M131" s="6">
        <f>IF(A131&amp;""="","",IF(G131&amp;""="","محجوز",G131))</f>
        <v/>
      </c>
      <c r="N131" s="18">
        <f>IF(ISNUMBER(A131),IF(ISNUMBER(B131),HOUR(B131)*60+MINUTE(B131),0),"")</f>
        <v/>
      </c>
      <c r="O131" s="18">
        <f>IF(AND(ISNUMBER(A131),A131='الإعدادات'!$B$4),COUNTIFS($A$6:$A$2005,'الإعدادات'!$B$4,$N$6:$N$2005,"&lt;"&amp;N131)+COUNTIFS($A$6:A131,'الإعدادات'!$B$4,$N$6:N131,N131),"")</f>
        <v/>
      </c>
    </row>
    <row r="132">
      <c r="A132" s="13" t="n"/>
      <c r="B132" s="20" t="n"/>
      <c r="C132" s="5" t="n"/>
      <c r="D132" s="21" t="n"/>
      <c r="E132" s="5" t="n"/>
      <c r="F132" s="5" t="n"/>
      <c r="G132" s="5" t="n"/>
      <c r="H132" s="15" t="n"/>
      <c r="I132" s="5" t="n"/>
      <c r="J132" s="19">
        <f>IF(E132&amp;""="","",IFERROR(INDEX('الخدمات'!$B$6:$B$205,MATCH(E132&amp;"",'الخدمات'!$A$6:$A$205,0)),"خدمة غير موجودة"))</f>
        <v/>
      </c>
      <c r="K132" s="19">
        <f>IF(A132&amp;""="","",IF(AND(G132="تم",ISNUMBER(J132)),ROUND(J132-N(H132),2),0))</f>
        <v/>
      </c>
      <c r="L132" s="19">
        <f>IF(A132&amp;""="","",IFERROR(ROUND(K132*INDEX('الموظفات'!$C$6:$C$205,MATCH(F132&amp;"",'الموظفات'!$A$6:$A$205,0)),2),0))</f>
        <v/>
      </c>
      <c r="M132" s="6">
        <f>IF(A132&amp;""="","",IF(G132&amp;""="","محجوز",G132))</f>
        <v/>
      </c>
      <c r="N132" s="18">
        <f>IF(ISNUMBER(A132),IF(ISNUMBER(B132),HOUR(B132)*60+MINUTE(B132),0),"")</f>
        <v/>
      </c>
      <c r="O132" s="18">
        <f>IF(AND(ISNUMBER(A132),A132='الإعدادات'!$B$4),COUNTIFS($A$6:$A$2005,'الإعدادات'!$B$4,$N$6:$N$2005,"&lt;"&amp;N132)+COUNTIFS($A$6:A132,'الإعدادات'!$B$4,$N$6:N132,N132),"")</f>
        <v/>
      </c>
    </row>
    <row r="133">
      <c r="A133" s="13" t="n"/>
      <c r="B133" s="20" t="n"/>
      <c r="C133" s="5" t="n"/>
      <c r="D133" s="21" t="n"/>
      <c r="E133" s="5" t="n"/>
      <c r="F133" s="5" t="n"/>
      <c r="G133" s="5" t="n"/>
      <c r="H133" s="15" t="n"/>
      <c r="I133" s="5" t="n"/>
      <c r="J133" s="19">
        <f>IF(E133&amp;""="","",IFERROR(INDEX('الخدمات'!$B$6:$B$205,MATCH(E133&amp;"",'الخدمات'!$A$6:$A$205,0)),"خدمة غير موجودة"))</f>
        <v/>
      </c>
      <c r="K133" s="19">
        <f>IF(A133&amp;""="","",IF(AND(G133="تم",ISNUMBER(J133)),ROUND(J133-N(H133),2),0))</f>
        <v/>
      </c>
      <c r="L133" s="19">
        <f>IF(A133&amp;""="","",IFERROR(ROUND(K133*INDEX('الموظفات'!$C$6:$C$205,MATCH(F133&amp;"",'الموظفات'!$A$6:$A$205,0)),2),0))</f>
        <v/>
      </c>
      <c r="M133" s="6">
        <f>IF(A133&amp;""="","",IF(G133&amp;""="","محجوز",G133))</f>
        <v/>
      </c>
      <c r="N133" s="18">
        <f>IF(ISNUMBER(A133),IF(ISNUMBER(B133),HOUR(B133)*60+MINUTE(B133),0),"")</f>
        <v/>
      </c>
      <c r="O133" s="18">
        <f>IF(AND(ISNUMBER(A133),A133='الإعدادات'!$B$4),COUNTIFS($A$6:$A$2005,'الإعدادات'!$B$4,$N$6:$N$2005,"&lt;"&amp;N133)+COUNTIFS($A$6:A133,'الإعدادات'!$B$4,$N$6:N133,N133),"")</f>
        <v/>
      </c>
    </row>
    <row r="134">
      <c r="A134" s="13" t="n"/>
      <c r="B134" s="20" t="n"/>
      <c r="C134" s="5" t="n"/>
      <c r="D134" s="21" t="n"/>
      <c r="E134" s="5" t="n"/>
      <c r="F134" s="5" t="n"/>
      <c r="G134" s="5" t="n"/>
      <c r="H134" s="15" t="n"/>
      <c r="I134" s="5" t="n"/>
      <c r="J134" s="19">
        <f>IF(E134&amp;""="","",IFERROR(INDEX('الخدمات'!$B$6:$B$205,MATCH(E134&amp;"",'الخدمات'!$A$6:$A$205,0)),"خدمة غير موجودة"))</f>
        <v/>
      </c>
      <c r="K134" s="19">
        <f>IF(A134&amp;""="","",IF(AND(G134="تم",ISNUMBER(J134)),ROUND(J134-N(H134),2),0))</f>
        <v/>
      </c>
      <c r="L134" s="19">
        <f>IF(A134&amp;""="","",IFERROR(ROUND(K134*INDEX('الموظفات'!$C$6:$C$205,MATCH(F134&amp;"",'الموظفات'!$A$6:$A$205,0)),2),0))</f>
        <v/>
      </c>
      <c r="M134" s="6">
        <f>IF(A134&amp;""="","",IF(G134&amp;""="","محجوز",G134))</f>
        <v/>
      </c>
      <c r="N134" s="18">
        <f>IF(ISNUMBER(A134),IF(ISNUMBER(B134),HOUR(B134)*60+MINUTE(B134),0),"")</f>
        <v/>
      </c>
      <c r="O134" s="18">
        <f>IF(AND(ISNUMBER(A134),A134='الإعدادات'!$B$4),COUNTIFS($A$6:$A$2005,'الإعدادات'!$B$4,$N$6:$N$2005,"&lt;"&amp;N134)+COUNTIFS($A$6:A134,'الإعدادات'!$B$4,$N$6:N134,N134),"")</f>
        <v/>
      </c>
    </row>
    <row r="135">
      <c r="A135" s="13" t="n"/>
      <c r="B135" s="20" t="n"/>
      <c r="C135" s="5" t="n"/>
      <c r="D135" s="21" t="n"/>
      <c r="E135" s="5" t="n"/>
      <c r="F135" s="5" t="n"/>
      <c r="G135" s="5" t="n"/>
      <c r="H135" s="15" t="n"/>
      <c r="I135" s="5" t="n"/>
      <c r="J135" s="19">
        <f>IF(E135&amp;""="","",IFERROR(INDEX('الخدمات'!$B$6:$B$205,MATCH(E135&amp;"",'الخدمات'!$A$6:$A$205,0)),"خدمة غير موجودة"))</f>
        <v/>
      </c>
      <c r="K135" s="19">
        <f>IF(A135&amp;""="","",IF(AND(G135="تم",ISNUMBER(J135)),ROUND(J135-N(H135),2),0))</f>
        <v/>
      </c>
      <c r="L135" s="19">
        <f>IF(A135&amp;""="","",IFERROR(ROUND(K135*INDEX('الموظفات'!$C$6:$C$205,MATCH(F135&amp;"",'الموظفات'!$A$6:$A$205,0)),2),0))</f>
        <v/>
      </c>
      <c r="M135" s="6">
        <f>IF(A135&amp;""="","",IF(G135&amp;""="","محجوز",G135))</f>
        <v/>
      </c>
      <c r="N135" s="18">
        <f>IF(ISNUMBER(A135),IF(ISNUMBER(B135),HOUR(B135)*60+MINUTE(B135),0),"")</f>
        <v/>
      </c>
      <c r="O135" s="18">
        <f>IF(AND(ISNUMBER(A135),A135='الإعدادات'!$B$4),COUNTIFS($A$6:$A$2005,'الإعدادات'!$B$4,$N$6:$N$2005,"&lt;"&amp;N135)+COUNTIFS($A$6:A135,'الإعدادات'!$B$4,$N$6:N135,N135),"")</f>
        <v/>
      </c>
    </row>
    <row r="136">
      <c r="A136" s="13" t="n"/>
      <c r="B136" s="20" t="n"/>
      <c r="C136" s="5" t="n"/>
      <c r="D136" s="21" t="n"/>
      <c r="E136" s="5" t="n"/>
      <c r="F136" s="5" t="n"/>
      <c r="G136" s="5" t="n"/>
      <c r="H136" s="15" t="n"/>
      <c r="I136" s="5" t="n"/>
      <c r="J136" s="19">
        <f>IF(E136&amp;""="","",IFERROR(INDEX('الخدمات'!$B$6:$B$205,MATCH(E136&amp;"",'الخدمات'!$A$6:$A$205,0)),"خدمة غير موجودة"))</f>
        <v/>
      </c>
      <c r="K136" s="19">
        <f>IF(A136&amp;""="","",IF(AND(G136="تم",ISNUMBER(J136)),ROUND(J136-N(H136),2),0))</f>
        <v/>
      </c>
      <c r="L136" s="19">
        <f>IF(A136&amp;""="","",IFERROR(ROUND(K136*INDEX('الموظفات'!$C$6:$C$205,MATCH(F136&amp;"",'الموظفات'!$A$6:$A$205,0)),2),0))</f>
        <v/>
      </c>
      <c r="M136" s="6">
        <f>IF(A136&amp;""="","",IF(G136&amp;""="","محجوز",G136))</f>
        <v/>
      </c>
      <c r="N136" s="18">
        <f>IF(ISNUMBER(A136),IF(ISNUMBER(B136),HOUR(B136)*60+MINUTE(B136),0),"")</f>
        <v/>
      </c>
      <c r="O136" s="18">
        <f>IF(AND(ISNUMBER(A136),A136='الإعدادات'!$B$4),COUNTIFS($A$6:$A$2005,'الإعدادات'!$B$4,$N$6:$N$2005,"&lt;"&amp;N136)+COUNTIFS($A$6:A136,'الإعدادات'!$B$4,$N$6:N136,N136),"")</f>
        <v/>
      </c>
    </row>
    <row r="137">
      <c r="A137" s="13" t="n"/>
      <c r="B137" s="20" t="n"/>
      <c r="C137" s="5" t="n"/>
      <c r="D137" s="21" t="n"/>
      <c r="E137" s="5" t="n"/>
      <c r="F137" s="5" t="n"/>
      <c r="G137" s="5" t="n"/>
      <c r="H137" s="15" t="n"/>
      <c r="I137" s="5" t="n"/>
      <c r="J137" s="19">
        <f>IF(E137&amp;""="","",IFERROR(INDEX('الخدمات'!$B$6:$B$205,MATCH(E137&amp;"",'الخدمات'!$A$6:$A$205,0)),"خدمة غير موجودة"))</f>
        <v/>
      </c>
      <c r="K137" s="19">
        <f>IF(A137&amp;""="","",IF(AND(G137="تم",ISNUMBER(J137)),ROUND(J137-N(H137),2),0))</f>
        <v/>
      </c>
      <c r="L137" s="19">
        <f>IF(A137&amp;""="","",IFERROR(ROUND(K137*INDEX('الموظفات'!$C$6:$C$205,MATCH(F137&amp;"",'الموظفات'!$A$6:$A$205,0)),2),0))</f>
        <v/>
      </c>
      <c r="M137" s="6">
        <f>IF(A137&amp;""="","",IF(G137&amp;""="","محجوز",G137))</f>
        <v/>
      </c>
      <c r="N137" s="18">
        <f>IF(ISNUMBER(A137),IF(ISNUMBER(B137),HOUR(B137)*60+MINUTE(B137),0),"")</f>
        <v/>
      </c>
      <c r="O137" s="18">
        <f>IF(AND(ISNUMBER(A137),A137='الإعدادات'!$B$4),COUNTIFS($A$6:$A$2005,'الإعدادات'!$B$4,$N$6:$N$2005,"&lt;"&amp;N137)+COUNTIFS($A$6:A137,'الإعدادات'!$B$4,$N$6:N137,N137),"")</f>
        <v/>
      </c>
    </row>
    <row r="138">
      <c r="A138" s="13" t="n"/>
      <c r="B138" s="20" t="n"/>
      <c r="C138" s="5" t="n"/>
      <c r="D138" s="21" t="n"/>
      <c r="E138" s="5" t="n"/>
      <c r="F138" s="5" t="n"/>
      <c r="G138" s="5" t="n"/>
      <c r="H138" s="15" t="n"/>
      <c r="I138" s="5" t="n"/>
      <c r="J138" s="19">
        <f>IF(E138&amp;""="","",IFERROR(INDEX('الخدمات'!$B$6:$B$205,MATCH(E138&amp;"",'الخدمات'!$A$6:$A$205,0)),"خدمة غير موجودة"))</f>
        <v/>
      </c>
      <c r="K138" s="19">
        <f>IF(A138&amp;""="","",IF(AND(G138="تم",ISNUMBER(J138)),ROUND(J138-N(H138),2),0))</f>
        <v/>
      </c>
      <c r="L138" s="19">
        <f>IF(A138&amp;""="","",IFERROR(ROUND(K138*INDEX('الموظفات'!$C$6:$C$205,MATCH(F138&amp;"",'الموظفات'!$A$6:$A$205,0)),2),0))</f>
        <v/>
      </c>
      <c r="M138" s="6">
        <f>IF(A138&amp;""="","",IF(G138&amp;""="","محجوز",G138))</f>
        <v/>
      </c>
      <c r="N138" s="18">
        <f>IF(ISNUMBER(A138),IF(ISNUMBER(B138),HOUR(B138)*60+MINUTE(B138),0),"")</f>
        <v/>
      </c>
      <c r="O138" s="18">
        <f>IF(AND(ISNUMBER(A138),A138='الإعدادات'!$B$4),COUNTIFS($A$6:$A$2005,'الإعدادات'!$B$4,$N$6:$N$2005,"&lt;"&amp;N138)+COUNTIFS($A$6:A138,'الإعدادات'!$B$4,$N$6:N138,N138),"")</f>
        <v/>
      </c>
    </row>
    <row r="139">
      <c r="A139" s="13" t="n"/>
      <c r="B139" s="20" t="n"/>
      <c r="C139" s="5" t="n"/>
      <c r="D139" s="21" t="n"/>
      <c r="E139" s="5" t="n"/>
      <c r="F139" s="5" t="n"/>
      <c r="G139" s="5" t="n"/>
      <c r="H139" s="15" t="n"/>
      <c r="I139" s="5" t="n"/>
      <c r="J139" s="19">
        <f>IF(E139&amp;""="","",IFERROR(INDEX('الخدمات'!$B$6:$B$205,MATCH(E139&amp;"",'الخدمات'!$A$6:$A$205,0)),"خدمة غير موجودة"))</f>
        <v/>
      </c>
      <c r="K139" s="19">
        <f>IF(A139&amp;""="","",IF(AND(G139="تم",ISNUMBER(J139)),ROUND(J139-N(H139),2),0))</f>
        <v/>
      </c>
      <c r="L139" s="19">
        <f>IF(A139&amp;""="","",IFERROR(ROUND(K139*INDEX('الموظفات'!$C$6:$C$205,MATCH(F139&amp;"",'الموظفات'!$A$6:$A$205,0)),2),0))</f>
        <v/>
      </c>
      <c r="M139" s="6">
        <f>IF(A139&amp;""="","",IF(G139&amp;""="","محجوز",G139))</f>
        <v/>
      </c>
      <c r="N139" s="18">
        <f>IF(ISNUMBER(A139),IF(ISNUMBER(B139),HOUR(B139)*60+MINUTE(B139),0),"")</f>
        <v/>
      </c>
      <c r="O139" s="18">
        <f>IF(AND(ISNUMBER(A139),A139='الإعدادات'!$B$4),COUNTIFS($A$6:$A$2005,'الإعدادات'!$B$4,$N$6:$N$2005,"&lt;"&amp;N139)+COUNTIFS($A$6:A139,'الإعدادات'!$B$4,$N$6:N139,N139),"")</f>
        <v/>
      </c>
    </row>
    <row r="140">
      <c r="A140" s="13" t="n"/>
      <c r="B140" s="20" t="n"/>
      <c r="C140" s="5" t="n"/>
      <c r="D140" s="21" t="n"/>
      <c r="E140" s="5" t="n"/>
      <c r="F140" s="5" t="n"/>
      <c r="G140" s="5" t="n"/>
      <c r="H140" s="15" t="n"/>
      <c r="I140" s="5" t="n"/>
      <c r="J140" s="19">
        <f>IF(E140&amp;""="","",IFERROR(INDEX('الخدمات'!$B$6:$B$205,MATCH(E140&amp;"",'الخدمات'!$A$6:$A$205,0)),"خدمة غير موجودة"))</f>
        <v/>
      </c>
      <c r="K140" s="19">
        <f>IF(A140&amp;""="","",IF(AND(G140="تم",ISNUMBER(J140)),ROUND(J140-N(H140),2),0))</f>
        <v/>
      </c>
      <c r="L140" s="19">
        <f>IF(A140&amp;""="","",IFERROR(ROUND(K140*INDEX('الموظفات'!$C$6:$C$205,MATCH(F140&amp;"",'الموظفات'!$A$6:$A$205,0)),2),0))</f>
        <v/>
      </c>
      <c r="M140" s="6">
        <f>IF(A140&amp;""="","",IF(G140&amp;""="","محجوز",G140))</f>
        <v/>
      </c>
      <c r="N140" s="18">
        <f>IF(ISNUMBER(A140),IF(ISNUMBER(B140),HOUR(B140)*60+MINUTE(B140),0),"")</f>
        <v/>
      </c>
      <c r="O140" s="18">
        <f>IF(AND(ISNUMBER(A140),A140='الإعدادات'!$B$4),COUNTIFS($A$6:$A$2005,'الإعدادات'!$B$4,$N$6:$N$2005,"&lt;"&amp;N140)+COUNTIFS($A$6:A140,'الإعدادات'!$B$4,$N$6:N140,N140),"")</f>
        <v/>
      </c>
    </row>
    <row r="141">
      <c r="A141" s="13" t="n"/>
      <c r="B141" s="20" t="n"/>
      <c r="C141" s="5" t="n"/>
      <c r="D141" s="21" t="n"/>
      <c r="E141" s="5" t="n"/>
      <c r="F141" s="5" t="n"/>
      <c r="G141" s="5" t="n"/>
      <c r="H141" s="15" t="n"/>
      <c r="I141" s="5" t="n"/>
      <c r="J141" s="19">
        <f>IF(E141&amp;""="","",IFERROR(INDEX('الخدمات'!$B$6:$B$205,MATCH(E141&amp;"",'الخدمات'!$A$6:$A$205,0)),"خدمة غير موجودة"))</f>
        <v/>
      </c>
      <c r="K141" s="19">
        <f>IF(A141&amp;""="","",IF(AND(G141="تم",ISNUMBER(J141)),ROUND(J141-N(H141),2),0))</f>
        <v/>
      </c>
      <c r="L141" s="19">
        <f>IF(A141&amp;""="","",IFERROR(ROUND(K141*INDEX('الموظفات'!$C$6:$C$205,MATCH(F141&amp;"",'الموظفات'!$A$6:$A$205,0)),2),0))</f>
        <v/>
      </c>
      <c r="M141" s="6">
        <f>IF(A141&amp;""="","",IF(G141&amp;""="","محجوز",G141))</f>
        <v/>
      </c>
      <c r="N141" s="18">
        <f>IF(ISNUMBER(A141),IF(ISNUMBER(B141),HOUR(B141)*60+MINUTE(B141),0),"")</f>
        <v/>
      </c>
      <c r="O141" s="18">
        <f>IF(AND(ISNUMBER(A141),A141='الإعدادات'!$B$4),COUNTIFS($A$6:$A$2005,'الإعدادات'!$B$4,$N$6:$N$2005,"&lt;"&amp;N141)+COUNTIFS($A$6:A141,'الإعدادات'!$B$4,$N$6:N141,N141),"")</f>
        <v/>
      </c>
    </row>
    <row r="142">
      <c r="A142" s="13" t="n"/>
      <c r="B142" s="20" t="n"/>
      <c r="C142" s="5" t="n"/>
      <c r="D142" s="21" t="n"/>
      <c r="E142" s="5" t="n"/>
      <c r="F142" s="5" t="n"/>
      <c r="G142" s="5" t="n"/>
      <c r="H142" s="15" t="n"/>
      <c r="I142" s="5" t="n"/>
      <c r="J142" s="19">
        <f>IF(E142&amp;""="","",IFERROR(INDEX('الخدمات'!$B$6:$B$205,MATCH(E142&amp;"",'الخدمات'!$A$6:$A$205,0)),"خدمة غير موجودة"))</f>
        <v/>
      </c>
      <c r="K142" s="19">
        <f>IF(A142&amp;""="","",IF(AND(G142="تم",ISNUMBER(J142)),ROUND(J142-N(H142),2),0))</f>
        <v/>
      </c>
      <c r="L142" s="19">
        <f>IF(A142&amp;""="","",IFERROR(ROUND(K142*INDEX('الموظفات'!$C$6:$C$205,MATCH(F142&amp;"",'الموظفات'!$A$6:$A$205,0)),2),0))</f>
        <v/>
      </c>
      <c r="M142" s="6">
        <f>IF(A142&amp;""="","",IF(G142&amp;""="","محجوز",G142))</f>
        <v/>
      </c>
      <c r="N142" s="18">
        <f>IF(ISNUMBER(A142),IF(ISNUMBER(B142),HOUR(B142)*60+MINUTE(B142),0),"")</f>
        <v/>
      </c>
      <c r="O142" s="18">
        <f>IF(AND(ISNUMBER(A142),A142='الإعدادات'!$B$4),COUNTIFS($A$6:$A$2005,'الإعدادات'!$B$4,$N$6:$N$2005,"&lt;"&amp;N142)+COUNTIFS($A$6:A142,'الإعدادات'!$B$4,$N$6:N142,N142),"")</f>
        <v/>
      </c>
    </row>
    <row r="143">
      <c r="A143" s="13" t="n"/>
      <c r="B143" s="20" t="n"/>
      <c r="C143" s="5" t="n"/>
      <c r="D143" s="21" t="n"/>
      <c r="E143" s="5" t="n"/>
      <c r="F143" s="5" t="n"/>
      <c r="G143" s="5" t="n"/>
      <c r="H143" s="15" t="n"/>
      <c r="I143" s="5" t="n"/>
      <c r="J143" s="19">
        <f>IF(E143&amp;""="","",IFERROR(INDEX('الخدمات'!$B$6:$B$205,MATCH(E143&amp;"",'الخدمات'!$A$6:$A$205,0)),"خدمة غير موجودة"))</f>
        <v/>
      </c>
      <c r="K143" s="19">
        <f>IF(A143&amp;""="","",IF(AND(G143="تم",ISNUMBER(J143)),ROUND(J143-N(H143),2),0))</f>
        <v/>
      </c>
      <c r="L143" s="19">
        <f>IF(A143&amp;""="","",IFERROR(ROUND(K143*INDEX('الموظفات'!$C$6:$C$205,MATCH(F143&amp;"",'الموظفات'!$A$6:$A$205,0)),2),0))</f>
        <v/>
      </c>
      <c r="M143" s="6">
        <f>IF(A143&amp;""="","",IF(G143&amp;""="","محجوز",G143))</f>
        <v/>
      </c>
      <c r="N143" s="18">
        <f>IF(ISNUMBER(A143),IF(ISNUMBER(B143),HOUR(B143)*60+MINUTE(B143),0),"")</f>
        <v/>
      </c>
      <c r="O143" s="18">
        <f>IF(AND(ISNUMBER(A143),A143='الإعدادات'!$B$4),COUNTIFS($A$6:$A$2005,'الإعدادات'!$B$4,$N$6:$N$2005,"&lt;"&amp;N143)+COUNTIFS($A$6:A143,'الإعدادات'!$B$4,$N$6:N143,N143),"")</f>
        <v/>
      </c>
    </row>
    <row r="144">
      <c r="A144" s="13" t="n"/>
      <c r="B144" s="20" t="n"/>
      <c r="C144" s="5" t="n"/>
      <c r="D144" s="21" t="n"/>
      <c r="E144" s="5" t="n"/>
      <c r="F144" s="5" t="n"/>
      <c r="G144" s="5" t="n"/>
      <c r="H144" s="15" t="n"/>
      <c r="I144" s="5" t="n"/>
      <c r="J144" s="19">
        <f>IF(E144&amp;""="","",IFERROR(INDEX('الخدمات'!$B$6:$B$205,MATCH(E144&amp;"",'الخدمات'!$A$6:$A$205,0)),"خدمة غير موجودة"))</f>
        <v/>
      </c>
      <c r="K144" s="19">
        <f>IF(A144&amp;""="","",IF(AND(G144="تم",ISNUMBER(J144)),ROUND(J144-N(H144),2),0))</f>
        <v/>
      </c>
      <c r="L144" s="19">
        <f>IF(A144&amp;""="","",IFERROR(ROUND(K144*INDEX('الموظفات'!$C$6:$C$205,MATCH(F144&amp;"",'الموظفات'!$A$6:$A$205,0)),2),0))</f>
        <v/>
      </c>
      <c r="M144" s="6">
        <f>IF(A144&amp;""="","",IF(G144&amp;""="","محجوز",G144))</f>
        <v/>
      </c>
      <c r="N144" s="18">
        <f>IF(ISNUMBER(A144),IF(ISNUMBER(B144),HOUR(B144)*60+MINUTE(B144),0),"")</f>
        <v/>
      </c>
      <c r="O144" s="18">
        <f>IF(AND(ISNUMBER(A144),A144='الإعدادات'!$B$4),COUNTIFS($A$6:$A$2005,'الإعدادات'!$B$4,$N$6:$N$2005,"&lt;"&amp;N144)+COUNTIFS($A$6:A144,'الإعدادات'!$B$4,$N$6:N144,N144),"")</f>
        <v/>
      </c>
    </row>
    <row r="145">
      <c r="A145" s="13" t="n"/>
      <c r="B145" s="20" t="n"/>
      <c r="C145" s="5" t="n"/>
      <c r="D145" s="21" t="n"/>
      <c r="E145" s="5" t="n"/>
      <c r="F145" s="5" t="n"/>
      <c r="G145" s="5" t="n"/>
      <c r="H145" s="15" t="n"/>
      <c r="I145" s="5" t="n"/>
      <c r="J145" s="19">
        <f>IF(E145&amp;""="","",IFERROR(INDEX('الخدمات'!$B$6:$B$205,MATCH(E145&amp;"",'الخدمات'!$A$6:$A$205,0)),"خدمة غير موجودة"))</f>
        <v/>
      </c>
      <c r="K145" s="19">
        <f>IF(A145&amp;""="","",IF(AND(G145="تم",ISNUMBER(J145)),ROUND(J145-N(H145),2),0))</f>
        <v/>
      </c>
      <c r="L145" s="19">
        <f>IF(A145&amp;""="","",IFERROR(ROUND(K145*INDEX('الموظفات'!$C$6:$C$205,MATCH(F145&amp;"",'الموظفات'!$A$6:$A$205,0)),2),0))</f>
        <v/>
      </c>
      <c r="M145" s="6">
        <f>IF(A145&amp;""="","",IF(G145&amp;""="","محجوز",G145))</f>
        <v/>
      </c>
      <c r="N145" s="18">
        <f>IF(ISNUMBER(A145),IF(ISNUMBER(B145),HOUR(B145)*60+MINUTE(B145),0),"")</f>
        <v/>
      </c>
      <c r="O145" s="18">
        <f>IF(AND(ISNUMBER(A145),A145='الإعدادات'!$B$4),COUNTIFS($A$6:$A$2005,'الإعدادات'!$B$4,$N$6:$N$2005,"&lt;"&amp;N145)+COUNTIFS($A$6:A145,'الإعدادات'!$B$4,$N$6:N145,N145),"")</f>
        <v/>
      </c>
    </row>
    <row r="146">
      <c r="A146" s="13" t="n"/>
      <c r="B146" s="20" t="n"/>
      <c r="C146" s="5" t="n"/>
      <c r="D146" s="21" t="n"/>
      <c r="E146" s="5" t="n"/>
      <c r="F146" s="5" t="n"/>
      <c r="G146" s="5" t="n"/>
      <c r="H146" s="15" t="n"/>
      <c r="I146" s="5" t="n"/>
      <c r="J146" s="19">
        <f>IF(E146&amp;""="","",IFERROR(INDEX('الخدمات'!$B$6:$B$205,MATCH(E146&amp;"",'الخدمات'!$A$6:$A$205,0)),"خدمة غير موجودة"))</f>
        <v/>
      </c>
      <c r="K146" s="19">
        <f>IF(A146&amp;""="","",IF(AND(G146="تم",ISNUMBER(J146)),ROUND(J146-N(H146),2),0))</f>
        <v/>
      </c>
      <c r="L146" s="19">
        <f>IF(A146&amp;""="","",IFERROR(ROUND(K146*INDEX('الموظفات'!$C$6:$C$205,MATCH(F146&amp;"",'الموظفات'!$A$6:$A$205,0)),2),0))</f>
        <v/>
      </c>
      <c r="M146" s="6">
        <f>IF(A146&amp;""="","",IF(G146&amp;""="","محجوز",G146))</f>
        <v/>
      </c>
      <c r="N146" s="18">
        <f>IF(ISNUMBER(A146),IF(ISNUMBER(B146),HOUR(B146)*60+MINUTE(B146),0),"")</f>
        <v/>
      </c>
      <c r="O146" s="18">
        <f>IF(AND(ISNUMBER(A146),A146='الإعدادات'!$B$4),COUNTIFS($A$6:$A$2005,'الإعدادات'!$B$4,$N$6:$N$2005,"&lt;"&amp;N146)+COUNTIFS($A$6:A146,'الإعدادات'!$B$4,$N$6:N146,N146),"")</f>
        <v/>
      </c>
    </row>
    <row r="147">
      <c r="A147" s="13" t="n"/>
      <c r="B147" s="20" t="n"/>
      <c r="C147" s="5" t="n"/>
      <c r="D147" s="21" t="n"/>
      <c r="E147" s="5" t="n"/>
      <c r="F147" s="5" t="n"/>
      <c r="G147" s="5" t="n"/>
      <c r="H147" s="15" t="n"/>
      <c r="I147" s="5" t="n"/>
      <c r="J147" s="19">
        <f>IF(E147&amp;""="","",IFERROR(INDEX('الخدمات'!$B$6:$B$205,MATCH(E147&amp;"",'الخدمات'!$A$6:$A$205,0)),"خدمة غير موجودة"))</f>
        <v/>
      </c>
      <c r="K147" s="19">
        <f>IF(A147&amp;""="","",IF(AND(G147="تم",ISNUMBER(J147)),ROUND(J147-N(H147),2),0))</f>
        <v/>
      </c>
      <c r="L147" s="19">
        <f>IF(A147&amp;""="","",IFERROR(ROUND(K147*INDEX('الموظفات'!$C$6:$C$205,MATCH(F147&amp;"",'الموظفات'!$A$6:$A$205,0)),2),0))</f>
        <v/>
      </c>
      <c r="M147" s="6">
        <f>IF(A147&amp;""="","",IF(G147&amp;""="","محجوز",G147))</f>
        <v/>
      </c>
      <c r="N147" s="18">
        <f>IF(ISNUMBER(A147),IF(ISNUMBER(B147),HOUR(B147)*60+MINUTE(B147),0),"")</f>
        <v/>
      </c>
      <c r="O147" s="18">
        <f>IF(AND(ISNUMBER(A147),A147='الإعدادات'!$B$4),COUNTIFS($A$6:$A$2005,'الإعدادات'!$B$4,$N$6:$N$2005,"&lt;"&amp;N147)+COUNTIFS($A$6:A147,'الإعدادات'!$B$4,$N$6:N147,N147),"")</f>
        <v/>
      </c>
    </row>
    <row r="148">
      <c r="A148" s="13" t="n"/>
      <c r="B148" s="20" t="n"/>
      <c r="C148" s="5" t="n"/>
      <c r="D148" s="21" t="n"/>
      <c r="E148" s="5" t="n"/>
      <c r="F148" s="5" t="n"/>
      <c r="G148" s="5" t="n"/>
      <c r="H148" s="15" t="n"/>
      <c r="I148" s="5" t="n"/>
      <c r="J148" s="19">
        <f>IF(E148&amp;""="","",IFERROR(INDEX('الخدمات'!$B$6:$B$205,MATCH(E148&amp;"",'الخدمات'!$A$6:$A$205,0)),"خدمة غير موجودة"))</f>
        <v/>
      </c>
      <c r="K148" s="19">
        <f>IF(A148&amp;""="","",IF(AND(G148="تم",ISNUMBER(J148)),ROUND(J148-N(H148),2),0))</f>
        <v/>
      </c>
      <c r="L148" s="19">
        <f>IF(A148&amp;""="","",IFERROR(ROUND(K148*INDEX('الموظفات'!$C$6:$C$205,MATCH(F148&amp;"",'الموظفات'!$A$6:$A$205,0)),2),0))</f>
        <v/>
      </c>
      <c r="M148" s="6">
        <f>IF(A148&amp;""="","",IF(G148&amp;""="","محجوز",G148))</f>
        <v/>
      </c>
      <c r="N148" s="18">
        <f>IF(ISNUMBER(A148),IF(ISNUMBER(B148),HOUR(B148)*60+MINUTE(B148),0),"")</f>
        <v/>
      </c>
      <c r="O148" s="18">
        <f>IF(AND(ISNUMBER(A148),A148='الإعدادات'!$B$4),COUNTIFS($A$6:$A$2005,'الإعدادات'!$B$4,$N$6:$N$2005,"&lt;"&amp;N148)+COUNTIFS($A$6:A148,'الإعدادات'!$B$4,$N$6:N148,N148),"")</f>
        <v/>
      </c>
    </row>
    <row r="149">
      <c r="A149" s="13" t="n"/>
      <c r="B149" s="20" t="n"/>
      <c r="C149" s="5" t="n"/>
      <c r="D149" s="21" t="n"/>
      <c r="E149" s="5" t="n"/>
      <c r="F149" s="5" t="n"/>
      <c r="G149" s="5" t="n"/>
      <c r="H149" s="15" t="n"/>
      <c r="I149" s="5" t="n"/>
      <c r="J149" s="19">
        <f>IF(E149&amp;""="","",IFERROR(INDEX('الخدمات'!$B$6:$B$205,MATCH(E149&amp;"",'الخدمات'!$A$6:$A$205,0)),"خدمة غير موجودة"))</f>
        <v/>
      </c>
      <c r="K149" s="19">
        <f>IF(A149&amp;""="","",IF(AND(G149="تم",ISNUMBER(J149)),ROUND(J149-N(H149),2),0))</f>
        <v/>
      </c>
      <c r="L149" s="19">
        <f>IF(A149&amp;""="","",IFERROR(ROUND(K149*INDEX('الموظفات'!$C$6:$C$205,MATCH(F149&amp;"",'الموظفات'!$A$6:$A$205,0)),2),0))</f>
        <v/>
      </c>
      <c r="M149" s="6">
        <f>IF(A149&amp;""="","",IF(G149&amp;""="","محجوز",G149))</f>
        <v/>
      </c>
      <c r="N149" s="18">
        <f>IF(ISNUMBER(A149),IF(ISNUMBER(B149),HOUR(B149)*60+MINUTE(B149),0),"")</f>
        <v/>
      </c>
      <c r="O149" s="18">
        <f>IF(AND(ISNUMBER(A149),A149='الإعدادات'!$B$4),COUNTIFS($A$6:$A$2005,'الإعدادات'!$B$4,$N$6:$N$2005,"&lt;"&amp;N149)+COUNTIFS($A$6:A149,'الإعدادات'!$B$4,$N$6:N149,N149),"")</f>
        <v/>
      </c>
    </row>
    <row r="150">
      <c r="A150" s="13" t="n"/>
      <c r="B150" s="20" t="n"/>
      <c r="C150" s="5" t="n"/>
      <c r="D150" s="21" t="n"/>
      <c r="E150" s="5" t="n"/>
      <c r="F150" s="5" t="n"/>
      <c r="G150" s="5" t="n"/>
      <c r="H150" s="15" t="n"/>
      <c r="I150" s="5" t="n"/>
      <c r="J150" s="19">
        <f>IF(E150&amp;""="","",IFERROR(INDEX('الخدمات'!$B$6:$B$205,MATCH(E150&amp;"",'الخدمات'!$A$6:$A$205,0)),"خدمة غير موجودة"))</f>
        <v/>
      </c>
      <c r="K150" s="19">
        <f>IF(A150&amp;""="","",IF(AND(G150="تم",ISNUMBER(J150)),ROUND(J150-N(H150),2),0))</f>
        <v/>
      </c>
      <c r="L150" s="19">
        <f>IF(A150&amp;""="","",IFERROR(ROUND(K150*INDEX('الموظفات'!$C$6:$C$205,MATCH(F150&amp;"",'الموظفات'!$A$6:$A$205,0)),2),0))</f>
        <v/>
      </c>
      <c r="M150" s="6">
        <f>IF(A150&amp;""="","",IF(G150&amp;""="","محجوز",G150))</f>
        <v/>
      </c>
      <c r="N150" s="18">
        <f>IF(ISNUMBER(A150),IF(ISNUMBER(B150),HOUR(B150)*60+MINUTE(B150),0),"")</f>
        <v/>
      </c>
      <c r="O150" s="18">
        <f>IF(AND(ISNUMBER(A150),A150='الإعدادات'!$B$4),COUNTIFS($A$6:$A$2005,'الإعدادات'!$B$4,$N$6:$N$2005,"&lt;"&amp;N150)+COUNTIFS($A$6:A150,'الإعدادات'!$B$4,$N$6:N150,N150),"")</f>
        <v/>
      </c>
    </row>
    <row r="151">
      <c r="A151" s="13" t="n"/>
      <c r="B151" s="20" t="n"/>
      <c r="C151" s="5" t="n"/>
      <c r="D151" s="21" t="n"/>
      <c r="E151" s="5" t="n"/>
      <c r="F151" s="5" t="n"/>
      <c r="G151" s="5" t="n"/>
      <c r="H151" s="15" t="n"/>
      <c r="I151" s="5" t="n"/>
      <c r="J151" s="19">
        <f>IF(E151&amp;""="","",IFERROR(INDEX('الخدمات'!$B$6:$B$205,MATCH(E151&amp;"",'الخدمات'!$A$6:$A$205,0)),"خدمة غير موجودة"))</f>
        <v/>
      </c>
      <c r="K151" s="19">
        <f>IF(A151&amp;""="","",IF(AND(G151="تم",ISNUMBER(J151)),ROUND(J151-N(H151),2),0))</f>
        <v/>
      </c>
      <c r="L151" s="19">
        <f>IF(A151&amp;""="","",IFERROR(ROUND(K151*INDEX('الموظفات'!$C$6:$C$205,MATCH(F151&amp;"",'الموظفات'!$A$6:$A$205,0)),2),0))</f>
        <v/>
      </c>
      <c r="M151" s="6">
        <f>IF(A151&amp;""="","",IF(G151&amp;""="","محجوز",G151))</f>
        <v/>
      </c>
      <c r="N151" s="18">
        <f>IF(ISNUMBER(A151),IF(ISNUMBER(B151),HOUR(B151)*60+MINUTE(B151),0),"")</f>
        <v/>
      </c>
      <c r="O151" s="18">
        <f>IF(AND(ISNUMBER(A151),A151='الإعدادات'!$B$4),COUNTIFS($A$6:$A$2005,'الإعدادات'!$B$4,$N$6:$N$2005,"&lt;"&amp;N151)+COUNTIFS($A$6:A151,'الإعدادات'!$B$4,$N$6:N151,N151),"")</f>
        <v/>
      </c>
    </row>
    <row r="152">
      <c r="A152" s="13" t="n"/>
      <c r="B152" s="20" t="n"/>
      <c r="C152" s="5" t="n"/>
      <c r="D152" s="21" t="n"/>
      <c r="E152" s="5" t="n"/>
      <c r="F152" s="5" t="n"/>
      <c r="G152" s="5" t="n"/>
      <c r="H152" s="15" t="n"/>
      <c r="I152" s="5" t="n"/>
      <c r="J152" s="19">
        <f>IF(E152&amp;""="","",IFERROR(INDEX('الخدمات'!$B$6:$B$205,MATCH(E152&amp;"",'الخدمات'!$A$6:$A$205,0)),"خدمة غير موجودة"))</f>
        <v/>
      </c>
      <c r="K152" s="19">
        <f>IF(A152&amp;""="","",IF(AND(G152="تم",ISNUMBER(J152)),ROUND(J152-N(H152),2),0))</f>
        <v/>
      </c>
      <c r="L152" s="19">
        <f>IF(A152&amp;""="","",IFERROR(ROUND(K152*INDEX('الموظفات'!$C$6:$C$205,MATCH(F152&amp;"",'الموظفات'!$A$6:$A$205,0)),2),0))</f>
        <v/>
      </c>
      <c r="M152" s="6">
        <f>IF(A152&amp;""="","",IF(G152&amp;""="","محجوز",G152))</f>
        <v/>
      </c>
      <c r="N152" s="18">
        <f>IF(ISNUMBER(A152),IF(ISNUMBER(B152),HOUR(B152)*60+MINUTE(B152),0),"")</f>
        <v/>
      </c>
      <c r="O152" s="18">
        <f>IF(AND(ISNUMBER(A152),A152='الإعدادات'!$B$4),COUNTIFS($A$6:$A$2005,'الإعدادات'!$B$4,$N$6:$N$2005,"&lt;"&amp;N152)+COUNTIFS($A$6:A152,'الإعدادات'!$B$4,$N$6:N152,N152),"")</f>
        <v/>
      </c>
    </row>
    <row r="153">
      <c r="A153" s="13" t="n"/>
      <c r="B153" s="20" t="n"/>
      <c r="C153" s="5" t="n"/>
      <c r="D153" s="21" t="n"/>
      <c r="E153" s="5" t="n"/>
      <c r="F153" s="5" t="n"/>
      <c r="G153" s="5" t="n"/>
      <c r="H153" s="15" t="n"/>
      <c r="I153" s="5" t="n"/>
      <c r="J153" s="19">
        <f>IF(E153&amp;""="","",IFERROR(INDEX('الخدمات'!$B$6:$B$205,MATCH(E153&amp;"",'الخدمات'!$A$6:$A$205,0)),"خدمة غير موجودة"))</f>
        <v/>
      </c>
      <c r="K153" s="19">
        <f>IF(A153&amp;""="","",IF(AND(G153="تم",ISNUMBER(J153)),ROUND(J153-N(H153),2),0))</f>
        <v/>
      </c>
      <c r="L153" s="19">
        <f>IF(A153&amp;""="","",IFERROR(ROUND(K153*INDEX('الموظفات'!$C$6:$C$205,MATCH(F153&amp;"",'الموظفات'!$A$6:$A$205,0)),2),0))</f>
        <v/>
      </c>
      <c r="M153" s="6">
        <f>IF(A153&amp;""="","",IF(G153&amp;""="","محجوز",G153))</f>
        <v/>
      </c>
      <c r="N153" s="18">
        <f>IF(ISNUMBER(A153),IF(ISNUMBER(B153),HOUR(B153)*60+MINUTE(B153),0),"")</f>
        <v/>
      </c>
      <c r="O153" s="18">
        <f>IF(AND(ISNUMBER(A153),A153='الإعدادات'!$B$4),COUNTIFS($A$6:$A$2005,'الإعدادات'!$B$4,$N$6:$N$2005,"&lt;"&amp;N153)+COUNTIFS($A$6:A153,'الإعدادات'!$B$4,$N$6:N153,N153),"")</f>
        <v/>
      </c>
    </row>
    <row r="154">
      <c r="A154" s="13" t="n"/>
      <c r="B154" s="20" t="n"/>
      <c r="C154" s="5" t="n"/>
      <c r="D154" s="21" t="n"/>
      <c r="E154" s="5" t="n"/>
      <c r="F154" s="5" t="n"/>
      <c r="G154" s="5" t="n"/>
      <c r="H154" s="15" t="n"/>
      <c r="I154" s="5" t="n"/>
      <c r="J154" s="19">
        <f>IF(E154&amp;""="","",IFERROR(INDEX('الخدمات'!$B$6:$B$205,MATCH(E154&amp;"",'الخدمات'!$A$6:$A$205,0)),"خدمة غير موجودة"))</f>
        <v/>
      </c>
      <c r="K154" s="19">
        <f>IF(A154&amp;""="","",IF(AND(G154="تم",ISNUMBER(J154)),ROUND(J154-N(H154),2),0))</f>
        <v/>
      </c>
      <c r="L154" s="19">
        <f>IF(A154&amp;""="","",IFERROR(ROUND(K154*INDEX('الموظفات'!$C$6:$C$205,MATCH(F154&amp;"",'الموظفات'!$A$6:$A$205,0)),2),0))</f>
        <v/>
      </c>
      <c r="M154" s="6">
        <f>IF(A154&amp;""="","",IF(G154&amp;""="","محجوز",G154))</f>
        <v/>
      </c>
      <c r="N154" s="18">
        <f>IF(ISNUMBER(A154),IF(ISNUMBER(B154),HOUR(B154)*60+MINUTE(B154),0),"")</f>
        <v/>
      </c>
      <c r="O154" s="18">
        <f>IF(AND(ISNUMBER(A154),A154='الإعدادات'!$B$4),COUNTIFS($A$6:$A$2005,'الإعدادات'!$B$4,$N$6:$N$2005,"&lt;"&amp;N154)+COUNTIFS($A$6:A154,'الإعدادات'!$B$4,$N$6:N154,N154),"")</f>
        <v/>
      </c>
    </row>
    <row r="155">
      <c r="A155" s="13" t="n"/>
      <c r="B155" s="20" t="n"/>
      <c r="C155" s="5" t="n"/>
      <c r="D155" s="21" t="n"/>
      <c r="E155" s="5" t="n"/>
      <c r="F155" s="5" t="n"/>
      <c r="G155" s="5" t="n"/>
      <c r="H155" s="15" t="n"/>
      <c r="I155" s="5" t="n"/>
      <c r="J155" s="19">
        <f>IF(E155&amp;""="","",IFERROR(INDEX('الخدمات'!$B$6:$B$205,MATCH(E155&amp;"",'الخدمات'!$A$6:$A$205,0)),"خدمة غير موجودة"))</f>
        <v/>
      </c>
      <c r="K155" s="19">
        <f>IF(A155&amp;""="","",IF(AND(G155="تم",ISNUMBER(J155)),ROUND(J155-N(H155),2),0))</f>
        <v/>
      </c>
      <c r="L155" s="19">
        <f>IF(A155&amp;""="","",IFERROR(ROUND(K155*INDEX('الموظفات'!$C$6:$C$205,MATCH(F155&amp;"",'الموظفات'!$A$6:$A$205,0)),2),0))</f>
        <v/>
      </c>
      <c r="M155" s="6">
        <f>IF(A155&amp;""="","",IF(G155&amp;""="","محجوز",G155))</f>
        <v/>
      </c>
      <c r="N155" s="18">
        <f>IF(ISNUMBER(A155),IF(ISNUMBER(B155),HOUR(B155)*60+MINUTE(B155),0),"")</f>
        <v/>
      </c>
      <c r="O155" s="18">
        <f>IF(AND(ISNUMBER(A155),A155='الإعدادات'!$B$4),COUNTIFS($A$6:$A$2005,'الإعدادات'!$B$4,$N$6:$N$2005,"&lt;"&amp;N155)+COUNTIFS($A$6:A155,'الإعدادات'!$B$4,$N$6:N155,N155),"")</f>
        <v/>
      </c>
    </row>
    <row r="156">
      <c r="A156" s="13" t="n"/>
      <c r="B156" s="20" t="n"/>
      <c r="C156" s="5" t="n"/>
      <c r="D156" s="21" t="n"/>
      <c r="E156" s="5" t="n"/>
      <c r="F156" s="5" t="n"/>
      <c r="G156" s="5" t="n"/>
      <c r="H156" s="15" t="n"/>
      <c r="I156" s="5" t="n"/>
      <c r="J156" s="19">
        <f>IF(E156&amp;""="","",IFERROR(INDEX('الخدمات'!$B$6:$B$205,MATCH(E156&amp;"",'الخدمات'!$A$6:$A$205,0)),"خدمة غير موجودة"))</f>
        <v/>
      </c>
      <c r="K156" s="19">
        <f>IF(A156&amp;""="","",IF(AND(G156="تم",ISNUMBER(J156)),ROUND(J156-N(H156),2),0))</f>
        <v/>
      </c>
      <c r="L156" s="19">
        <f>IF(A156&amp;""="","",IFERROR(ROUND(K156*INDEX('الموظفات'!$C$6:$C$205,MATCH(F156&amp;"",'الموظفات'!$A$6:$A$205,0)),2),0))</f>
        <v/>
      </c>
      <c r="M156" s="6">
        <f>IF(A156&amp;""="","",IF(G156&amp;""="","محجوز",G156))</f>
        <v/>
      </c>
      <c r="N156" s="18">
        <f>IF(ISNUMBER(A156),IF(ISNUMBER(B156),HOUR(B156)*60+MINUTE(B156),0),"")</f>
        <v/>
      </c>
      <c r="O156" s="18">
        <f>IF(AND(ISNUMBER(A156),A156='الإعدادات'!$B$4),COUNTIFS($A$6:$A$2005,'الإعدادات'!$B$4,$N$6:$N$2005,"&lt;"&amp;N156)+COUNTIFS($A$6:A156,'الإعدادات'!$B$4,$N$6:N156,N156),"")</f>
        <v/>
      </c>
    </row>
    <row r="157">
      <c r="A157" s="13" t="n"/>
      <c r="B157" s="20" t="n"/>
      <c r="C157" s="5" t="n"/>
      <c r="D157" s="21" t="n"/>
      <c r="E157" s="5" t="n"/>
      <c r="F157" s="5" t="n"/>
      <c r="G157" s="5" t="n"/>
      <c r="H157" s="15" t="n"/>
      <c r="I157" s="5" t="n"/>
      <c r="J157" s="19">
        <f>IF(E157&amp;""="","",IFERROR(INDEX('الخدمات'!$B$6:$B$205,MATCH(E157&amp;"",'الخدمات'!$A$6:$A$205,0)),"خدمة غير موجودة"))</f>
        <v/>
      </c>
      <c r="K157" s="19">
        <f>IF(A157&amp;""="","",IF(AND(G157="تم",ISNUMBER(J157)),ROUND(J157-N(H157),2),0))</f>
        <v/>
      </c>
      <c r="L157" s="19">
        <f>IF(A157&amp;""="","",IFERROR(ROUND(K157*INDEX('الموظفات'!$C$6:$C$205,MATCH(F157&amp;"",'الموظفات'!$A$6:$A$205,0)),2),0))</f>
        <v/>
      </c>
      <c r="M157" s="6">
        <f>IF(A157&amp;""="","",IF(G157&amp;""="","محجوز",G157))</f>
        <v/>
      </c>
      <c r="N157" s="18">
        <f>IF(ISNUMBER(A157),IF(ISNUMBER(B157),HOUR(B157)*60+MINUTE(B157),0),"")</f>
        <v/>
      </c>
      <c r="O157" s="18">
        <f>IF(AND(ISNUMBER(A157),A157='الإعدادات'!$B$4),COUNTIFS($A$6:$A$2005,'الإعدادات'!$B$4,$N$6:$N$2005,"&lt;"&amp;N157)+COUNTIFS($A$6:A157,'الإعدادات'!$B$4,$N$6:N157,N157),"")</f>
        <v/>
      </c>
    </row>
    <row r="158">
      <c r="A158" s="13" t="n"/>
      <c r="B158" s="20" t="n"/>
      <c r="C158" s="5" t="n"/>
      <c r="D158" s="21" t="n"/>
      <c r="E158" s="5" t="n"/>
      <c r="F158" s="5" t="n"/>
      <c r="G158" s="5" t="n"/>
      <c r="H158" s="15" t="n"/>
      <c r="I158" s="5" t="n"/>
      <c r="J158" s="19">
        <f>IF(E158&amp;""="","",IFERROR(INDEX('الخدمات'!$B$6:$B$205,MATCH(E158&amp;"",'الخدمات'!$A$6:$A$205,0)),"خدمة غير موجودة"))</f>
        <v/>
      </c>
      <c r="K158" s="19">
        <f>IF(A158&amp;""="","",IF(AND(G158="تم",ISNUMBER(J158)),ROUND(J158-N(H158),2),0))</f>
        <v/>
      </c>
      <c r="L158" s="19">
        <f>IF(A158&amp;""="","",IFERROR(ROUND(K158*INDEX('الموظفات'!$C$6:$C$205,MATCH(F158&amp;"",'الموظفات'!$A$6:$A$205,0)),2),0))</f>
        <v/>
      </c>
      <c r="M158" s="6">
        <f>IF(A158&amp;""="","",IF(G158&amp;""="","محجوز",G158))</f>
        <v/>
      </c>
      <c r="N158" s="18">
        <f>IF(ISNUMBER(A158),IF(ISNUMBER(B158),HOUR(B158)*60+MINUTE(B158),0),"")</f>
        <v/>
      </c>
      <c r="O158" s="18">
        <f>IF(AND(ISNUMBER(A158),A158='الإعدادات'!$B$4),COUNTIFS($A$6:$A$2005,'الإعدادات'!$B$4,$N$6:$N$2005,"&lt;"&amp;N158)+COUNTIFS($A$6:A158,'الإعدادات'!$B$4,$N$6:N158,N158),"")</f>
        <v/>
      </c>
    </row>
    <row r="159">
      <c r="A159" s="13" t="n"/>
      <c r="B159" s="20" t="n"/>
      <c r="C159" s="5" t="n"/>
      <c r="D159" s="21" t="n"/>
      <c r="E159" s="5" t="n"/>
      <c r="F159" s="5" t="n"/>
      <c r="G159" s="5" t="n"/>
      <c r="H159" s="15" t="n"/>
      <c r="I159" s="5" t="n"/>
      <c r="J159" s="19">
        <f>IF(E159&amp;""="","",IFERROR(INDEX('الخدمات'!$B$6:$B$205,MATCH(E159&amp;"",'الخدمات'!$A$6:$A$205,0)),"خدمة غير موجودة"))</f>
        <v/>
      </c>
      <c r="K159" s="19">
        <f>IF(A159&amp;""="","",IF(AND(G159="تم",ISNUMBER(J159)),ROUND(J159-N(H159),2),0))</f>
        <v/>
      </c>
      <c r="L159" s="19">
        <f>IF(A159&amp;""="","",IFERROR(ROUND(K159*INDEX('الموظفات'!$C$6:$C$205,MATCH(F159&amp;"",'الموظفات'!$A$6:$A$205,0)),2),0))</f>
        <v/>
      </c>
      <c r="M159" s="6">
        <f>IF(A159&amp;""="","",IF(G159&amp;""="","محجوز",G159))</f>
        <v/>
      </c>
      <c r="N159" s="18">
        <f>IF(ISNUMBER(A159),IF(ISNUMBER(B159),HOUR(B159)*60+MINUTE(B159),0),"")</f>
        <v/>
      </c>
      <c r="O159" s="18">
        <f>IF(AND(ISNUMBER(A159),A159='الإعدادات'!$B$4),COUNTIFS($A$6:$A$2005,'الإعدادات'!$B$4,$N$6:$N$2005,"&lt;"&amp;N159)+COUNTIFS($A$6:A159,'الإعدادات'!$B$4,$N$6:N159,N159),"")</f>
        <v/>
      </c>
    </row>
    <row r="160">
      <c r="A160" s="13" t="n"/>
      <c r="B160" s="20" t="n"/>
      <c r="C160" s="5" t="n"/>
      <c r="D160" s="21" t="n"/>
      <c r="E160" s="5" t="n"/>
      <c r="F160" s="5" t="n"/>
      <c r="G160" s="5" t="n"/>
      <c r="H160" s="15" t="n"/>
      <c r="I160" s="5" t="n"/>
      <c r="J160" s="19">
        <f>IF(E160&amp;""="","",IFERROR(INDEX('الخدمات'!$B$6:$B$205,MATCH(E160&amp;"",'الخدمات'!$A$6:$A$205,0)),"خدمة غير موجودة"))</f>
        <v/>
      </c>
      <c r="K160" s="19">
        <f>IF(A160&amp;""="","",IF(AND(G160="تم",ISNUMBER(J160)),ROUND(J160-N(H160),2),0))</f>
        <v/>
      </c>
      <c r="L160" s="19">
        <f>IF(A160&amp;""="","",IFERROR(ROUND(K160*INDEX('الموظفات'!$C$6:$C$205,MATCH(F160&amp;"",'الموظفات'!$A$6:$A$205,0)),2),0))</f>
        <v/>
      </c>
      <c r="M160" s="6">
        <f>IF(A160&amp;""="","",IF(G160&amp;""="","محجوز",G160))</f>
        <v/>
      </c>
      <c r="N160" s="18">
        <f>IF(ISNUMBER(A160),IF(ISNUMBER(B160),HOUR(B160)*60+MINUTE(B160),0),"")</f>
        <v/>
      </c>
      <c r="O160" s="18">
        <f>IF(AND(ISNUMBER(A160),A160='الإعدادات'!$B$4),COUNTIFS($A$6:$A$2005,'الإعدادات'!$B$4,$N$6:$N$2005,"&lt;"&amp;N160)+COUNTIFS($A$6:A160,'الإعدادات'!$B$4,$N$6:N160,N160),"")</f>
        <v/>
      </c>
    </row>
    <row r="161">
      <c r="A161" s="13" t="n"/>
      <c r="B161" s="20" t="n"/>
      <c r="C161" s="5" t="n"/>
      <c r="D161" s="21" t="n"/>
      <c r="E161" s="5" t="n"/>
      <c r="F161" s="5" t="n"/>
      <c r="G161" s="5" t="n"/>
      <c r="H161" s="15" t="n"/>
      <c r="I161" s="5" t="n"/>
      <c r="J161" s="19">
        <f>IF(E161&amp;""="","",IFERROR(INDEX('الخدمات'!$B$6:$B$205,MATCH(E161&amp;"",'الخدمات'!$A$6:$A$205,0)),"خدمة غير موجودة"))</f>
        <v/>
      </c>
      <c r="K161" s="19">
        <f>IF(A161&amp;""="","",IF(AND(G161="تم",ISNUMBER(J161)),ROUND(J161-N(H161),2),0))</f>
        <v/>
      </c>
      <c r="L161" s="19">
        <f>IF(A161&amp;""="","",IFERROR(ROUND(K161*INDEX('الموظفات'!$C$6:$C$205,MATCH(F161&amp;"",'الموظفات'!$A$6:$A$205,0)),2),0))</f>
        <v/>
      </c>
      <c r="M161" s="6">
        <f>IF(A161&amp;""="","",IF(G161&amp;""="","محجوز",G161))</f>
        <v/>
      </c>
      <c r="N161" s="18">
        <f>IF(ISNUMBER(A161),IF(ISNUMBER(B161),HOUR(B161)*60+MINUTE(B161),0),"")</f>
        <v/>
      </c>
      <c r="O161" s="18">
        <f>IF(AND(ISNUMBER(A161),A161='الإعدادات'!$B$4),COUNTIFS($A$6:$A$2005,'الإعدادات'!$B$4,$N$6:$N$2005,"&lt;"&amp;N161)+COUNTIFS($A$6:A161,'الإعدادات'!$B$4,$N$6:N161,N161),"")</f>
        <v/>
      </c>
    </row>
    <row r="162">
      <c r="A162" s="13" t="n"/>
      <c r="B162" s="20" t="n"/>
      <c r="C162" s="5" t="n"/>
      <c r="D162" s="21" t="n"/>
      <c r="E162" s="5" t="n"/>
      <c r="F162" s="5" t="n"/>
      <c r="G162" s="5" t="n"/>
      <c r="H162" s="15" t="n"/>
      <c r="I162" s="5" t="n"/>
      <c r="J162" s="19">
        <f>IF(E162&amp;""="","",IFERROR(INDEX('الخدمات'!$B$6:$B$205,MATCH(E162&amp;"",'الخدمات'!$A$6:$A$205,0)),"خدمة غير موجودة"))</f>
        <v/>
      </c>
      <c r="K162" s="19">
        <f>IF(A162&amp;""="","",IF(AND(G162="تم",ISNUMBER(J162)),ROUND(J162-N(H162),2),0))</f>
        <v/>
      </c>
      <c r="L162" s="19">
        <f>IF(A162&amp;""="","",IFERROR(ROUND(K162*INDEX('الموظفات'!$C$6:$C$205,MATCH(F162&amp;"",'الموظفات'!$A$6:$A$205,0)),2),0))</f>
        <v/>
      </c>
      <c r="M162" s="6">
        <f>IF(A162&amp;""="","",IF(G162&amp;""="","محجوز",G162))</f>
        <v/>
      </c>
      <c r="N162" s="18">
        <f>IF(ISNUMBER(A162),IF(ISNUMBER(B162),HOUR(B162)*60+MINUTE(B162),0),"")</f>
        <v/>
      </c>
      <c r="O162" s="18">
        <f>IF(AND(ISNUMBER(A162),A162='الإعدادات'!$B$4),COUNTIFS($A$6:$A$2005,'الإعدادات'!$B$4,$N$6:$N$2005,"&lt;"&amp;N162)+COUNTIFS($A$6:A162,'الإعدادات'!$B$4,$N$6:N162,N162),"")</f>
        <v/>
      </c>
    </row>
    <row r="163">
      <c r="A163" s="13" t="n"/>
      <c r="B163" s="20" t="n"/>
      <c r="C163" s="5" t="n"/>
      <c r="D163" s="21" t="n"/>
      <c r="E163" s="5" t="n"/>
      <c r="F163" s="5" t="n"/>
      <c r="G163" s="5" t="n"/>
      <c r="H163" s="15" t="n"/>
      <c r="I163" s="5" t="n"/>
      <c r="J163" s="19">
        <f>IF(E163&amp;""="","",IFERROR(INDEX('الخدمات'!$B$6:$B$205,MATCH(E163&amp;"",'الخدمات'!$A$6:$A$205,0)),"خدمة غير موجودة"))</f>
        <v/>
      </c>
      <c r="K163" s="19">
        <f>IF(A163&amp;""="","",IF(AND(G163="تم",ISNUMBER(J163)),ROUND(J163-N(H163),2),0))</f>
        <v/>
      </c>
      <c r="L163" s="19">
        <f>IF(A163&amp;""="","",IFERROR(ROUND(K163*INDEX('الموظفات'!$C$6:$C$205,MATCH(F163&amp;"",'الموظفات'!$A$6:$A$205,0)),2),0))</f>
        <v/>
      </c>
      <c r="M163" s="6">
        <f>IF(A163&amp;""="","",IF(G163&amp;""="","محجوز",G163))</f>
        <v/>
      </c>
      <c r="N163" s="18">
        <f>IF(ISNUMBER(A163),IF(ISNUMBER(B163),HOUR(B163)*60+MINUTE(B163),0),"")</f>
        <v/>
      </c>
      <c r="O163" s="18">
        <f>IF(AND(ISNUMBER(A163),A163='الإعدادات'!$B$4),COUNTIFS($A$6:$A$2005,'الإعدادات'!$B$4,$N$6:$N$2005,"&lt;"&amp;N163)+COUNTIFS($A$6:A163,'الإعدادات'!$B$4,$N$6:N163,N163),"")</f>
        <v/>
      </c>
    </row>
    <row r="164">
      <c r="A164" s="13" t="n"/>
      <c r="B164" s="20" t="n"/>
      <c r="C164" s="5" t="n"/>
      <c r="D164" s="21" t="n"/>
      <c r="E164" s="5" t="n"/>
      <c r="F164" s="5" t="n"/>
      <c r="G164" s="5" t="n"/>
      <c r="H164" s="15" t="n"/>
      <c r="I164" s="5" t="n"/>
      <c r="J164" s="19">
        <f>IF(E164&amp;""="","",IFERROR(INDEX('الخدمات'!$B$6:$B$205,MATCH(E164&amp;"",'الخدمات'!$A$6:$A$205,0)),"خدمة غير موجودة"))</f>
        <v/>
      </c>
      <c r="K164" s="19">
        <f>IF(A164&amp;""="","",IF(AND(G164="تم",ISNUMBER(J164)),ROUND(J164-N(H164),2),0))</f>
        <v/>
      </c>
      <c r="L164" s="19">
        <f>IF(A164&amp;""="","",IFERROR(ROUND(K164*INDEX('الموظفات'!$C$6:$C$205,MATCH(F164&amp;"",'الموظفات'!$A$6:$A$205,0)),2),0))</f>
        <v/>
      </c>
      <c r="M164" s="6">
        <f>IF(A164&amp;""="","",IF(G164&amp;""="","محجوز",G164))</f>
        <v/>
      </c>
      <c r="N164" s="18">
        <f>IF(ISNUMBER(A164),IF(ISNUMBER(B164),HOUR(B164)*60+MINUTE(B164),0),"")</f>
        <v/>
      </c>
      <c r="O164" s="18">
        <f>IF(AND(ISNUMBER(A164),A164='الإعدادات'!$B$4),COUNTIFS($A$6:$A$2005,'الإعدادات'!$B$4,$N$6:$N$2005,"&lt;"&amp;N164)+COUNTIFS($A$6:A164,'الإعدادات'!$B$4,$N$6:N164,N164),"")</f>
        <v/>
      </c>
    </row>
    <row r="165">
      <c r="A165" s="13" t="n"/>
      <c r="B165" s="20" t="n"/>
      <c r="C165" s="5" t="n"/>
      <c r="D165" s="21" t="n"/>
      <c r="E165" s="5" t="n"/>
      <c r="F165" s="5" t="n"/>
      <c r="G165" s="5" t="n"/>
      <c r="H165" s="15" t="n"/>
      <c r="I165" s="5" t="n"/>
      <c r="J165" s="19">
        <f>IF(E165&amp;""="","",IFERROR(INDEX('الخدمات'!$B$6:$B$205,MATCH(E165&amp;"",'الخدمات'!$A$6:$A$205,0)),"خدمة غير موجودة"))</f>
        <v/>
      </c>
      <c r="K165" s="19">
        <f>IF(A165&amp;""="","",IF(AND(G165="تم",ISNUMBER(J165)),ROUND(J165-N(H165),2),0))</f>
        <v/>
      </c>
      <c r="L165" s="19">
        <f>IF(A165&amp;""="","",IFERROR(ROUND(K165*INDEX('الموظفات'!$C$6:$C$205,MATCH(F165&amp;"",'الموظفات'!$A$6:$A$205,0)),2),0))</f>
        <v/>
      </c>
      <c r="M165" s="6">
        <f>IF(A165&amp;""="","",IF(G165&amp;""="","محجوز",G165))</f>
        <v/>
      </c>
      <c r="N165" s="18">
        <f>IF(ISNUMBER(A165),IF(ISNUMBER(B165),HOUR(B165)*60+MINUTE(B165),0),"")</f>
        <v/>
      </c>
      <c r="O165" s="18">
        <f>IF(AND(ISNUMBER(A165),A165='الإعدادات'!$B$4),COUNTIFS($A$6:$A$2005,'الإعدادات'!$B$4,$N$6:$N$2005,"&lt;"&amp;N165)+COUNTIFS($A$6:A165,'الإعدادات'!$B$4,$N$6:N165,N165),"")</f>
        <v/>
      </c>
    </row>
    <row r="166">
      <c r="A166" s="13" t="n"/>
      <c r="B166" s="20" t="n"/>
      <c r="C166" s="5" t="n"/>
      <c r="D166" s="21" t="n"/>
      <c r="E166" s="5" t="n"/>
      <c r="F166" s="5" t="n"/>
      <c r="G166" s="5" t="n"/>
      <c r="H166" s="15" t="n"/>
      <c r="I166" s="5" t="n"/>
      <c r="J166" s="19">
        <f>IF(E166&amp;""="","",IFERROR(INDEX('الخدمات'!$B$6:$B$205,MATCH(E166&amp;"",'الخدمات'!$A$6:$A$205,0)),"خدمة غير موجودة"))</f>
        <v/>
      </c>
      <c r="K166" s="19">
        <f>IF(A166&amp;""="","",IF(AND(G166="تم",ISNUMBER(J166)),ROUND(J166-N(H166),2),0))</f>
        <v/>
      </c>
      <c r="L166" s="19">
        <f>IF(A166&amp;""="","",IFERROR(ROUND(K166*INDEX('الموظفات'!$C$6:$C$205,MATCH(F166&amp;"",'الموظفات'!$A$6:$A$205,0)),2),0))</f>
        <v/>
      </c>
      <c r="M166" s="6">
        <f>IF(A166&amp;""="","",IF(G166&amp;""="","محجوز",G166))</f>
        <v/>
      </c>
      <c r="N166" s="18">
        <f>IF(ISNUMBER(A166),IF(ISNUMBER(B166),HOUR(B166)*60+MINUTE(B166),0),"")</f>
        <v/>
      </c>
      <c r="O166" s="18">
        <f>IF(AND(ISNUMBER(A166),A166='الإعدادات'!$B$4),COUNTIFS($A$6:$A$2005,'الإعدادات'!$B$4,$N$6:$N$2005,"&lt;"&amp;N166)+COUNTIFS($A$6:A166,'الإعدادات'!$B$4,$N$6:N166,N166),"")</f>
        <v/>
      </c>
    </row>
    <row r="167">
      <c r="A167" s="13" t="n"/>
      <c r="B167" s="20" t="n"/>
      <c r="C167" s="5" t="n"/>
      <c r="D167" s="21" t="n"/>
      <c r="E167" s="5" t="n"/>
      <c r="F167" s="5" t="n"/>
      <c r="G167" s="5" t="n"/>
      <c r="H167" s="15" t="n"/>
      <c r="I167" s="5" t="n"/>
      <c r="J167" s="19">
        <f>IF(E167&amp;""="","",IFERROR(INDEX('الخدمات'!$B$6:$B$205,MATCH(E167&amp;"",'الخدمات'!$A$6:$A$205,0)),"خدمة غير موجودة"))</f>
        <v/>
      </c>
      <c r="K167" s="19">
        <f>IF(A167&amp;""="","",IF(AND(G167="تم",ISNUMBER(J167)),ROUND(J167-N(H167),2),0))</f>
        <v/>
      </c>
      <c r="L167" s="19">
        <f>IF(A167&amp;""="","",IFERROR(ROUND(K167*INDEX('الموظفات'!$C$6:$C$205,MATCH(F167&amp;"",'الموظفات'!$A$6:$A$205,0)),2),0))</f>
        <v/>
      </c>
      <c r="M167" s="6">
        <f>IF(A167&amp;""="","",IF(G167&amp;""="","محجوز",G167))</f>
        <v/>
      </c>
      <c r="N167" s="18">
        <f>IF(ISNUMBER(A167),IF(ISNUMBER(B167),HOUR(B167)*60+MINUTE(B167),0),"")</f>
        <v/>
      </c>
      <c r="O167" s="18">
        <f>IF(AND(ISNUMBER(A167),A167='الإعدادات'!$B$4),COUNTIFS($A$6:$A$2005,'الإعدادات'!$B$4,$N$6:$N$2005,"&lt;"&amp;N167)+COUNTIFS($A$6:A167,'الإعدادات'!$B$4,$N$6:N167,N167),"")</f>
        <v/>
      </c>
    </row>
    <row r="168">
      <c r="A168" s="13" t="n"/>
      <c r="B168" s="20" t="n"/>
      <c r="C168" s="5" t="n"/>
      <c r="D168" s="21" t="n"/>
      <c r="E168" s="5" t="n"/>
      <c r="F168" s="5" t="n"/>
      <c r="G168" s="5" t="n"/>
      <c r="H168" s="15" t="n"/>
      <c r="I168" s="5" t="n"/>
      <c r="J168" s="19">
        <f>IF(E168&amp;""="","",IFERROR(INDEX('الخدمات'!$B$6:$B$205,MATCH(E168&amp;"",'الخدمات'!$A$6:$A$205,0)),"خدمة غير موجودة"))</f>
        <v/>
      </c>
      <c r="K168" s="19">
        <f>IF(A168&amp;""="","",IF(AND(G168="تم",ISNUMBER(J168)),ROUND(J168-N(H168),2),0))</f>
        <v/>
      </c>
      <c r="L168" s="19">
        <f>IF(A168&amp;""="","",IFERROR(ROUND(K168*INDEX('الموظفات'!$C$6:$C$205,MATCH(F168&amp;"",'الموظفات'!$A$6:$A$205,0)),2),0))</f>
        <v/>
      </c>
      <c r="M168" s="6">
        <f>IF(A168&amp;""="","",IF(G168&amp;""="","محجوز",G168))</f>
        <v/>
      </c>
      <c r="N168" s="18">
        <f>IF(ISNUMBER(A168),IF(ISNUMBER(B168),HOUR(B168)*60+MINUTE(B168),0),"")</f>
        <v/>
      </c>
      <c r="O168" s="18">
        <f>IF(AND(ISNUMBER(A168),A168='الإعدادات'!$B$4),COUNTIFS($A$6:$A$2005,'الإعدادات'!$B$4,$N$6:$N$2005,"&lt;"&amp;N168)+COUNTIFS($A$6:A168,'الإعدادات'!$B$4,$N$6:N168,N168),"")</f>
        <v/>
      </c>
    </row>
    <row r="169">
      <c r="A169" s="13" t="n"/>
      <c r="B169" s="20" t="n"/>
      <c r="C169" s="5" t="n"/>
      <c r="D169" s="21" t="n"/>
      <c r="E169" s="5" t="n"/>
      <c r="F169" s="5" t="n"/>
      <c r="G169" s="5" t="n"/>
      <c r="H169" s="15" t="n"/>
      <c r="I169" s="5" t="n"/>
      <c r="J169" s="19">
        <f>IF(E169&amp;""="","",IFERROR(INDEX('الخدمات'!$B$6:$B$205,MATCH(E169&amp;"",'الخدمات'!$A$6:$A$205,0)),"خدمة غير موجودة"))</f>
        <v/>
      </c>
      <c r="K169" s="19">
        <f>IF(A169&amp;""="","",IF(AND(G169="تم",ISNUMBER(J169)),ROUND(J169-N(H169),2),0))</f>
        <v/>
      </c>
      <c r="L169" s="19">
        <f>IF(A169&amp;""="","",IFERROR(ROUND(K169*INDEX('الموظفات'!$C$6:$C$205,MATCH(F169&amp;"",'الموظفات'!$A$6:$A$205,0)),2),0))</f>
        <v/>
      </c>
      <c r="M169" s="6">
        <f>IF(A169&amp;""="","",IF(G169&amp;""="","محجوز",G169))</f>
        <v/>
      </c>
      <c r="N169" s="18">
        <f>IF(ISNUMBER(A169),IF(ISNUMBER(B169),HOUR(B169)*60+MINUTE(B169),0),"")</f>
        <v/>
      </c>
      <c r="O169" s="18">
        <f>IF(AND(ISNUMBER(A169),A169='الإعدادات'!$B$4),COUNTIFS($A$6:$A$2005,'الإعدادات'!$B$4,$N$6:$N$2005,"&lt;"&amp;N169)+COUNTIFS($A$6:A169,'الإعدادات'!$B$4,$N$6:N169,N169),"")</f>
        <v/>
      </c>
    </row>
    <row r="170">
      <c r="A170" s="13" t="n"/>
      <c r="B170" s="20" t="n"/>
      <c r="C170" s="5" t="n"/>
      <c r="D170" s="21" t="n"/>
      <c r="E170" s="5" t="n"/>
      <c r="F170" s="5" t="n"/>
      <c r="G170" s="5" t="n"/>
      <c r="H170" s="15" t="n"/>
      <c r="I170" s="5" t="n"/>
      <c r="J170" s="19">
        <f>IF(E170&amp;""="","",IFERROR(INDEX('الخدمات'!$B$6:$B$205,MATCH(E170&amp;"",'الخدمات'!$A$6:$A$205,0)),"خدمة غير موجودة"))</f>
        <v/>
      </c>
      <c r="K170" s="19">
        <f>IF(A170&amp;""="","",IF(AND(G170="تم",ISNUMBER(J170)),ROUND(J170-N(H170),2),0))</f>
        <v/>
      </c>
      <c r="L170" s="19">
        <f>IF(A170&amp;""="","",IFERROR(ROUND(K170*INDEX('الموظفات'!$C$6:$C$205,MATCH(F170&amp;"",'الموظفات'!$A$6:$A$205,0)),2),0))</f>
        <v/>
      </c>
      <c r="M170" s="6">
        <f>IF(A170&amp;""="","",IF(G170&amp;""="","محجوز",G170))</f>
        <v/>
      </c>
      <c r="N170" s="18">
        <f>IF(ISNUMBER(A170),IF(ISNUMBER(B170),HOUR(B170)*60+MINUTE(B170),0),"")</f>
        <v/>
      </c>
      <c r="O170" s="18">
        <f>IF(AND(ISNUMBER(A170),A170='الإعدادات'!$B$4),COUNTIFS($A$6:$A$2005,'الإعدادات'!$B$4,$N$6:$N$2005,"&lt;"&amp;N170)+COUNTIFS($A$6:A170,'الإعدادات'!$B$4,$N$6:N170,N170),"")</f>
        <v/>
      </c>
    </row>
    <row r="171">
      <c r="A171" s="13" t="n"/>
      <c r="B171" s="20" t="n"/>
      <c r="C171" s="5" t="n"/>
      <c r="D171" s="21" t="n"/>
      <c r="E171" s="5" t="n"/>
      <c r="F171" s="5" t="n"/>
      <c r="G171" s="5" t="n"/>
      <c r="H171" s="15" t="n"/>
      <c r="I171" s="5" t="n"/>
      <c r="J171" s="19">
        <f>IF(E171&amp;""="","",IFERROR(INDEX('الخدمات'!$B$6:$B$205,MATCH(E171&amp;"",'الخدمات'!$A$6:$A$205,0)),"خدمة غير موجودة"))</f>
        <v/>
      </c>
      <c r="K171" s="19">
        <f>IF(A171&amp;""="","",IF(AND(G171="تم",ISNUMBER(J171)),ROUND(J171-N(H171),2),0))</f>
        <v/>
      </c>
      <c r="L171" s="19">
        <f>IF(A171&amp;""="","",IFERROR(ROUND(K171*INDEX('الموظفات'!$C$6:$C$205,MATCH(F171&amp;"",'الموظفات'!$A$6:$A$205,0)),2),0))</f>
        <v/>
      </c>
      <c r="M171" s="6">
        <f>IF(A171&amp;""="","",IF(G171&amp;""="","محجوز",G171))</f>
        <v/>
      </c>
      <c r="N171" s="18">
        <f>IF(ISNUMBER(A171),IF(ISNUMBER(B171),HOUR(B171)*60+MINUTE(B171),0),"")</f>
        <v/>
      </c>
      <c r="O171" s="18">
        <f>IF(AND(ISNUMBER(A171),A171='الإعدادات'!$B$4),COUNTIFS($A$6:$A$2005,'الإعدادات'!$B$4,$N$6:$N$2005,"&lt;"&amp;N171)+COUNTIFS($A$6:A171,'الإعدادات'!$B$4,$N$6:N171,N171),"")</f>
        <v/>
      </c>
    </row>
    <row r="172">
      <c r="A172" s="13" t="n"/>
      <c r="B172" s="20" t="n"/>
      <c r="C172" s="5" t="n"/>
      <c r="D172" s="21" t="n"/>
      <c r="E172" s="5" t="n"/>
      <c r="F172" s="5" t="n"/>
      <c r="G172" s="5" t="n"/>
      <c r="H172" s="15" t="n"/>
      <c r="I172" s="5" t="n"/>
      <c r="J172" s="19">
        <f>IF(E172&amp;""="","",IFERROR(INDEX('الخدمات'!$B$6:$B$205,MATCH(E172&amp;"",'الخدمات'!$A$6:$A$205,0)),"خدمة غير موجودة"))</f>
        <v/>
      </c>
      <c r="K172" s="19">
        <f>IF(A172&amp;""="","",IF(AND(G172="تم",ISNUMBER(J172)),ROUND(J172-N(H172),2),0))</f>
        <v/>
      </c>
      <c r="L172" s="19">
        <f>IF(A172&amp;""="","",IFERROR(ROUND(K172*INDEX('الموظفات'!$C$6:$C$205,MATCH(F172&amp;"",'الموظفات'!$A$6:$A$205,0)),2),0))</f>
        <v/>
      </c>
      <c r="M172" s="6">
        <f>IF(A172&amp;""="","",IF(G172&amp;""="","محجوز",G172))</f>
        <v/>
      </c>
      <c r="N172" s="18">
        <f>IF(ISNUMBER(A172),IF(ISNUMBER(B172),HOUR(B172)*60+MINUTE(B172),0),"")</f>
        <v/>
      </c>
      <c r="O172" s="18">
        <f>IF(AND(ISNUMBER(A172),A172='الإعدادات'!$B$4),COUNTIFS($A$6:$A$2005,'الإعدادات'!$B$4,$N$6:$N$2005,"&lt;"&amp;N172)+COUNTIFS($A$6:A172,'الإعدادات'!$B$4,$N$6:N172,N172),"")</f>
        <v/>
      </c>
    </row>
    <row r="173">
      <c r="A173" s="13" t="n"/>
      <c r="B173" s="20" t="n"/>
      <c r="C173" s="5" t="n"/>
      <c r="D173" s="21" t="n"/>
      <c r="E173" s="5" t="n"/>
      <c r="F173" s="5" t="n"/>
      <c r="G173" s="5" t="n"/>
      <c r="H173" s="15" t="n"/>
      <c r="I173" s="5" t="n"/>
      <c r="J173" s="19">
        <f>IF(E173&amp;""="","",IFERROR(INDEX('الخدمات'!$B$6:$B$205,MATCH(E173&amp;"",'الخدمات'!$A$6:$A$205,0)),"خدمة غير موجودة"))</f>
        <v/>
      </c>
      <c r="K173" s="19">
        <f>IF(A173&amp;""="","",IF(AND(G173="تم",ISNUMBER(J173)),ROUND(J173-N(H173),2),0))</f>
        <v/>
      </c>
      <c r="L173" s="19">
        <f>IF(A173&amp;""="","",IFERROR(ROUND(K173*INDEX('الموظفات'!$C$6:$C$205,MATCH(F173&amp;"",'الموظفات'!$A$6:$A$205,0)),2),0))</f>
        <v/>
      </c>
      <c r="M173" s="6">
        <f>IF(A173&amp;""="","",IF(G173&amp;""="","محجوز",G173))</f>
        <v/>
      </c>
      <c r="N173" s="18">
        <f>IF(ISNUMBER(A173),IF(ISNUMBER(B173),HOUR(B173)*60+MINUTE(B173),0),"")</f>
        <v/>
      </c>
      <c r="O173" s="18">
        <f>IF(AND(ISNUMBER(A173),A173='الإعدادات'!$B$4),COUNTIFS($A$6:$A$2005,'الإعدادات'!$B$4,$N$6:$N$2005,"&lt;"&amp;N173)+COUNTIFS($A$6:A173,'الإعدادات'!$B$4,$N$6:N173,N173),"")</f>
        <v/>
      </c>
    </row>
    <row r="174">
      <c r="A174" s="13" t="n"/>
      <c r="B174" s="20" t="n"/>
      <c r="C174" s="5" t="n"/>
      <c r="D174" s="21" t="n"/>
      <c r="E174" s="5" t="n"/>
      <c r="F174" s="5" t="n"/>
      <c r="G174" s="5" t="n"/>
      <c r="H174" s="15" t="n"/>
      <c r="I174" s="5" t="n"/>
      <c r="J174" s="19">
        <f>IF(E174&amp;""="","",IFERROR(INDEX('الخدمات'!$B$6:$B$205,MATCH(E174&amp;"",'الخدمات'!$A$6:$A$205,0)),"خدمة غير موجودة"))</f>
        <v/>
      </c>
      <c r="K174" s="19">
        <f>IF(A174&amp;""="","",IF(AND(G174="تم",ISNUMBER(J174)),ROUND(J174-N(H174),2),0))</f>
        <v/>
      </c>
      <c r="L174" s="19">
        <f>IF(A174&amp;""="","",IFERROR(ROUND(K174*INDEX('الموظفات'!$C$6:$C$205,MATCH(F174&amp;"",'الموظفات'!$A$6:$A$205,0)),2),0))</f>
        <v/>
      </c>
      <c r="M174" s="6">
        <f>IF(A174&amp;""="","",IF(G174&amp;""="","محجوز",G174))</f>
        <v/>
      </c>
      <c r="N174" s="18">
        <f>IF(ISNUMBER(A174),IF(ISNUMBER(B174),HOUR(B174)*60+MINUTE(B174),0),"")</f>
        <v/>
      </c>
      <c r="O174" s="18">
        <f>IF(AND(ISNUMBER(A174),A174='الإعدادات'!$B$4),COUNTIFS($A$6:$A$2005,'الإعدادات'!$B$4,$N$6:$N$2005,"&lt;"&amp;N174)+COUNTIFS($A$6:A174,'الإعدادات'!$B$4,$N$6:N174,N174),"")</f>
        <v/>
      </c>
    </row>
    <row r="175">
      <c r="A175" s="13" t="n"/>
      <c r="B175" s="20" t="n"/>
      <c r="C175" s="5" t="n"/>
      <c r="D175" s="21" t="n"/>
      <c r="E175" s="5" t="n"/>
      <c r="F175" s="5" t="n"/>
      <c r="G175" s="5" t="n"/>
      <c r="H175" s="15" t="n"/>
      <c r="I175" s="5" t="n"/>
      <c r="J175" s="19">
        <f>IF(E175&amp;""="","",IFERROR(INDEX('الخدمات'!$B$6:$B$205,MATCH(E175&amp;"",'الخدمات'!$A$6:$A$205,0)),"خدمة غير موجودة"))</f>
        <v/>
      </c>
      <c r="K175" s="19">
        <f>IF(A175&amp;""="","",IF(AND(G175="تم",ISNUMBER(J175)),ROUND(J175-N(H175),2),0))</f>
        <v/>
      </c>
      <c r="L175" s="19">
        <f>IF(A175&amp;""="","",IFERROR(ROUND(K175*INDEX('الموظفات'!$C$6:$C$205,MATCH(F175&amp;"",'الموظفات'!$A$6:$A$205,0)),2),0))</f>
        <v/>
      </c>
      <c r="M175" s="6">
        <f>IF(A175&amp;""="","",IF(G175&amp;""="","محجوز",G175))</f>
        <v/>
      </c>
      <c r="N175" s="18">
        <f>IF(ISNUMBER(A175),IF(ISNUMBER(B175),HOUR(B175)*60+MINUTE(B175),0),"")</f>
        <v/>
      </c>
      <c r="O175" s="18">
        <f>IF(AND(ISNUMBER(A175),A175='الإعدادات'!$B$4),COUNTIFS($A$6:$A$2005,'الإعدادات'!$B$4,$N$6:$N$2005,"&lt;"&amp;N175)+COUNTIFS($A$6:A175,'الإعدادات'!$B$4,$N$6:N175,N175),"")</f>
        <v/>
      </c>
    </row>
    <row r="176">
      <c r="A176" s="13" t="n"/>
      <c r="B176" s="20" t="n"/>
      <c r="C176" s="5" t="n"/>
      <c r="D176" s="21" t="n"/>
      <c r="E176" s="5" t="n"/>
      <c r="F176" s="5" t="n"/>
      <c r="G176" s="5" t="n"/>
      <c r="H176" s="15" t="n"/>
      <c r="I176" s="5" t="n"/>
      <c r="J176" s="19">
        <f>IF(E176&amp;""="","",IFERROR(INDEX('الخدمات'!$B$6:$B$205,MATCH(E176&amp;"",'الخدمات'!$A$6:$A$205,0)),"خدمة غير موجودة"))</f>
        <v/>
      </c>
      <c r="K176" s="19">
        <f>IF(A176&amp;""="","",IF(AND(G176="تم",ISNUMBER(J176)),ROUND(J176-N(H176),2),0))</f>
        <v/>
      </c>
      <c r="L176" s="19">
        <f>IF(A176&amp;""="","",IFERROR(ROUND(K176*INDEX('الموظفات'!$C$6:$C$205,MATCH(F176&amp;"",'الموظفات'!$A$6:$A$205,0)),2),0))</f>
        <v/>
      </c>
      <c r="M176" s="6">
        <f>IF(A176&amp;""="","",IF(G176&amp;""="","محجوز",G176))</f>
        <v/>
      </c>
      <c r="N176" s="18">
        <f>IF(ISNUMBER(A176),IF(ISNUMBER(B176),HOUR(B176)*60+MINUTE(B176),0),"")</f>
        <v/>
      </c>
      <c r="O176" s="18">
        <f>IF(AND(ISNUMBER(A176),A176='الإعدادات'!$B$4),COUNTIFS($A$6:$A$2005,'الإعدادات'!$B$4,$N$6:$N$2005,"&lt;"&amp;N176)+COUNTIFS($A$6:A176,'الإعدادات'!$B$4,$N$6:N176,N176),"")</f>
        <v/>
      </c>
    </row>
    <row r="177">
      <c r="A177" s="13" t="n"/>
      <c r="B177" s="20" t="n"/>
      <c r="C177" s="5" t="n"/>
      <c r="D177" s="21" t="n"/>
      <c r="E177" s="5" t="n"/>
      <c r="F177" s="5" t="n"/>
      <c r="G177" s="5" t="n"/>
      <c r="H177" s="15" t="n"/>
      <c r="I177" s="5" t="n"/>
      <c r="J177" s="19">
        <f>IF(E177&amp;""="","",IFERROR(INDEX('الخدمات'!$B$6:$B$205,MATCH(E177&amp;"",'الخدمات'!$A$6:$A$205,0)),"خدمة غير موجودة"))</f>
        <v/>
      </c>
      <c r="K177" s="19">
        <f>IF(A177&amp;""="","",IF(AND(G177="تم",ISNUMBER(J177)),ROUND(J177-N(H177),2),0))</f>
        <v/>
      </c>
      <c r="L177" s="19">
        <f>IF(A177&amp;""="","",IFERROR(ROUND(K177*INDEX('الموظفات'!$C$6:$C$205,MATCH(F177&amp;"",'الموظفات'!$A$6:$A$205,0)),2),0))</f>
        <v/>
      </c>
      <c r="M177" s="6">
        <f>IF(A177&amp;""="","",IF(G177&amp;""="","محجوز",G177))</f>
        <v/>
      </c>
      <c r="N177" s="18">
        <f>IF(ISNUMBER(A177),IF(ISNUMBER(B177),HOUR(B177)*60+MINUTE(B177),0),"")</f>
        <v/>
      </c>
      <c r="O177" s="18">
        <f>IF(AND(ISNUMBER(A177),A177='الإعدادات'!$B$4),COUNTIFS($A$6:$A$2005,'الإعدادات'!$B$4,$N$6:$N$2005,"&lt;"&amp;N177)+COUNTIFS($A$6:A177,'الإعدادات'!$B$4,$N$6:N177,N177),"")</f>
        <v/>
      </c>
    </row>
    <row r="178">
      <c r="A178" s="13" t="n"/>
      <c r="B178" s="20" t="n"/>
      <c r="C178" s="5" t="n"/>
      <c r="D178" s="21" t="n"/>
      <c r="E178" s="5" t="n"/>
      <c r="F178" s="5" t="n"/>
      <c r="G178" s="5" t="n"/>
      <c r="H178" s="15" t="n"/>
      <c r="I178" s="5" t="n"/>
      <c r="J178" s="19">
        <f>IF(E178&amp;""="","",IFERROR(INDEX('الخدمات'!$B$6:$B$205,MATCH(E178&amp;"",'الخدمات'!$A$6:$A$205,0)),"خدمة غير موجودة"))</f>
        <v/>
      </c>
      <c r="K178" s="19">
        <f>IF(A178&amp;""="","",IF(AND(G178="تم",ISNUMBER(J178)),ROUND(J178-N(H178),2),0))</f>
        <v/>
      </c>
      <c r="L178" s="19">
        <f>IF(A178&amp;""="","",IFERROR(ROUND(K178*INDEX('الموظفات'!$C$6:$C$205,MATCH(F178&amp;"",'الموظفات'!$A$6:$A$205,0)),2),0))</f>
        <v/>
      </c>
      <c r="M178" s="6">
        <f>IF(A178&amp;""="","",IF(G178&amp;""="","محجوز",G178))</f>
        <v/>
      </c>
      <c r="N178" s="18">
        <f>IF(ISNUMBER(A178),IF(ISNUMBER(B178),HOUR(B178)*60+MINUTE(B178),0),"")</f>
        <v/>
      </c>
      <c r="O178" s="18">
        <f>IF(AND(ISNUMBER(A178),A178='الإعدادات'!$B$4),COUNTIFS($A$6:$A$2005,'الإعدادات'!$B$4,$N$6:$N$2005,"&lt;"&amp;N178)+COUNTIFS($A$6:A178,'الإعدادات'!$B$4,$N$6:N178,N178),"")</f>
        <v/>
      </c>
    </row>
    <row r="179">
      <c r="A179" s="13" t="n"/>
      <c r="B179" s="20" t="n"/>
      <c r="C179" s="5" t="n"/>
      <c r="D179" s="21" t="n"/>
      <c r="E179" s="5" t="n"/>
      <c r="F179" s="5" t="n"/>
      <c r="G179" s="5" t="n"/>
      <c r="H179" s="15" t="n"/>
      <c r="I179" s="5" t="n"/>
      <c r="J179" s="19">
        <f>IF(E179&amp;""="","",IFERROR(INDEX('الخدمات'!$B$6:$B$205,MATCH(E179&amp;"",'الخدمات'!$A$6:$A$205,0)),"خدمة غير موجودة"))</f>
        <v/>
      </c>
      <c r="K179" s="19">
        <f>IF(A179&amp;""="","",IF(AND(G179="تم",ISNUMBER(J179)),ROUND(J179-N(H179),2),0))</f>
        <v/>
      </c>
      <c r="L179" s="19">
        <f>IF(A179&amp;""="","",IFERROR(ROUND(K179*INDEX('الموظفات'!$C$6:$C$205,MATCH(F179&amp;"",'الموظفات'!$A$6:$A$205,0)),2),0))</f>
        <v/>
      </c>
      <c r="M179" s="6">
        <f>IF(A179&amp;""="","",IF(G179&amp;""="","محجوز",G179))</f>
        <v/>
      </c>
      <c r="N179" s="18">
        <f>IF(ISNUMBER(A179),IF(ISNUMBER(B179),HOUR(B179)*60+MINUTE(B179),0),"")</f>
        <v/>
      </c>
      <c r="O179" s="18">
        <f>IF(AND(ISNUMBER(A179),A179='الإعدادات'!$B$4),COUNTIFS($A$6:$A$2005,'الإعدادات'!$B$4,$N$6:$N$2005,"&lt;"&amp;N179)+COUNTIFS($A$6:A179,'الإعدادات'!$B$4,$N$6:N179,N179),"")</f>
        <v/>
      </c>
    </row>
    <row r="180">
      <c r="A180" s="13" t="n"/>
      <c r="B180" s="20" t="n"/>
      <c r="C180" s="5" t="n"/>
      <c r="D180" s="21" t="n"/>
      <c r="E180" s="5" t="n"/>
      <c r="F180" s="5" t="n"/>
      <c r="G180" s="5" t="n"/>
      <c r="H180" s="15" t="n"/>
      <c r="I180" s="5" t="n"/>
      <c r="J180" s="19">
        <f>IF(E180&amp;""="","",IFERROR(INDEX('الخدمات'!$B$6:$B$205,MATCH(E180&amp;"",'الخدمات'!$A$6:$A$205,0)),"خدمة غير موجودة"))</f>
        <v/>
      </c>
      <c r="K180" s="19">
        <f>IF(A180&amp;""="","",IF(AND(G180="تم",ISNUMBER(J180)),ROUND(J180-N(H180),2),0))</f>
        <v/>
      </c>
      <c r="L180" s="19">
        <f>IF(A180&amp;""="","",IFERROR(ROUND(K180*INDEX('الموظفات'!$C$6:$C$205,MATCH(F180&amp;"",'الموظفات'!$A$6:$A$205,0)),2),0))</f>
        <v/>
      </c>
      <c r="M180" s="6">
        <f>IF(A180&amp;""="","",IF(G180&amp;""="","محجوز",G180))</f>
        <v/>
      </c>
      <c r="N180" s="18">
        <f>IF(ISNUMBER(A180),IF(ISNUMBER(B180),HOUR(B180)*60+MINUTE(B180),0),"")</f>
        <v/>
      </c>
      <c r="O180" s="18">
        <f>IF(AND(ISNUMBER(A180),A180='الإعدادات'!$B$4),COUNTIFS($A$6:$A$2005,'الإعدادات'!$B$4,$N$6:$N$2005,"&lt;"&amp;N180)+COUNTIFS($A$6:A180,'الإعدادات'!$B$4,$N$6:N180,N180),"")</f>
        <v/>
      </c>
    </row>
    <row r="181">
      <c r="A181" s="13" t="n"/>
      <c r="B181" s="20" t="n"/>
      <c r="C181" s="5" t="n"/>
      <c r="D181" s="21" t="n"/>
      <c r="E181" s="5" t="n"/>
      <c r="F181" s="5" t="n"/>
      <c r="G181" s="5" t="n"/>
      <c r="H181" s="15" t="n"/>
      <c r="I181" s="5" t="n"/>
      <c r="J181" s="19">
        <f>IF(E181&amp;""="","",IFERROR(INDEX('الخدمات'!$B$6:$B$205,MATCH(E181&amp;"",'الخدمات'!$A$6:$A$205,0)),"خدمة غير موجودة"))</f>
        <v/>
      </c>
      <c r="K181" s="19">
        <f>IF(A181&amp;""="","",IF(AND(G181="تم",ISNUMBER(J181)),ROUND(J181-N(H181),2),0))</f>
        <v/>
      </c>
      <c r="L181" s="19">
        <f>IF(A181&amp;""="","",IFERROR(ROUND(K181*INDEX('الموظفات'!$C$6:$C$205,MATCH(F181&amp;"",'الموظفات'!$A$6:$A$205,0)),2),0))</f>
        <v/>
      </c>
      <c r="M181" s="6">
        <f>IF(A181&amp;""="","",IF(G181&amp;""="","محجوز",G181))</f>
        <v/>
      </c>
      <c r="N181" s="18">
        <f>IF(ISNUMBER(A181),IF(ISNUMBER(B181),HOUR(B181)*60+MINUTE(B181),0),"")</f>
        <v/>
      </c>
      <c r="O181" s="18">
        <f>IF(AND(ISNUMBER(A181),A181='الإعدادات'!$B$4),COUNTIFS($A$6:$A$2005,'الإعدادات'!$B$4,$N$6:$N$2005,"&lt;"&amp;N181)+COUNTIFS($A$6:A181,'الإعدادات'!$B$4,$N$6:N181,N181),"")</f>
        <v/>
      </c>
    </row>
    <row r="182">
      <c r="A182" s="13" t="n"/>
      <c r="B182" s="20" t="n"/>
      <c r="C182" s="5" t="n"/>
      <c r="D182" s="21" t="n"/>
      <c r="E182" s="5" t="n"/>
      <c r="F182" s="5" t="n"/>
      <c r="G182" s="5" t="n"/>
      <c r="H182" s="15" t="n"/>
      <c r="I182" s="5" t="n"/>
      <c r="J182" s="19">
        <f>IF(E182&amp;""="","",IFERROR(INDEX('الخدمات'!$B$6:$B$205,MATCH(E182&amp;"",'الخدمات'!$A$6:$A$205,0)),"خدمة غير موجودة"))</f>
        <v/>
      </c>
      <c r="K182" s="19">
        <f>IF(A182&amp;""="","",IF(AND(G182="تم",ISNUMBER(J182)),ROUND(J182-N(H182),2),0))</f>
        <v/>
      </c>
      <c r="L182" s="19">
        <f>IF(A182&amp;""="","",IFERROR(ROUND(K182*INDEX('الموظفات'!$C$6:$C$205,MATCH(F182&amp;"",'الموظفات'!$A$6:$A$205,0)),2),0))</f>
        <v/>
      </c>
      <c r="M182" s="6">
        <f>IF(A182&amp;""="","",IF(G182&amp;""="","محجوز",G182))</f>
        <v/>
      </c>
      <c r="N182" s="18">
        <f>IF(ISNUMBER(A182),IF(ISNUMBER(B182),HOUR(B182)*60+MINUTE(B182),0),"")</f>
        <v/>
      </c>
      <c r="O182" s="18">
        <f>IF(AND(ISNUMBER(A182),A182='الإعدادات'!$B$4),COUNTIFS($A$6:$A$2005,'الإعدادات'!$B$4,$N$6:$N$2005,"&lt;"&amp;N182)+COUNTIFS($A$6:A182,'الإعدادات'!$B$4,$N$6:N182,N182),"")</f>
        <v/>
      </c>
    </row>
    <row r="183">
      <c r="A183" s="13" t="n"/>
      <c r="B183" s="20" t="n"/>
      <c r="C183" s="5" t="n"/>
      <c r="D183" s="21" t="n"/>
      <c r="E183" s="5" t="n"/>
      <c r="F183" s="5" t="n"/>
      <c r="G183" s="5" t="n"/>
      <c r="H183" s="15" t="n"/>
      <c r="I183" s="5" t="n"/>
      <c r="J183" s="19">
        <f>IF(E183&amp;""="","",IFERROR(INDEX('الخدمات'!$B$6:$B$205,MATCH(E183&amp;"",'الخدمات'!$A$6:$A$205,0)),"خدمة غير موجودة"))</f>
        <v/>
      </c>
      <c r="K183" s="19">
        <f>IF(A183&amp;""="","",IF(AND(G183="تم",ISNUMBER(J183)),ROUND(J183-N(H183),2),0))</f>
        <v/>
      </c>
      <c r="L183" s="19">
        <f>IF(A183&amp;""="","",IFERROR(ROUND(K183*INDEX('الموظفات'!$C$6:$C$205,MATCH(F183&amp;"",'الموظفات'!$A$6:$A$205,0)),2),0))</f>
        <v/>
      </c>
      <c r="M183" s="6">
        <f>IF(A183&amp;""="","",IF(G183&amp;""="","محجوز",G183))</f>
        <v/>
      </c>
      <c r="N183" s="18">
        <f>IF(ISNUMBER(A183),IF(ISNUMBER(B183),HOUR(B183)*60+MINUTE(B183),0),"")</f>
        <v/>
      </c>
      <c r="O183" s="18">
        <f>IF(AND(ISNUMBER(A183),A183='الإعدادات'!$B$4),COUNTIFS($A$6:$A$2005,'الإعدادات'!$B$4,$N$6:$N$2005,"&lt;"&amp;N183)+COUNTIFS($A$6:A183,'الإعدادات'!$B$4,$N$6:N183,N183),"")</f>
        <v/>
      </c>
    </row>
    <row r="184">
      <c r="A184" s="13" t="n"/>
      <c r="B184" s="20" t="n"/>
      <c r="C184" s="5" t="n"/>
      <c r="D184" s="21" t="n"/>
      <c r="E184" s="5" t="n"/>
      <c r="F184" s="5" t="n"/>
      <c r="G184" s="5" t="n"/>
      <c r="H184" s="15" t="n"/>
      <c r="I184" s="5" t="n"/>
      <c r="J184" s="19">
        <f>IF(E184&amp;""="","",IFERROR(INDEX('الخدمات'!$B$6:$B$205,MATCH(E184&amp;"",'الخدمات'!$A$6:$A$205,0)),"خدمة غير موجودة"))</f>
        <v/>
      </c>
      <c r="K184" s="19">
        <f>IF(A184&amp;""="","",IF(AND(G184="تم",ISNUMBER(J184)),ROUND(J184-N(H184),2),0))</f>
        <v/>
      </c>
      <c r="L184" s="19">
        <f>IF(A184&amp;""="","",IFERROR(ROUND(K184*INDEX('الموظفات'!$C$6:$C$205,MATCH(F184&amp;"",'الموظفات'!$A$6:$A$205,0)),2),0))</f>
        <v/>
      </c>
      <c r="M184" s="6">
        <f>IF(A184&amp;""="","",IF(G184&amp;""="","محجوز",G184))</f>
        <v/>
      </c>
      <c r="N184" s="18">
        <f>IF(ISNUMBER(A184),IF(ISNUMBER(B184),HOUR(B184)*60+MINUTE(B184),0),"")</f>
        <v/>
      </c>
      <c r="O184" s="18">
        <f>IF(AND(ISNUMBER(A184),A184='الإعدادات'!$B$4),COUNTIFS($A$6:$A$2005,'الإعدادات'!$B$4,$N$6:$N$2005,"&lt;"&amp;N184)+COUNTIFS($A$6:A184,'الإعدادات'!$B$4,$N$6:N184,N184),"")</f>
        <v/>
      </c>
    </row>
    <row r="185">
      <c r="A185" s="13" t="n"/>
      <c r="B185" s="20" t="n"/>
      <c r="C185" s="5" t="n"/>
      <c r="D185" s="21" t="n"/>
      <c r="E185" s="5" t="n"/>
      <c r="F185" s="5" t="n"/>
      <c r="G185" s="5" t="n"/>
      <c r="H185" s="15" t="n"/>
      <c r="I185" s="5" t="n"/>
      <c r="J185" s="19">
        <f>IF(E185&amp;""="","",IFERROR(INDEX('الخدمات'!$B$6:$B$205,MATCH(E185&amp;"",'الخدمات'!$A$6:$A$205,0)),"خدمة غير موجودة"))</f>
        <v/>
      </c>
      <c r="K185" s="19">
        <f>IF(A185&amp;""="","",IF(AND(G185="تم",ISNUMBER(J185)),ROUND(J185-N(H185),2),0))</f>
        <v/>
      </c>
      <c r="L185" s="19">
        <f>IF(A185&amp;""="","",IFERROR(ROUND(K185*INDEX('الموظفات'!$C$6:$C$205,MATCH(F185&amp;"",'الموظفات'!$A$6:$A$205,0)),2),0))</f>
        <v/>
      </c>
      <c r="M185" s="6">
        <f>IF(A185&amp;""="","",IF(G185&amp;""="","محجوز",G185))</f>
        <v/>
      </c>
      <c r="N185" s="18">
        <f>IF(ISNUMBER(A185),IF(ISNUMBER(B185),HOUR(B185)*60+MINUTE(B185),0),"")</f>
        <v/>
      </c>
      <c r="O185" s="18">
        <f>IF(AND(ISNUMBER(A185),A185='الإعدادات'!$B$4),COUNTIFS($A$6:$A$2005,'الإعدادات'!$B$4,$N$6:$N$2005,"&lt;"&amp;N185)+COUNTIFS($A$6:A185,'الإعدادات'!$B$4,$N$6:N185,N185),"")</f>
        <v/>
      </c>
    </row>
    <row r="186">
      <c r="A186" s="13" t="n"/>
      <c r="B186" s="20" t="n"/>
      <c r="C186" s="5" t="n"/>
      <c r="D186" s="21" t="n"/>
      <c r="E186" s="5" t="n"/>
      <c r="F186" s="5" t="n"/>
      <c r="G186" s="5" t="n"/>
      <c r="H186" s="15" t="n"/>
      <c r="I186" s="5" t="n"/>
      <c r="J186" s="19">
        <f>IF(E186&amp;""="","",IFERROR(INDEX('الخدمات'!$B$6:$B$205,MATCH(E186&amp;"",'الخدمات'!$A$6:$A$205,0)),"خدمة غير موجودة"))</f>
        <v/>
      </c>
      <c r="K186" s="19">
        <f>IF(A186&amp;""="","",IF(AND(G186="تم",ISNUMBER(J186)),ROUND(J186-N(H186),2),0))</f>
        <v/>
      </c>
      <c r="L186" s="19">
        <f>IF(A186&amp;""="","",IFERROR(ROUND(K186*INDEX('الموظفات'!$C$6:$C$205,MATCH(F186&amp;"",'الموظفات'!$A$6:$A$205,0)),2),0))</f>
        <v/>
      </c>
      <c r="M186" s="6">
        <f>IF(A186&amp;""="","",IF(G186&amp;""="","محجوز",G186))</f>
        <v/>
      </c>
      <c r="N186" s="18">
        <f>IF(ISNUMBER(A186),IF(ISNUMBER(B186),HOUR(B186)*60+MINUTE(B186),0),"")</f>
        <v/>
      </c>
      <c r="O186" s="18">
        <f>IF(AND(ISNUMBER(A186),A186='الإعدادات'!$B$4),COUNTIFS($A$6:$A$2005,'الإعدادات'!$B$4,$N$6:$N$2005,"&lt;"&amp;N186)+COUNTIFS($A$6:A186,'الإعدادات'!$B$4,$N$6:N186,N186),"")</f>
        <v/>
      </c>
    </row>
    <row r="187">
      <c r="A187" s="13" t="n"/>
      <c r="B187" s="20" t="n"/>
      <c r="C187" s="5" t="n"/>
      <c r="D187" s="21" t="n"/>
      <c r="E187" s="5" t="n"/>
      <c r="F187" s="5" t="n"/>
      <c r="G187" s="5" t="n"/>
      <c r="H187" s="15" t="n"/>
      <c r="I187" s="5" t="n"/>
      <c r="J187" s="19">
        <f>IF(E187&amp;""="","",IFERROR(INDEX('الخدمات'!$B$6:$B$205,MATCH(E187&amp;"",'الخدمات'!$A$6:$A$205,0)),"خدمة غير موجودة"))</f>
        <v/>
      </c>
      <c r="K187" s="19">
        <f>IF(A187&amp;""="","",IF(AND(G187="تم",ISNUMBER(J187)),ROUND(J187-N(H187),2),0))</f>
        <v/>
      </c>
      <c r="L187" s="19">
        <f>IF(A187&amp;""="","",IFERROR(ROUND(K187*INDEX('الموظفات'!$C$6:$C$205,MATCH(F187&amp;"",'الموظفات'!$A$6:$A$205,0)),2),0))</f>
        <v/>
      </c>
      <c r="M187" s="6">
        <f>IF(A187&amp;""="","",IF(G187&amp;""="","محجوز",G187))</f>
        <v/>
      </c>
      <c r="N187" s="18">
        <f>IF(ISNUMBER(A187),IF(ISNUMBER(B187),HOUR(B187)*60+MINUTE(B187),0),"")</f>
        <v/>
      </c>
      <c r="O187" s="18">
        <f>IF(AND(ISNUMBER(A187),A187='الإعدادات'!$B$4),COUNTIFS($A$6:$A$2005,'الإعدادات'!$B$4,$N$6:$N$2005,"&lt;"&amp;N187)+COUNTIFS($A$6:A187,'الإعدادات'!$B$4,$N$6:N187,N187),"")</f>
        <v/>
      </c>
    </row>
    <row r="188">
      <c r="A188" s="13" t="n"/>
      <c r="B188" s="20" t="n"/>
      <c r="C188" s="5" t="n"/>
      <c r="D188" s="21" t="n"/>
      <c r="E188" s="5" t="n"/>
      <c r="F188" s="5" t="n"/>
      <c r="G188" s="5" t="n"/>
      <c r="H188" s="15" t="n"/>
      <c r="I188" s="5" t="n"/>
      <c r="J188" s="19">
        <f>IF(E188&amp;""="","",IFERROR(INDEX('الخدمات'!$B$6:$B$205,MATCH(E188&amp;"",'الخدمات'!$A$6:$A$205,0)),"خدمة غير موجودة"))</f>
        <v/>
      </c>
      <c r="K188" s="19">
        <f>IF(A188&amp;""="","",IF(AND(G188="تم",ISNUMBER(J188)),ROUND(J188-N(H188),2),0))</f>
        <v/>
      </c>
      <c r="L188" s="19">
        <f>IF(A188&amp;""="","",IFERROR(ROUND(K188*INDEX('الموظفات'!$C$6:$C$205,MATCH(F188&amp;"",'الموظفات'!$A$6:$A$205,0)),2),0))</f>
        <v/>
      </c>
      <c r="M188" s="6">
        <f>IF(A188&amp;""="","",IF(G188&amp;""="","محجوز",G188))</f>
        <v/>
      </c>
      <c r="N188" s="18">
        <f>IF(ISNUMBER(A188),IF(ISNUMBER(B188),HOUR(B188)*60+MINUTE(B188),0),"")</f>
        <v/>
      </c>
      <c r="O188" s="18">
        <f>IF(AND(ISNUMBER(A188),A188='الإعدادات'!$B$4),COUNTIFS($A$6:$A$2005,'الإعدادات'!$B$4,$N$6:$N$2005,"&lt;"&amp;N188)+COUNTIFS($A$6:A188,'الإعدادات'!$B$4,$N$6:N188,N188),"")</f>
        <v/>
      </c>
    </row>
    <row r="189">
      <c r="A189" s="13" t="n"/>
      <c r="B189" s="20" t="n"/>
      <c r="C189" s="5" t="n"/>
      <c r="D189" s="21" t="n"/>
      <c r="E189" s="5" t="n"/>
      <c r="F189" s="5" t="n"/>
      <c r="G189" s="5" t="n"/>
      <c r="H189" s="15" t="n"/>
      <c r="I189" s="5" t="n"/>
      <c r="J189" s="19">
        <f>IF(E189&amp;""="","",IFERROR(INDEX('الخدمات'!$B$6:$B$205,MATCH(E189&amp;"",'الخدمات'!$A$6:$A$205,0)),"خدمة غير موجودة"))</f>
        <v/>
      </c>
      <c r="K189" s="19">
        <f>IF(A189&amp;""="","",IF(AND(G189="تم",ISNUMBER(J189)),ROUND(J189-N(H189),2),0))</f>
        <v/>
      </c>
      <c r="L189" s="19">
        <f>IF(A189&amp;""="","",IFERROR(ROUND(K189*INDEX('الموظفات'!$C$6:$C$205,MATCH(F189&amp;"",'الموظفات'!$A$6:$A$205,0)),2),0))</f>
        <v/>
      </c>
      <c r="M189" s="6">
        <f>IF(A189&amp;""="","",IF(G189&amp;""="","محجوز",G189))</f>
        <v/>
      </c>
      <c r="N189" s="18">
        <f>IF(ISNUMBER(A189),IF(ISNUMBER(B189),HOUR(B189)*60+MINUTE(B189),0),"")</f>
        <v/>
      </c>
      <c r="O189" s="18">
        <f>IF(AND(ISNUMBER(A189),A189='الإعدادات'!$B$4),COUNTIFS($A$6:$A$2005,'الإعدادات'!$B$4,$N$6:$N$2005,"&lt;"&amp;N189)+COUNTIFS($A$6:A189,'الإعدادات'!$B$4,$N$6:N189,N189),"")</f>
        <v/>
      </c>
    </row>
    <row r="190">
      <c r="A190" s="13" t="n"/>
      <c r="B190" s="20" t="n"/>
      <c r="C190" s="5" t="n"/>
      <c r="D190" s="21" t="n"/>
      <c r="E190" s="5" t="n"/>
      <c r="F190" s="5" t="n"/>
      <c r="G190" s="5" t="n"/>
      <c r="H190" s="15" t="n"/>
      <c r="I190" s="5" t="n"/>
      <c r="J190" s="19">
        <f>IF(E190&amp;""="","",IFERROR(INDEX('الخدمات'!$B$6:$B$205,MATCH(E190&amp;"",'الخدمات'!$A$6:$A$205,0)),"خدمة غير موجودة"))</f>
        <v/>
      </c>
      <c r="K190" s="19">
        <f>IF(A190&amp;""="","",IF(AND(G190="تم",ISNUMBER(J190)),ROUND(J190-N(H190),2),0))</f>
        <v/>
      </c>
      <c r="L190" s="19">
        <f>IF(A190&amp;""="","",IFERROR(ROUND(K190*INDEX('الموظفات'!$C$6:$C$205,MATCH(F190&amp;"",'الموظفات'!$A$6:$A$205,0)),2),0))</f>
        <v/>
      </c>
      <c r="M190" s="6">
        <f>IF(A190&amp;""="","",IF(G190&amp;""="","محجوز",G190))</f>
        <v/>
      </c>
      <c r="N190" s="18">
        <f>IF(ISNUMBER(A190),IF(ISNUMBER(B190),HOUR(B190)*60+MINUTE(B190),0),"")</f>
        <v/>
      </c>
      <c r="O190" s="18">
        <f>IF(AND(ISNUMBER(A190),A190='الإعدادات'!$B$4),COUNTIFS($A$6:$A$2005,'الإعدادات'!$B$4,$N$6:$N$2005,"&lt;"&amp;N190)+COUNTIFS($A$6:A190,'الإعدادات'!$B$4,$N$6:N190,N190),"")</f>
        <v/>
      </c>
    </row>
    <row r="191">
      <c r="A191" s="13" t="n"/>
      <c r="B191" s="20" t="n"/>
      <c r="C191" s="5" t="n"/>
      <c r="D191" s="21" t="n"/>
      <c r="E191" s="5" t="n"/>
      <c r="F191" s="5" t="n"/>
      <c r="G191" s="5" t="n"/>
      <c r="H191" s="15" t="n"/>
      <c r="I191" s="5" t="n"/>
      <c r="J191" s="19">
        <f>IF(E191&amp;""="","",IFERROR(INDEX('الخدمات'!$B$6:$B$205,MATCH(E191&amp;"",'الخدمات'!$A$6:$A$205,0)),"خدمة غير موجودة"))</f>
        <v/>
      </c>
      <c r="K191" s="19">
        <f>IF(A191&amp;""="","",IF(AND(G191="تم",ISNUMBER(J191)),ROUND(J191-N(H191),2),0))</f>
        <v/>
      </c>
      <c r="L191" s="19">
        <f>IF(A191&amp;""="","",IFERROR(ROUND(K191*INDEX('الموظفات'!$C$6:$C$205,MATCH(F191&amp;"",'الموظفات'!$A$6:$A$205,0)),2),0))</f>
        <v/>
      </c>
      <c r="M191" s="6">
        <f>IF(A191&amp;""="","",IF(G191&amp;""="","محجوز",G191))</f>
        <v/>
      </c>
      <c r="N191" s="18">
        <f>IF(ISNUMBER(A191),IF(ISNUMBER(B191),HOUR(B191)*60+MINUTE(B191),0),"")</f>
        <v/>
      </c>
      <c r="O191" s="18">
        <f>IF(AND(ISNUMBER(A191),A191='الإعدادات'!$B$4),COUNTIFS($A$6:$A$2005,'الإعدادات'!$B$4,$N$6:$N$2005,"&lt;"&amp;N191)+COUNTIFS($A$6:A191,'الإعدادات'!$B$4,$N$6:N191,N191),"")</f>
        <v/>
      </c>
    </row>
    <row r="192">
      <c r="A192" s="13" t="n"/>
      <c r="B192" s="20" t="n"/>
      <c r="C192" s="5" t="n"/>
      <c r="D192" s="21" t="n"/>
      <c r="E192" s="5" t="n"/>
      <c r="F192" s="5" t="n"/>
      <c r="G192" s="5" t="n"/>
      <c r="H192" s="15" t="n"/>
      <c r="I192" s="5" t="n"/>
      <c r="J192" s="19">
        <f>IF(E192&amp;""="","",IFERROR(INDEX('الخدمات'!$B$6:$B$205,MATCH(E192&amp;"",'الخدمات'!$A$6:$A$205,0)),"خدمة غير موجودة"))</f>
        <v/>
      </c>
      <c r="K192" s="19">
        <f>IF(A192&amp;""="","",IF(AND(G192="تم",ISNUMBER(J192)),ROUND(J192-N(H192),2),0))</f>
        <v/>
      </c>
      <c r="L192" s="19">
        <f>IF(A192&amp;""="","",IFERROR(ROUND(K192*INDEX('الموظفات'!$C$6:$C$205,MATCH(F192&amp;"",'الموظفات'!$A$6:$A$205,0)),2),0))</f>
        <v/>
      </c>
      <c r="M192" s="6">
        <f>IF(A192&amp;""="","",IF(G192&amp;""="","محجوز",G192))</f>
        <v/>
      </c>
      <c r="N192" s="18">
        <f>IF(ISNUMBER(A192),IF(ISNUMBER(B192),HOUR(B192)*60+MINUTE(B192),0),"")</f>
        <v/>
      </c>
      <c r="O192" s="18">
        <f>IF(AND(ISNUMBER(A192),A192='الإعدادات'!$B$4),COUNTIFS($A$6:$A$2005,'الإعدادات'!$B$4,$N$6:$N$2005,"&lt;"&amp;N192)+COUNTIFS($A$6:A192,'الإعدادات'!$B$4,$N$6:N192,N192),"")</f>
        <v/>
      </c>
    </row>
    <row r="193">
      <c r="A193" s="13" t="n"/>
      <c r="B193" s="20" t="n"/>
      <c r="C193" s="5" t="n"/>
      <c r="D193" s="21" t="n"/>
      <c r="E193" s="5" t="n"/>
      <c r="F193" s="5" t="n"/>
      <c r="G193" s="5" t="n"/>
      <c r="H193" s="15" t="n"/>
      <c r="I193" s="5" t="n"/>
      <c r="J193" s="19">
        <f>IF(E193&amp;""="","",IFERROR(INDEX('الخدمات'!$B$6:$B$205,MATCH(E193&amp;"",'الخدمات'!$A$6:$A$205,0)),"خدمة غير موجودة"))</f>
        <v/>
      </c>
      <c r="K193" s="19">
        <f>IF(A193&amp;""="","",IF(AND(G193="تم",ISNUMBER(J193)),ROUND(J193-N(H193),2),0))</f>
        <v/>
      </c>
      <c r="L193" s="19">
        <f>IF(A193&amp;""="","",IFERROR(ROUND(K193*INDEX('الموظفات'!$C$6:$C$205,MATCH(F193&amp;"",'الموظفات'!$A$6:$A$205,0)),2),0))</f>
        <v/>
      </c>
      <c r="M193" s="6">
        <f>IF(A193&amp;""="","",IF(G193&amp;""="","محجوز",G193))</f>
        <v/>
      </c>
      <c r="N193" s="18">
        <f>IF(ISNUMBER(A193),IF(ISNUMBER(B193),HOUR(B193)*60+MINUTE(B193),0),"")</f>
        <v/>
      </c>
      <c r="O193" s="18">
        <f>IF(AND(ISNUMBER(A193),A193='الإعدادات'!$B$4),COUNTIFS($A$6:$A$2005,'الإعدادات'!$B$4,$N$6:$N$2005,"&lt;"&amp;N193)+COUNTIFS($A$6:A193,'الإعدادات'!$B$4,$N$6:N193,N193),"")</f>
        <v/>
      </c>
    </row>
    <row r="194">
      <c r="A194" s="13" t="n"/>
      <c r="B194" s="20" t="n"/>
      <c r="C194" s="5" t="n"/>
      <c r="D194" s="21" t="n"/>
      <c r="E194" s="5" t="n"/>
      <c r="F194" s="5" t="n"/>
      <c r="G194" s="5" t="n"/>
      <c r="H194" s="15" t="n"/>
      <c r="I194" s="5" t="n"/>
      <c r="J194" s="19">
        <f>IF(E194&amp;""="","",IFERROR(INDEX('الخدمات'!$B$6:$B$205,MATCH(E194&amp;"",'الخدمات'!$A$6:$A$205,0)),"خدمة غير موجودة"))</f>
        <v/>
      </c>
      <c r="K194" s="19">
        <f>IF(A194&amp;""="","",IF(AND(G194="تم",ISNUMBER(J194)),ROUND(J194-N(H194),2),0))</f>
        <v/>
      </c>
      <c r="L194" s="19">
        <f>IF(A194&amp;""="","",IFERROR(ROUND(K194*INDEX('الموظفات'!$C$6:$C$205,MATCH(F194&amp;"",'الموظفات'!$A$6:$A$205,0)),2),0))</f>
        <v/>
      </c>
      <c r="M194" s="6">
        <f>IF(A194&amp;""="","",IF(G194&amp;""="","محجوز",G194))</f>
        <v/>
      </c>
      <c r="N194" s="18">
        <f>IF(ISNUMBER(A194),IF(ISNUMBER(B194),HOUR(B194)*60+MINUTE(B194),0),"")</f>
        <v/>
      </c>
      <c r="O194" s="18">
        <f>IF(AND(ISNUMBER(A194),A194='الإعدادات'!$B$4),COUNTIFS($A$6:$A$2005,'الإعدادات'!$B$4,$N$6:$N$2005,"&lt;"&amp;N194)+COUNTIFS($A$6:A194,'الإعدادات'!$B$4,$N$6:N194,N194),"")</f>
        <v/>
      </c>
    </row>
    <row r="195">
      <c r="A195" s="13" t="n"/>
      <c r="B195" s="20" t="n"/>
      <c r="C195" s="5" t="n"/>
      <c r="D195" s="21" t="n"/>
      <c r="E195" s="5" t="n"/>
      <c r="F195" s="5" t="n"/>
      <c r="G195" s="5" t="n"/>
      <c r="H195" s="15" t="n"/>
      <c r="I195" s="5" t="n"/>
      <c r="J195" s="19">
        <f>IF(E195&amp;""="","",IFERROR(INDEX('الخدمات'!$B$6:$B$205,MATCH(E195&amp;"",'الخدمات'!$A$6:$A$205,0)),"خدمة غير موجودة"))</f>
        <v/>
      </c>
      <c r="K195" s="19">
        <f>IF(A195&amp;""="","",IF(AND(G195="تم",ISNUMBER(J195)),ROUND(J195-N(H195),2),0))</f>
        <v/>
      </c>
      <c r="L195" s="19">
        <f>IF(A195&amp;""="","",IFERROR(ROUND(K195*INDEX('الموظفات'!$C$6:$C$205,MATCH(F195&amp;"",'الموظفات'!$A$6:$A$205,0)),2),0))</f>
        <v/>
      </c>
      <c r="M195" s="6">
        <f>IF(A195&amp;""="","",IF(G195&amp;""="","محجوز",G195))</f>
        <v/>
      </c>
      <c r="N195" s="18">
        <f>IF(ISNUMBER(A195),IF(ISNUMBER(B195),HOUR(B195)*60+MINUTE(B195),0),"")</f>
        <v/>
      </c>
      <c r="O195" s="18">
        <f>IF(AND(ISNUMBER(A195),A195='الإعدادات'!$B$4),COUNTIFS($A$6:$A$2005,'الإعدادات'!$B$4,$N$6:$N$2005,"&lt;"&amp;N195)+COUNTIFS($A$6:A195,'الإعدادات'!$B$4,$N$6:N195,N195),"")</f>
        <v/>
      </c>
    </row>
    <row r="196">
      <c r="A196" s="13" t="n"/>
      <c r="B196" s="20" t="n"/>
      <c r="C196" s="5" t="n"/>
      <c r="D196" s="21" t="n"/>
      <c r="E196" s="5" t="n"/>
      <c r="F196" s="5" t="n"/>
      <c r="G196" s="5" t="n"/>
      <c r="H196" s="15" t="n"/>
      <c r="I196" s="5" t="n"/>
      <c r="J196" s="19">
        <f>IF(E196&amp;""="","",IFERROR(INDEX('الخدمات'!$B$6:$B$205,MATCH(E196&amp;"",'الخدمات'!$A$6:$A$205,0)),"خدمة غير موجودة"))</f>
        <v/>
      </c>
      <c r="K196" s="19">
        <f>IF(A196&amp;""="","",IF(AND(G196="تم",ISNUMBER(J196)),ROUND(J196-N(H196),2),0))</f>
        <v/>
      </c>
      <c r="L196" s="19">
        <f>IF(A196&amp;""="","",IFERROR(ROUND(K196*INDEX('الموظفات'!$C$6:$C$205,MATCH(F196&amp;"",'الموظفات'!$A$6:$A$205,0)),2),0))</f>
        <v/>
      </c>
      <c r="M196" s="6">
        <f>IF(A196&amp;""="","",IF(G196&amp;""="","محجوز",G196))</f>
        <v/>
      </c>
      <c r="N196" s="18">
        <f>IF(ISNUMBER(A196),IF(ISNUMBER(B196),HOUR(B196)*60+MINUTE(B196),0),"")</f>
        <v/>
      </c>
      <c r="O196" s="18">
        <f>IF(AND(ISNUMBER(A196),A196='الإعدادات'!$B$4),COUNTIFS($A$6:$A$2005,'الإعدادات'!$B$4,$N$6:$N$2005,"&lt;"&amp;N196)+COUNTIFS($A$6:A196,'الإعدادات'!$B$4,$N$6:N196,N196),"")</f>
        <v/>
      </c>
    </row>
    <row r="197">
      <c r="A197" s="13" t="n"/>
      <c r="B197" s="20" t="n"/>
      <c r="C197" s="5" t="n"/>
      <c r="D197" s="21" t="n"/>
      <c r="E197" s="5" t="n"/>
      <c r="F197" s="5" t="n"/>
      <c r="G197" s="5" t="n"/>
      <c r="H197" s="15" t="n"/>
      <c r="I197" s="5" t="n"/>
      <c r="J197" s="19">
        <f>IF(E197&amp;""="","",IFERROR(INDEX('الخدمات'!$B$6:$B$205,MATCH(E197&amp;"",'الخدمات'!$A$6:$A$205,0)),"خدمة غير موجودة"))</f>
        <v/>
      </c>
      <c r="K197" s="19">
        <f>IF(A197&amp;""="","",IF(AND(G197="تم",ISNUMBER(J197)),ROUND(J197-N(H197),2),0))</f>
        <v/>
      </c>
      <c r="L197" s="19">
        <f>IF(A197&amp;""="","",IFERROR(ROUND(K197*INDEX('الموظفات'!$C$6:$C$205,MATCH(F197&amp;"",'الموظفات'!$A$6:$A$205,0)),2),0))</f>
        <v/>
      </c>
      <c r="M197" s="6">
        <f>IF(A197&amp;""="","",IF(G197&amp;""="","محجوز",G197))</f>
        <v/>
      </c>
      <c r="N197" s="18">
        <f>IF(ISNUMBER(A197),IF(ISNUMBER(B197),HOUR(B197)*60+MINUTE(B197),0),"")</f>
        <v/>
      </c>
      <c r="O197" s="18">
        <f>IF(AND(ISNUMBER(A197),A197='الإعدادات'!$B$4),COUNTIFS($A$6:$A$2005,'الإعدادات'!$B$4,$N$6:$N$2005,"&lt;"&amp;N197)+COUNTIFS($A$6:A197,'الإعدادات'!$B$4,$N$6:N197,N197),"")</f>
        <v/>
      </c>
    </row>
    <row r="198">
      <c r="A198" s="13" t="n"/>
      <c r="B198" s="20" t="n"/>
      <c r="C198" s="5" t="n"/>
      <c r="D198" s="21" t="n"/>
      <c r="E198" s="5" t="n"/>
      <c r="F198" s="5" t="n"/>
      <c r="G198" s="5" t="n"/>
      <c r="H198" s="15" t="n"/>
      <c r="I198" s="5" t="n"/>
      <c r="J198" s="19">
        <f>IF(E198&amp;""="","",IFERROR(INDEX('الخدمات'!$B$6:$B$205,MATCH(E198&amp;"",'الخدمات'!$A$6:$A$205,0)),"خدمة غير موجودة"))</f>
        <v/>
      </c>
      <c r="K198" s="19">
        <f>IF(A198&amp;""="","",IF(AND(G198="تم",ISNUMBER(J198)),ROUND(J198-N(H198),2),0))</f>
        <v/>
      </c>
      <c r="L198" s="19">
        <f>IF(A198&amp;""="","",IFERROR(ROUND(K198*INDEX('الموظفات'!$C$6:$C$205,MATCH(F198&amp;"",'الموظفات'!$A$6:$A$205,0)),2),0))</f>
        <v/>
      </c>
      <c r="M198" s="6">
        <f>IF(A198&amp;""="","",IF(G198&amp;""="","محجوز",G198))</f>
        <v/>
      </c>
      <c r="N198" s="18">
        <f>IF(ISNUMBER(A198),IF(ISNUMBER(B198),HOUR(B198)*60+MINUTE(B198),0),"")</f>
        <v/>
      </c>
      <c r="O198" s="18">
        <f>IF(AND(ISNUMBER(A198),A198='الإعدادات'!$B$4),COUNTIFS($A$6:$A$2005,'الإعدادات'!$B$4,$N$6:$N$2005,"&lt;"&amp;N198)+COUNTIFS($A$6:A198,'الإعدادات'!$B$4,$N$6:N198,N198),"")</f>
        <v/>
      </c>
    </row>
    <row r="199">
      <c r="A199" s="13" t="n"/>
      <c r="B199" s="20" t="n"/>
      <c r="C199" s="5" t="n"/>
      <c r="D199" s="21" t="n"/>
      <c r="E199" s="5" t="n"/>
      <c r="F199" s="5" t="n"/>
      <c r="G199" s="5" t="n"/>
      <c r="H199" s="15" t="n"/>
      <c r="I199" s="5" t="n"/>
      <c r="J199" s="19">
        <f>IF(E199&amp;""="","",IFERROR(INDEX('الخدمات'!$B$6:$B$205,MATCH(E199&amp;"",'الخدمات'!$A$6:$A$205,0)),"خدمة غير موجودة"))</f>
        <v/>
      </c>
      <c r="K199" s="19">
        <f>IF(A199&amp;""="","",IF(AND(G199="تم",ISNUMBER(J199)),ROUND(J199-N(H199),2),0))</f>
        <v/>
      </c>
      <c r="L199" s="19">
        <f>IF(A199&amp;""="","",IFERROR(ROUND(K199*INDEX('الموظفات'!$C$6:$C$205,MATCH(F199&amp;"",'الموظفات'!$A$6:$A$205,0)),2),0))</f>
        <v/>
      </c>
      <c r="M199" s="6">
        <f>IF(A199&amp;""="","",IF(G199&amp;""="","محجوز",G199))</f>
        <v/>
      </c>
      <c r="N199" s="18">
        <f>IF(ISNUMBER(A199),IF(ISNUMBER(B199),HOUR(B199)*60+MINUTE(B199),0),"")</f>
        <v/>
      </c>
      <c r="O199" s="18">
        <f>IF(AND(ISNUMBER(A199),A199='الإعدادات'!$B$4),COUNTIFS($A$6:$A$2005,'الإعدادات'!$B$4,$N$6:$N$2005,"&lt;"&amp;N199)+COUNTIFS($A$6:A199,'الإعدادات'!$B$4,$N$6:N199,N199),"")</f>
        <v/>
      </c>
    </row>
    <row r="200">
      <c r="A200" s="13" t="n"/>
      <c r="B200" s="20" t="n"/>
      <c r="C200" s="5" t="n"/>
      <c r="D200" s="21" t="n"/>
      <c r="E200" s="5" t="n"/>
      <c r="F200" s="5" t="n"/>
      <c r="G200" s="5" t="n"/>
      <c r="H200" s="15" t="n"/>
      <c r="I200" s="5" t="n"/>
      <c r="J200" s="19">
        <f>IF(E200&amp;""="","",IFERROR(INDEX('الخدمات'!$B$6:$B$205,MATCH(E200&amp;"",'الخدمات'!$A$6:$A$205,0)),"خدمة غير موجودة"))</f>
        <v/>
      </c>
      <c r="K200" s="19">
        <f>IF(A200&amp;""="","",IF(AND(G200="تم",ISNUMBER(J200)),ROUND(J200-N(H200),2),0))</f>
        <v/>
      </c>
      <c r="L200" s="19">
        <f>IF(A200&amp;""="","",IFERROR(ROUND(K200*INDEX('الموظفات'!$C$6:$C$205,MATCH(F200&amp;"",'الموظفات'!$A$6:$A$205,0)),2),0))</f>
        <v/>
      </c>
      <c r="M200" s="6">
        <f>IF(A200&amp;""="","",IF(G200&amp;""="","محجوز",G200))</f>
        <v/>
      </c>
      <c r="N200" s="18">
        <f>IF(ISNUMBER(A200),IF(ISNUMBER(B200),HOUR(B200)*60+MINUTE(B200),0),"")</f>
        <v/>
      </c>
      <c r="O200" s="18">
        <f>IF(AND(ISNUMBER(A200),A200='الإعدادات'!$B$4),COUNTIFS($A$6:$A$2005,'الإعدادات'!$B$4,$N$6:$N$2005,"&lt;"&amp;N200)+COUNTIFS($A$6:A200,'الإعدادات'!$B$4,$N$6:N200,N200),"")</f>
        <v/>
      </c>
    </row>
    <row r="201">
      <c r="A201" s="13" t="n"/>
      <c r="B201" s="20" t="n"/>
      <c r="C201" s="5" t="n"/>
      <c r="D201" s="21" t="n"/>
      <c r="E201" s="5" t="n"/>
      <c r="F201" s="5" t="n"/>
      <c r="G201" s="5" t="n"/>
      <c r="H201" s="15" t="n"/>
      <c r="I201" s="5" t="n"/>
      <c r="J201" s="19">
        <f>IF(E201&amp;""="","",IFERROR(INDEX('الخدمات'!$B$6:$B$205,MATCH(E201&amp;"",'الخدمات'!$A$6:$A$205,0)),"خدمة غير موجودة"))</f>
        <v/>
      </c>
      <c r="K201" s="19">
        <f>IF(A201&amp;""="","",IF(AND(G201="تم",ISNUMBER(J201)),ROUND(J201-N(H201),2),0))</f>
        <v/>
      </c>
      <c r="L201" s="19">
        <f>IF(A201&amp;""="","",IFERROR(ROUND(K201*INDEX('الموظفات'!$C$6:$C$205,MATCH(F201&amp;"",'الموظفات'!$A$6:$A$205,0)),2),0))</f>
        <v/>
      </c>
      <c r="M201" s="6">
        <f>IF(A201&amp;""="","",IF(G201&amp;""="","محجوز",G201))</f>
        <v/>
      </c>
      <c r="N201" s="18">
        <f>IF(ISNUMBER(A201),IF(ISNUMBER(B201),HOUR(B201)*60+MINUTE(B201),0),"")</f>
        <v/>
      </c>
      <c r="O201" s="18">
        <f>IF(AND(ISNUMBER(A201),A201='الإعدادات'!$B$4),COUNTIFS($A$6:$A$2005,'الإعدادات'!$B$4,$N$6:$N$2005,"&lt;"&amp;N201)+COUNTIFS($A$6:A201,'الإعدادات'!$B$4,$N$6:N201,N201),"")</f>
        <v/>
      </c>
    </row>
    <row r="202">
      <c r="A202" s="13" t="n"/>
      <c r="B202" s="20" t="n"/>
      <c r="C202" s="5" t="n"/>
      <c r="D202" s="21" t="n"/>
      <c r="E202" s="5" t="n"/>
      <c r="F202" s="5" t="n"/>
      <c r="G202" s="5" t="n"/>
      <c r="H202" s="15" t="n"/>
      <c r="I202" s="5" t="n"/>
      <c r="J202" s="19">
        <f>IF(E202&amp;""="","",IFERROR(INDEX('الخدمات'!$B$6:$B$205,MATCH(E202&amp;"",'الخدمات'!$A$6:$A$205,0)),"خدمة غير موجودة"))</f>
        <v/>
      </c>
      <c r="K202" s="19">
        <f>IF(A202&amp;""="","",IF(AND(G202="تم",ISNUMBER(J202)),ROUND(J202-N(H202),2),0))</f>
        <v/>
      </c>
      <c r="L202" s="19">
        <f>IF(A202&amp;""="","",IFERROR(ROUND(K202*INDEX('الموظفات'!$C$6:$C$205,MATCH(F202&amp;"",'الموظفات'!$A$6:$A$205,0)),2),0))</f>
        <v/>
      </c>
      <c r="M202" s="6">
        <f>IF(A202&amp;""="","",IF(G202&amp;""="","محجوز",G202))</f>
        <v/>
      </c>
      <c r="N202" s="18">
        <f>IF(ISNUMBER(A202),IF(ISNUMBER(B202),HOUR(B202)*60+MINUTE(B202),0),"")</f>
        <v/>
      </c>
      <c r="O202" s="18">
        <f>IF(AND(ISNUMBER(A202),A202='الإعدادات'!$B$4),COUNTIFS($A$6:$A$2005,'الإعدادات'!$B$4,$N$6:$N$2005,"&lt;"&amp;N202)+COUNTIFS($A$6:A202,'الإعدادات'!$B$4,$N$6:N202,N202),"")</f>
        <v/>
      </c>
    </row>
    <row r="203">
      <c r="A203" s="13" t="n"/>
      <c r="B203" s="20" t="n"/>
      <c r="C203" s="5" t="n"/>
      <c r="D203" s="21" t="n"/>
      <c r="E203" s="5" t="n"/>
      <c r="F203" s="5" t="n"/>
      <c r="G203" s="5" t="n"/>
      <c r="H203" s="15" t="n"/>
      <c r="I203" s="5" t="n"/>
      <c r="J203" s="19">
        <f>IF(E203&amp;""="","",IFERROR(INDEX('الخدمات'!$B$6:$B$205,MATCH(E203&amp;"",'الخدمات'!$A$6:$A$205,0)),"خدمة غير موجودة"))</f>
        <v/>
      </c>
      <c r="K203" s="19">
        <f>IF(A203&amp;""="","",IF(AND(G203="تم",ISNUMBER(J203)),ROUND(J203-N(H203),2),0))</f>
        <v/>
      </c>
      <c r="L203" s="19">
        <f>IF(A203&amp;""="","",IFERROR(ROUND(K203*INDEX('الموظفات'!$C$6:$C$205,MATCH(F203&amp;"",'الموظفات'!$A$6:$A$205,0)),2),0))</f>
        <v/>
      </c>
      <c r="M203" s="6">
        <f>IF(A203&amp;""="","",IF(G203&amp;""="","محجوز",G203))</f>
        <v/>
      </c>
      <c r="N203" s="18">
        <f>IF(ISNUMBER(A203),IF(ISNUMBER(B203),HOUR(B203)*60+MINUTE(B203),0),"")</f>
        <v/>
      </c>
      <c r="O203" s="18">
        <f>IF(AND(ISNUMBER(A203),A203='الإعدادات'!$B$4),COUNTIFS($A$6:$A$2005,'الإعدادات'!$B$4,$N$6:$N$2005,"&lt;"&amp;N203)+COUNTIFS($A$6:A203,'الإعدادات'!$B$4,$N$6:N203,N203),"")</f>
        <v/>
      </c>
    </row>
    <row r="204">
      <c r="A204" s="13" t="n"/>
      <c r="B204" s="20" t="n"/>
      <c r="C204" s="5" t="n"/>
      <c r="D204" s="21" t="n"/>
      <c r="E204" s="5" t="n"/>
      <c r="F204" s="5" t="n"/>
      <c r="G204" s="5" t="n"/>
      <c r="H204" s="15" t="n"/>
      <c r="I204" s="5" t="n"/>
      <c r="J204" s="19">
        <f>IF(E204&amp;""="","",IFERROR(INDEX('الخدمات'!$B$6:$B$205,MATCH(E204&amp;"",'الخدمات'!$A$6:$A$205,0)),"خدمة غير موجودة"))</f>
        <v/>
      </c>
      <c r="K204" s="19">
        <f>IF(A204&amp;""="","",IF(AND(G204="تم",ISNUMBER(J204)),ROUND(J204-N(H204),2),0))</f>
        <v/>
      </c>
      <c r="L204" s="19">
        <f>IF(A204&amp;""="","",IFERROR(ROUND(K204*INDEX('الموظفات'!$C$6:$C$205,MATCH(F204&amp;"",'الموظفات'!$A$6:$A$205,0)),2),0))</f>
        <v/>
      </c>
      <c r="M204" s="6">
        <f>IF(A204&amp;""="","",IF(G204&amp;""="","محجوز",G204))</f>
        <v/>
      </c>
      <c r="N204" s="18">
        <f>IF(ISNUMBER(A204),IF(ISNUMBER(B204),HOUR(B204)*60+MINUTE(B204),0),"")</f>
        <v/>
      </c>
      <c r="O204" s="18">
        <f>IF(AND(ISNUMBER(A204),A204='الإعدادات'!$B$4),COUNTIFS($A$6:$A$2005,'الإعدادات'!$B$4,$N$6:$N$2005,"&lt;"&amp;N204)+COUNTIFS($A$6:A204,'الإعدادات'!$B$4,$N$6:N204,N204),"")</f>
        <v/>
      </c>
    </row>
    <row r="205">
      <c r="A205" s="13" t="n"/>
      <c r="B205" s="20" t="n"/>
      <c r="C205" s="5" t="n"/>
      <c r="D205" s="21" t="n"/>
      <c r="E205" s="5" t="n"/>
      <c r="F205" s="5" t="n"/>
      <c r="G205" s="5" t="n"/>
      <c r="H205" s="15" t="n"/>
      <c r="I205" s="5" t="n"/>
      <c r="J205" s="19">
        <f>IF(E205&amp;""="","",IFERROR(INDEX('الخدمات'!$B$6:$B$205,MATCH(E205&amp;"",'الخدمات'!$A$6:$A$205,0)),"خدمة غير موجودة"))</f>
        <v/>
      </c>
      <c r="K205" s="19">
        <f>IF(A205&amp;""="","",IF(AND(G205="تم",ISNUMBER(J205)),ROUND(J205-N(H205),2),0))</f>
        <v/>
      </c>
      <c r="L205" s="19">
        <f>IF(A205&amp;""="","",IFERROR(ROUND(K205*INDEX('الموظفات'!$C$6:$C$205,MATCH(F205&amp;"",'الموظفات'!$A$6:$A$205,0)),2),0))</f>
        <v/>
      </c>
      <c r="M205" s="6">
        <f>IF(A205&amp;""="","",IF(G205&amp;""="","محجوز",G205))</f>
        <v/>
      </c>
      <c r="N205" s="18">
        <f>IF(ISNUMBER(A205),IF(ISNUMBER(B205),HOUR(B205)*60+MINUTE(B205),0),"")</f>
        <v/>
      </c>
      <c r="O205" s="18">
        <f>IF(AND(ISNUMBER(A205),A205='الإعدادات'!$B$4),COUNTIFS($A$6:$A$2005,'الإعدادات'!$B$4,$N$6:$N$2005,"&lt;"&amp;N205)+COUNTIFS($A$6:A205,'الإعدادات'!$B$4,$N$6:N205,N205),"")</f>
        <v/>
      </c>
    </row>
    <row r="206">
      <c r="A206" s="13" t="n"/>
      <c r="B206" s="20" t="n"/>
      <c r="C206" s="5" t="n"/>
      <c r="D206" s="21" t="n"/>
      <c r="E206" s="5" t="n"/>
      <c r="F206" s="5" t="n"/>
      <c r="G206" s="5" t="n"/>
      <c r="H206" s="15" t="n"/>
      <c r="I206" s="5" t="n"/>
      <c r="J206" s="19">
        <f>IF(E206&amp;""="","",IFERROR(INDEX('الخدمات'!$B$6:$B$205,MATCH(E206&amp;"",'الخدمات'!$A$6:$A$205,0)),"خدمة غير موجودة"))</f>
        <v/>
      </c>
      <c r="K206" s="19">
        <f>IF(A206&amp;""="","",IF(AND(G206="تم",ISNUMBER(J206)),ROUND(J206-N(H206),2),0))</f>
        <v/>
      </c>
      <c r="L206" s="19">
        <f>IF(A206&amp;""="","",IFERROR(ROUND(K206*INDEX('الموظفات'!$C$6:$C$205,MATCH(F206&amp;"",'الموظفات'!$A$6:$A$205,0)),2),0))</f>
        <v/>
      </c>
      <c r="M206" s="6">
        <f>IF(A206&amp;""="","",IF(G206&amp;""="","محجوز",G206))</f>
        <v/>
      </c>
      <c r="N206" s="18">
        <f>IF(ISNUMBER(A206),IF(ISNUMBER(B206),HOUR(B206)*60+MINUTE(B206),0),"")</f>
        <v/>
      </c>
      <c r="O206" s="18">
        <f>IF(AND(ISNUMBER(A206),A206='الإعدادات'!$B$4),COUNTIFS($A$6:$A$2005,'الإعدادات'!$B$4,$N$6:$N$2005,"&lt;"&amp;N206)+COUNTIFS($A$6:A206,'الإعدادات'!$B$4,$N$6:N206,N206),"")</f>
        <v/>
      </c>
    </row>
    <row r="207">
      <c r="A207" s="13" t="n"/>
      <c r="B207" s="20" t="n"/>
      <c r="C207" s="5" t="n"/>
      <c r="D207" s="21" t="n"/>
      <c r="E207" s="5" t="n"/>
      <c r="F207" s="5" t="n"/>
      <c r="G207" s="5" t="n"/>
      <c r="H207" s="15" t="n"/>
      <c r="I207" s="5" t="n"/>
      <c r="J207" s="19">
        <f>IF(E207&amp;""="","",IFERROR(INDEX('الخدمات'!$B$6:$B$205,MATCH(E207&amp;"",'الخدمات'!$A$6:$A$205,0)),"خدمة غير موجودة"))</f>
        <v/>
      </c>
      <c r="K207" s="19">
        <f>IF(A207&amp;""="","",IF(AND(G207="تم",ISNUMBER(J207)),ROUND(J207-N(H207),2),0))</f>
        <v/>
      </c>
      <c r="L207" s="19">
        <f>IF(A207&amp;""="","",IFERROR(ROUND(K207*INDEX('الموظفات'!$C$6:$C$205,MATCH(F207&amp;"",'الموظفات'!$A$6:$A$205,0)),2),0))</f>
        <v/>
      </c>
      <c r="M207" s="6">
        <f>IF(A207&amp;""="","",IF(G207&amp;""="","محجوز",G207))</f>
        <v/>
      </c>
      <c r="N207" s="18">
        <f>IF(ISNUMBER(A207),IF(ISNUMBER(B207),HOUR(B207)*60+MINUTE(B207),0),"")</f>
        <v/>
      </c>
      <c r="O207" s="18">
        <f>IF(AND(ISNUMBER(A207),A207='الإعدادات'!$B$4),COUNTIFS($A$6:$A$2005,'الإعدادات'!$B$4,$N$6:$N$2005,"&lt;"&amp;N207)+COUNTIFS($A$6:A207,'الإعدادات'!$B$4,$N$6:N207,N207),"")</f>
        <v/>
      </c>
    </row>
    <row r="208">
      <c r="A208" s="13" t="n"/>
      <c r="B208" s="20" t="n"/>
      <c r="C208" s="5" t="n"/>
      <c r="D208" s="21" t="n"/>
      <c r="E208" s="5" t="n"/>
      <c r="F208" s="5" t="n"/>
      <c r="G208" s="5" t="n"/>
      <c r="H208" s="15" t="n"/>
      <c r="I208" s="5" t="n"/>
      <c r="J208" s="19">
        <f>IF(E208&amp;""="","",IFERROR(INDEX('الخدمات'!$B$6:$B$205,MATCH(E208&amp;"",'الخدمات'!$A$6:$A$205,0)),"خدمة غير موجودة"))</f>
        <v/>
      </c>
      <c r="K208" s="19">
        <f>IF(A208&amp;""="","",IF(AND(G208="تم",ISNUMBER(J208)),ROUND(J208-N(H208),2),0))</f>
        <v/>
      </c>
      <c r="L208" s="19">
        <f>IF(A208&amp;""="","",IFERROR(ROUND(K208*INDEX('الموظفات'!$C$6:$C$205,MATCH(F208&amp;"",'الموظفات'!$A$6:$A$205,0)),2),0))</f>
        <v/>
      </c>
      <c r="M208" s="6">
        <f>IF(A208&amp;""="","",IF(G208&amp;""="","محجوز",G208))</f>
        <v/>
      </c>
      <c r="N208" s="18">
        <f>IF(ISNUMBER(A208),IF(ISNUMBER(B208),HOUR(B208)*60+MINUTE(B208),0),"")</f>
        <v/>
      </c>
      <c r="O208" s="18">
        <f>IF(AND(ISNUMBER(A208),A208='الإعدادات'!$B$4),COUNTIFS($A$6:$A$2005,'الإعدادات'!$B$4,$N$6:$N$2005,"&lt;"&amp;N208)+COUNTIFS($A$6:A208,'الإعدادات'!$B$4,$N$6:N208,N208),"")</f>
        <v/>
      </c>
    </row>
    <row r="209">
      <c r="A209" s="13" t="n"/>
      <c r="B209" s="20" t="n"/>
      <c r="C209" s="5" t="n"/>
      <c r="D209" s="21" t="n"/>
      <c r="E209" s="5" t="n"/>
      <c r="F209" s="5" t="n"/>
      <c r="G209" s="5" t="n"/>
      <c r="H209" s="15" t="n"/>
      <c r="I209" s="5" t="n"/>
      <c r="J209" s="19">
        <f>IF(E209&amp;""="","",IFERROR(INDEX('الخدمات'!$B$6:$B$205,MATCH(E209&amp;"",'الخدمات'!$A$6:$A$205,0)),"خدمة غير موجودة"))</f>
        <v/>
      </c>
      <c r="K209" s="19">
        <f>IF(A209&amp;""="","",IF(AND(G209="تم",ISNUMBER(J209)),ROUND(J209-N(H209),2),0))</f>
        <v/>
      </c>
      <c r="L209" s="19">
        <f>IF(A209&amp;""="","",IFERROR(ROUND(K209*INDEX('الموظفات'!$C$6:$C$205,MATCH(F209&amp;"",'الموظفات'!$A$6:$A$205,0)),2),0))</f>
        <v/>
      </c>
      <c r="M209" s="6">
        <f>IF(A209&amp;""="","",IF(G209&amp;""="","محجوز",G209))</f>
        <v/>
      </c>
      <c r="N209" s="18">
        <f>IF(ISNUMBER(A209),IF(ISNUMBER(B209),HOUR(B209)*60+MINUTE(B209),0),"")</f>
        <v/>
      </c>
      <c r="O209" s="18">
        <f>IF(AND(ISNUMBER(A209),A209='الإعدادات'!$B$4),COUNTIFS($A$6:$A$2005,'الإعدادات'!$B$4,$N$6:$N$2005,"&lt;"&amp;N209)+COUNTIFS($A$6:A209,'الإعدادات'!$B$4,$N$6:N209,N209),"")</f>
        <v/>
      </c>
    </row>
    <row r="210">
      <c r="A210" s="13" t="n"/>
      <c r="B210" s="20" t="n"/>
      <c r="C210" s="5" t="n"/>
      <c r="D210" s="21" t="n"/>
      <c r="E210" s="5" t="n"/>
      <c r="F210" s="5" t="n"/>
      <c r="G210" s="5" t="n"/>
      <c r="H210" s="15" t="n"/>
      <c r="I210" s="5" t="n"/>
      <c r="J210" s="19">
        <f>IF(E210&amp;""="","",IFERROR(INDEX('الخدمات'!$B$6:$B$205,MATCH(E210&amp;"",'الخدمات'!$A$6:$A$205,0)),"خدمة غير موجودة"))</f>
        <v/>
      </c>
      <c r="K210" s="19">
        <f>IF(A210&amp;""="","",IF(AND(G210="تم",ISNUMBER(J210)),ROUND(J210-N(H210),2),0))</f>
        <v/>
      </c>
      <c r="L210" s="19">
        <f>IF(A210&amp;""="","",IFERROR(ROUND(K210*INDEX('الموظفات'!$C$6:$C$205,MATCH(F210&amp;"",'الموظفات'!$A$6:$A$205,0)),2),0))</f>
        <v/>
      </c>
      <c r="M210" s="6">
        <f>IF(A210&amp;""="","",IF(G210&amp;""="","محجوز",G210))</f>
        <v/>
      </c>
      <c r="N210" s="18">
        <f>IF(ISNUMBER(A210),IF(ISNUMBER(B210),HOUR(B210)*60+MINUTE(B210),0),"")</f>
        <v/>
      </c>
      <c r="O210" s="18">
        <f>IF(AND(ISNUMBER(A210),A210='الإعدادات'!$B$4),COUNTIFS($A$6:$A$2005,'الإعدادات'!$B$4,$N$6:$N$2005,"&lt;"&amp;N210)+COUNTIFS($A$6:A210,'الإعدادات'!$B$4,$N$6:N210,N210),"")</f>
        <v/>
      </c>
    </row>
    <row r="211">
      <c r="A211" s="13" t="n"/>
      <c r="B211" s="20" t="n"/>
      <c r="C211" s="5" t="n"/>
      <c r="D211" s="21" t="n"/>
      <c r="E211" s="5" t="n"/>
      <c r="F211" s="5" t="n"/>
      <c r="G211" s="5" t="n"/>
      <c r="H211" s="15" t="n"/>
      <c r="I211" s="5" t="n"/>
      <c r="J211" s="19">
        <f>IF(E211&amp;""="","",IFERROR(INDEX('الخدمات'!$B$6:$B$205,MATCH(E211&amp;"",'الخدمات'!$A$6:$A$205,0)),"خدمة غير موجودة"))</f>
        <v/>
      </c>
      <c r="K211" s="19">
        <f>IF(A211&amp;""="","",IF(AND(G211="تم",ISNUMBER(J211)),ROUND(J211-N(H211),2),0))</f>
        <v/>
      </c>
      <c r="L211" s="19">
        <f>IF(A211&amp;""="","",IFERROR(ROUND(K211*INDEX('الموظفات'!$C$6:$C$205,MATCH(F211&amp;"",'الموظفات'!$A$6:$A$205,0)),2),0))</f>
        <v/>
      </c>
      <c r="M211" s="6">
        <f>IF(A211&amp;""="","",IF(G211&amp;""="","محجوز",G211))</f>
        <v/>
      </c>
      <c r="N211" s="18">
        <f>IF(ISNUMBER(A211),IF(ISNUMBER(B211),HOUR(B211)*60+MINUTE(B211),0),"")</f>
        <v/>
      </c>
      <c r="O211" s="18">
        <f>IF(AND(ISNUMBER(A211),A211='الإعدادات'!$B$4),COUNTIFS($A$6:$A$2005,'الإعدادات'!$B$4,$N$6:$N$2005,"&lt;"&amp;N211)+COUNTIFS($A$6:A211,'الإعدادات'!$B$4,$N$6:N211,N211),"")</f>
        <v/>
      </c>
    </row>
    <row r="212">
      <c r="A212" s="13" t="n"/>
      <c r="B212" s="20" t="n"/>
      <c r="C212" s="5" t="n"/>
      <c r="D212" s="21" t="n"/>
      <c r="E212" s="5" t="n"/>
      <c r="F212" s="5" t="n"/>
      <c r="G212" s="5" t="n"/>
      <c r="H212" s="15" t="n"/>
      <c r="I212" s="5" t="n"/>
      <c r="J212" s="19">
        <f>IF(E212&amp;""="","",IFERROR(INDEX('الخدمات'!$B$6:$B$205,MATCH(E212&amp;"",'الخدمات'!$A$6:$A$205,0)),"خدمة غير موجودة"))</f>
        <v/>
      </c>
      <c r="K212" s="19">
        <f>IF(A212&amp;""="","",IF(AND(G212="تم",ISNUMBER(J212)),ROUND(J212-N(H212),2),0))</f>
        <v/>
      </c>
      <c r="L212" s="19">
        <f>IF(A212&amp;""="","",IFERROR(ROUND(K212*INDEX('الموظفات'!$C$6:$C$205,MATCH(F212&amp;"",'الموظفات'!$A$6:$A$205,0)),2),0))</f>
        <v/>
      </c>
      <c r="M212" s="6">
        <f>IF(A212&amp;""="","",IF(G212&amp;""="","محجوز",G212))</f>
        <v/>
      </c>
      <c r="N212" s="18">
        <f>IF(ISNUMBER(A212),IF(ISNUMBER(B212),HOUR(B212)*60+MINUTE(B212),0),"")</f>
        <v/>
      </c>
      <c r="O212" s="18">
        <f>IF(AND(ISNUMBER(A212),A212='الإعدادات'!$B$4),COUNTIFS($A$6:$A$2005,'الإعدادات'!$B$4,$N$6:$N$2005,"&lt;"&amp;N212)+COUNTIFS($A$6:A212,'الإعدادات'!$B$4,$N$6:N212,N212),"")</f>
        <v/>
      </c>
    </row>
    <row r="213">
      <c r="A213" s="13" t="n"/>
      <c r="B213" s="20" t="n"/>
      <c r="C213" s="5" t="n"/>
      <c r="D213" s="21" t="n"/>
      <c r="E213" s="5" t="n"/>
      <c r="F213" s="5" t="n"/>
      <c r="G213" s="5" t="n"/>
      <c r="H213" s="15" t="n"/>
      <c r="I213" s="5" t="n"/>
      <c r="J213" s="19">
        <f>IF(E213&amp;""="","",IFERROR(INDEX('الخدمات'!$B$6:$B$205,MATCH(E213&amp;"",'الخدمات'!$A$6:$A$205,0)),"خدمة غير موجودة"))</f>
        <v/>
      </c>
      <c r="K213" s="19">
        <f>IF(A213&amp;""="","",IF(AND(G213="تم",ISNUMBER(J213)),ROUND(J213-N(H213),2),0))</f>
        <v/>
      </c>
      <c r="L213" s="19">
        <f>IF(A213&amp;""="","",IFERROR(ROUND(K213*INDEX('الموظفات'!$C$6:$C$205,MATCH(F213&amp;"",'الموظفات'!$A$6:$A$205,0)),2),0))</f>
        <v/>
      </c>
      <c r="M213" s="6">
        <f>IF(A213&amp;""="","",IF(G213&amp;""="","محجوز",G213))</f>
        <v/>
      </c>
      <c r="N213" s="18">
        <f>IF(ISNUMBER(A213),IF(ISNUMBER(B213),HOUR(B213)*60+MINUTE(B213),0),"")</f>
        <v/>
      </c>
      <c r="O213" s="18">
        <f>IF(AND(ISNUMBER(A213),A213='الإعدادات'!$B$4),COUNTIFS($A$6:$A$2005,'الإعدادات'!$B$4,$N$6:$N$2005,"&lt;"&amp;N213)+COUNTIFS($A$6:A213,'الإعدادات'!$B$4,$N$6:N213,N213),"")</f>
        <v/>
      </c>
    </row>
    <row r="214">
      <c r="A214" s="13" t="n"/>
      <c r="B214" s="20" t="n"/>
      <c r="C214" s="5" t="n"/>
      <c r="D214" s="21" t="n"/>
      <c r="E214" s="5" t="n"/>
      <c r="F214" s="5" t="n"/>
      <c r="G214" s="5" t="n"/>
      <c r="H214" s="15" t="n"/>
      <c r="I214" s="5" t="n"/>
      <c r="J214" s="19">
        <f>IF(E214&amp;""="","",IFERROR(INDEX('الخدمات'!$B$6:$B$205,MATCH(E214&amp;"",'الخدمات'!$A$6:$A$205,0)),"خدمة غير موجودة"))</f>
        <v/>
      </c>
      <c r="K214" s="19">
        <f>IF(A214&amp;""="","",IF(AND(G214="تم",ISNUMBER(J214)),ROUND(J214-N(H214),2),0))</f>
        <v/>
      </c>
      <c r="L214" s="19">
        <f>IF(A214&amp;""="","",IFERROR(ROUND(K214*INDEX('الموظفات'!$C$6:$C$205,MATCH(F214&amp;"",'الموظفات'!$A$6:$A$205,0)),2),0))</f>
        <v/>
      </c>
      <c r="M214" s="6">
        <f>IF(A214&amp;""="","",IF(G214&amp;""="","محجوز",G214))</f>
        <v/>
      </c>
      <c r="N214" s="18">
        <f>IF(ISNUMBER(A214),IF(ISNUMBER(B214),HOUR(B214)*60+MINUTE(B214),0),"")</f>
        <v/>
      </c>
      <c r="O214" s="18">
        <f>IF(AND(ISNUMBER(A214),A214='الإعدادات'!$B$4),COUNTIFS($A$6:$A$2005,'الإعدادات'!$B$4,$N$6:$N$2005,"&lt;"&amp;N214)+COUNTIFS($A$6:A214,'الإعدادات'!$B$4,$N$6:N214,N214),"")</f>
        <v/>
      </c>
    </row>
    <row r="215">
      <c r="A215" s="13" t="n"/>
      <c r="B215" s="20" t="n"/>
      <c r="C215" s="5" t="n"/>
      <c r="D215" s="21" t="n"/>
      <c r="E215" s="5" t="n"/>
      <c r="F215" s="5" t="n"/>
      <c r="G215" s="5" t="n"/>
      <c r="H215" s="15" t="n"/>
      <c r="I215" s="5" t="n"/>
      <c r="J215" s="19">
        <f>IF(E215&amp;""="","",IFERROR(INDEX('الخدمات'!$B$6:$B$205,MATCH(E215&amp;"",'الخدمات'!$A$6:$A$205,0)),"خدمة غير موجودة"))</f>
        <v/>
      </c>
      <c r="K215" s="19">
        <f>IF(A215&amp;""="","",IF(AND(G215="تم",ISNUMBER(J215)),ROUND(J215-N(H215),2),0))</f>
        <v/>
      </c>
      <c r="L215" s="19">
        <f>IF(A215&amp;""="","",IFERROR(ROUND(K215*INDEX('الموظفات'!$C$6:$C$205,MATCH(F215&amp;"",'الموظفات'!$A$6:$A$205,0)),2),0))</f>
        <v/>
      </c>
      <c r="M215" s="6">
        <f>IF(A215&amp;""="","",IF(G215&amp;""="","محجوز",G215))</f>
        <v/>
      </c>
      <c r="N215" s="18">
        <f>IF(ISNUMBER(A215),IF(ISNUMBER(B215),HOUR(B215)*60+MINUTE(B215),0),"")</f>
        <v/>
      </c>
      <c r="O215" s="18">
        <f>IF(AND(ISNUMBER(A215),A215='الإعدادات'!$B$4),COUNTIFS($A$6:$A$2005,'الإعدادات'!$B$4,$N$6:$N$2005,"&lt;"&amp;N215)+COUNTIFS($A$6:A215,'الإعدادات'!$B$4,$N$6:N215,N215),"")</f>
        <v/>
      </c>
    </row>
    <row r="216">
      <c r="A216" s="13" t="n"/>
      <c r="B216" s="20" t="n"/>
      <c r="C216" s="5" t="n"/>
      <c r="D216" s="21" t="n"/>
      <c r="E216" s="5" t="n"/>
      <c r="F216" s="5" t="n"/>
      <c r="G216" s="5" t="n"/>
      <c r="H216" s="15" t="n"/>
      <c r="I216" s="5" t="n"/>
      <c r="J216" s="19">
        <f>IF(E216&amp;""="","",IFERROR(INDEX('الخدمات'!$B$6:$B$205,MATCH(E216&amp;"",'الخدمات'!$A$6:$A$205,0)),"خدمة غير موجودة"))</f>
        <v/>
      </c>
      <c r="K216" s="19">
        <f>IF(A216&amp;""="","",IF(AND(G216="تم",ISNUMBER(J216)),ROUND(J216-N(H216),2),0))</f>
        <v/>
      </c>
      <c r="L216" s="19">
        <f>IF(A216&amp;""="","",IFERROR(ROUND(K216*INDEX('الموظفات'!$C$6:$C$205,MATCH(F216&amp;"",'الموظفات'!$A$6:$A$205,0)),2),0))</f>
        <v/>
      </c>
      <c r="M216" s="6">
        <f>IF(A216&amp;""="","",IF(G216&amp;""="","محجوز",G216))</f>
        <v/>
      </c>
      <c r="N216" s="18">
        <f>IF(ISNUMBER(A216),IF(ISNUMBER(B216),HOUR(B216)*60+MINUTE(B216),0),"")</f>
        <v/>
      </c>
      <c r="O216" s="18">
        <f>IF(AND(ISNUMBER(A216),A216='الإعدادات'!$B$4),COUNTIFS($A$6:$A$2005,'الإعدادات'!$B$4,$N$6:$N$2005,"&lt;"&amp;N216)+COUNTIFS($A$6:A216,'الإعدادات'!$B$4,$N$6:N216,N216),"")</f>
        <v/>
      </c>
    </row>
    <row r="217">
      <c r="A217" s="13" t="n"/>
      <c r="B217" s="20" t="n"/>
      <c r="C217" s="5" t="n"/>
      <c r="D217" s="21" t="n"/>
      <c r="E217" s="5" t="n"/>
      <c r="F217" s="5" t="n"/>
      <c r="G217" s="5" t="n"/>
      <c r="H217" s="15" t="n"/>
      <c r="I217" s="5" t="n"/>
      <c r="J217" s="19">
        <f>IF(E217&amp;""="","",IFERROR(INDEX('الخدمات'!$B$6:$B$205,MATCH(E217&amp;"",'الخدمات'!$A$6:$A$205,0)),"خدمة غير موجودة"))</f>
        <v/>
      </c>
      <c r="K217" s="19">
        <f>IF(A217&amp;""="","",IF(AND(G217="تم",ISNUMBER(J217)),ROUND(J217-N(H217),2),0))</f>
        <v/>
      </c>
      <c r="L217" s="19">
        <f>IF(A217&amp;""="","",IFERROR(ROUND(K217*INDEX('الموظفات'!$C$6:$C$205,MATCH(F217&amp;"",'الموظفات'!$A$6:$A$205,0)),2),0))</f>
        <v/>
      </c>
      <c r="M217" s="6">
        <f>IF(A217&amp;""="","",IF(G217&amp;""="","محجوز",G217))</f>
        <v/>
      </c>
      <c r="N217" s="18">
        <f>IF(ISNUMBER(A217),IF(ISNUMBER(B217),HOUR(B217)*60+MINUTE(B217),0),"")</f>
        <v/>
      </c>
      <c r="O217" s="18">
        <f>IF(AND(ISNUMBER(A217),A217='الإعدادات'!$B$4),COUNTIFS($A$6:$A$2005,'الإعدادات'!$B$4,$N$6:$N$2005,"&lt;"&amp;N217)+COUNTIFS($A$6:A217,'الإعدادات'!$B$4,$N$6:N217,N217),"")</f>
        <v/>
      </c>
    </row>
    <row r="218">
      <c r="A218" s="13" t="n"/>
      <c r="B218" s="20" t="n"/>
      <c r="C218" s="5" t="n"/>
      <c r="D218" s="21" t="n"/>
      <c r="E218" s="5" t="n"/>
      <c r="F218" s="5" t="n"/>
      <c r="G218" s="5" t="n"/>
      <c r="H218" s="15" t="n"/>
      <c r="I218" s="5" t="n"/>
      <c r="J218" s="19">
        <f>IF(E218&amp;""="","",IFERROR(INDEX('الخدمات'!$B$6:$B$205,MATCH(E218&amp;"",'الخدمات'!$A$6:$A$205,0)),"خدمة غير موجودة"))</f>
        <v/>
      </c>
      <c r="K218" s="19">
        <f>IF(A218&amp;""="","",IF(AND(G218="تم",ISNUMBER(J218)),ROUND(J218-N(H218),2),0))</f>
        <v/>
      </c>
      <c r="L218" s="19">
        <f>IF(A218&amp;""="","",IFERROR(ROUND(K218*INDEX('الموظفات'!$C$6:$C$205,MATCH(F218&amp;"",'الموظفات'!$A$6:$A$205,0)),2),0))</f>
        <v/>
      </c>
      <c r="M218" s="6">
        <f>IF(A218&amp;""="","",IF(G218&amp;""="","محجوز",G218))</f>
        <v/>
      </c>
      <c r="N218" s="18">
        <f>IF(ISNUMBER(A218),IF(ISNUMBER(B218),HOUR(B218)*60+MINUTE(B218),0),"")</f>
        <v/>
      </c>
      <c r="O218" s="18">
        <f>IF(AND(ISNUMBER(A218),A218='الإعدادات'!$B$4),COUNTIFS($A$6:$A$2005,'الإعدادات'!$B$4,$N$6:$N$2005,"&lt;"&amp;N218)+COUNTIFS($A$6:A218,'الإعدادات'!$B$4,$N$6:N218,N218),"")</f>
        <v/>
      </c>
    </row>
    <row r="219">
      <c r="A219" s="13" t="n"/>
      <c r="B219" s="20" t="n"/>
      <c r="C219" s="5" t="n"/>
      <c r="D219" s="21" t="n"/>
      <c r="E219" s="5" t="n"/>
      <c r="F219" s="5" t="n"/>
      <c r="G219" s="5" t="n"/>
      <c r="H219" s="15" t="n"/>
      <c r="I219" s="5" t="n"/>
      <c r="J219" s="19">
        <f>IF(E219&amp;""="","",IFERROR(INDEX('الخدمات'!$B$6:$B$205,MATCH(E219&amp;"",'الخدمات'!$A$6:$A$205,0)),"خدمة غير موجودة"))</f>
        <v/>
      </c>
      <c r="K219" s="19">
        <f>IF(A219&amp;""="","",IF(AND(G219="تم",ISNUMBER(J219)),ROUND(J219-N(H219),2),0))</f>
        <v/>
      </c>
      <c r="L219" s="19">
        <f>IF(A219&amp;""="","",IFERROR(ROUND(K219*INDEX('الموظفات'!$C$6:$C$205,MATCH(F219&amp;"",'الموظفات'!$A$6:$A$205,0)),2),0))</f>
        <v/>
      </c>
      <c r="M219" s="6">
        <f>IF(A219&amp;""="","",IF(G219&amp;""="","محجوز",G219))</f>
        <v/>
      </c>
      <c r="N219" s="18">
        <f>IF(ISNUMBER(A219),IF(ISNUMBER(B219),HOUR(B219)*60+MINUTE(B219),0),"")</f>
        <v/>
      </c>
      <c r="O219" s="18">
        <f>IF(AND(ISNUMBER(A219),A219='الإعدادات'!$B$4),COUNTIFS($A$6:$A$2005,'الإعدادات'!$B$4,$N$6:$N$2005,"&lt;"&amp;N219)+COUNTIFS($A$6:A219,'الإعدادات'!$B$4,$N$6:N219,N219),"")</f>
        <v/>
      </c>
    </row>
    <row r="220">
      <c r="A220" s="13" t="n"/>
      <c r="B220" s="20" t="n"/>
      <c r="C220" s="5" t="n"/>
      <c r="D220" s="21" t="n"/>
      <c r="E220" s="5" t="n"/>
      <c r="F220" s="5" t="n"/>
      <c r="G220" s="5" t="n"/>
      <c r="H220" s="15" t="n"/>
      <c r="I220" s="5" t="n"/>
      <c r="J220" s="19">
        <f>IF(E220&amp;""="","",IFERROR(INDEX('الخدمات'!$B$6:$B$205,MATCH(E220&amp;"",'الخدمات'!$A$6:$A$205,0)),"خدمة غير موجودة"))</f>
        <v/>
      </c>
      <c r="K220" s="19">
        <f>IF(A220&amp;""="","",IF(AND(G220="تم",ISNUMBER(J220)),ROUND(J220-N(H220),2),0))</f>
        <v/>
      </c>
      <c r="L220" s="19">
        <f>IF(A220&amp;""="","",IFERROR(ROUND(K220*INDEX('الموظفات'!$C$6:$C$205,MATCH(F220&amp;"",'الموظفات'!$A$6:$A$205,0)),2),0))</f>
        <v/>
      </c>
      <c r="M220" s="6">
        <f>IF(A220&amp;""="","",IF(G220&amp;""="","محجوز",G220))</f>
        <v/>
      </c>
      <c r="N220" s="18">
        <f>IF(ISNUMBER(A220),IF(ISNUMBER(B220),HOUR(B220)*60+MINUTE(B220),0),"")</f>
        <v/>
      </c>
      <c r="O220" s="18">
        <f>IF(AND(ISNUMBER(A220),A220='الإعدادات'!$B$4),COUNTIFS($A$6:$A$2005,'الإعدادات'!$B$4,$N$6:$N$2005,"&lt;"&amp;N220)+COUNTIFS($A$6:A220,'الإعدادات'!$B$4,$N$6:N220,N220),"")</f>
        <v/>
      </c>
    </row>
    <row r="221">
      <c r="A221" s="13" t="n"/>
      <c r="B221" s="20" t="n"/>
      <c r="C221" s="5" t="n"/>
      <c r="D221" s="21" t="n"/>
      <c r="E221" s="5" t="n"/>
      <c r="F221" s="5" t="n"/>
      <c r="G221" s="5" t="n"/>
      <c r="H221" s="15" t="n"/>
      <c r="I221" s="5" t="n"/>
      <c r="J221" s="19">
        <f>IF(E221&amp;""="","",IFERROR(INDEX('الخدمات'!$B$6:$B$205,MATCH(E221&amp;"",'الخدمات'!$A$6:$A$205,0)),"خدمة غير موجودة"))</f>
        <v/>
      </c>
      <c r="K221" s="19">
        <f>IF(A221&amp;""="","",IF(AND(G221="تم",ISNUMBER(J221)),ROUND(J221-N(H221),2),0))</f>
        <v/>
      </c>
      <c r="L221" s="19">
        <f>IF(A221&amp;""="","",IFERROR(ROUND(K221*INDEX('الموظفات'!$C$6:$C$205,MATCH(F221&amp;"",'الموظفات'!$A$6:$A$205,0)),2),0))</f>
        <v/>
      </c>
      <c r="M221" s="6">
        <f>IF(A221&amp;""="","",IF(G221&amp;""="","محجوز",G221))</f>
        <v/>
      </c>
      <c r="N221" s="18">
        <f>IF(ISNUMBER(A221),IF(ISNUMBER(B221),HOUR(B221)*60+MINUTE(B221),0),"")</f>
        <v/>
      </c>
      <c r="O221" s="18">
        <f>IF(AND(ISNUMBER(A221),A221='الإعدادات'!$B$4),COUNTIFS($A$6:$A$2005,'الإعدادات'!$B$4,$N$6:$N$2005,"&lt;"&amp;N221)+COUNTIFS($A$6:A221,'الإعدادات'!$B$4,$N$6:N221,N221),"")</f>
        <v/>
      </c>
    </row>
    <row r="222">
      <c r="A222" s="13" t="n"/>
      <c r="B222" s="20" t="n"/>
      <c r="C222" s="5" t="n"/>
      <c r="D222" s="21" t="n"/>
      <c r="E222" s="5" t="n"/>
      <c r="F222" s="5" t="n"/>
      <c r="G222" s="5" t="n"/>
      <c r="H222" s="15" t="n"/>
      <c r="I222" s="5" t="n"/>
      <c r="J222" s="19">
        <f>IF(E222&amp;""="","",IFERROR(INDEX('الخدمات'!$B$6:$B$205,MATCH(E222&amp;"",'الخدمات'!$A$6:$A$205,0)),"خدمة غير موجودة"))</f>
        <v/>
      </c>
      <c r="K222" s="19">
        <f>IF(A222&amp;""="","",IF(AND(G222="تم",ISNUMBER(J222)),ROUND(J222-N(H222),2),0))</f>
        <v/>
      </c>
      <c r="L222" s="19">
        <f>IF(A222&amp;""="","",IFERROR(ROUND(K222*INDEX('الموظفات'!$C$6:$C$205,MATCH(F222&amp;"",'الموظفات'!$A$6:$A$205,0)),2),0))</f>
        <v/>
      </c>
      <c r="M222" s="6">
        <f>IF(A222&amp;""="","",IF(G222&amp;""="","محجوز",G222))</f>
        <v/>
      </c>
      <c r="N222" s="18">
        <f>IF(ISNUMBER(A222),IF(ISNUMBER(B222),HOUR(B222)*60+MINUTE(B222),0),"")</f>
        <v/>
      </c>
      <c r="O222" s="18">
        <f>IF(AND(ISNUMBER(A222),A222='الإعدادات'!$B$4),COUNTIFS($A$6:$A$2005,'الإعدادات'!$B$4,$N$6:$N$2005,"&lt;"&amp;N222)+COUNTIFS($A$6:A222,'الإعدادات'!$B$4,$N$6:N222,N222),"")</f>
        <v/>
      </c>
    </row>
    <row r="223">
      <c r="A223" s="13" t="n"/>
      <c r="B223" s="20" t="n"/>
      <c r="C223" s="5" t="n"/>
      <c r="D223" s="21" t="n"/>
      <c r="E223" s="5" t="n"/>
      <c r="F223" s="5" t="n"/>
      <c r="G223" s="5" t="n"/>
      <c r="H223" s="15" t="n"/>
      <c r="I223" s="5" t="n"/>
      <c r="J223" s="19">
        <f>IF(E223&amp;""="","",IFERROR(INDEX('الخدمات'!$B$6:$B$205,MATCH(E223&amp;"",'الخدمات'!$A$6:$A$205,0)),"خدمة غير موجودة"))</f>
        <v/>
      </c>
      <c r="K223" s="19">
        <f>IF(A223&amp;""="","",IF(AND(G223="تم",ISNUMBER(J223)),ROUND(J223-N(H223),2),0))</f>
        <v/>
      </c>
      <c r="L223" s="19">
        <f>IF(A223&amp;""="","",IFERROR(ROUND(K223*INDEX('الموظفات'!$C$6:$C$205,MATCH(F223&amp;"",'الموظفات'!$A$6:$A$205,0)),2),0))</f>
        <v/>
      </c>
      <c r="M223" s="6">
        <f>IF(A223&amp;""="","",IF(G223&amp;""="","محجوز",G223))</f>
        <v/>
      </c>
      <c r="N223" s="18">
        <f>IF(ISNUMBER(A223),IF(ISNUMBER(B223),HOUR(B223)*60+MINUTE(B223),0),"")</f>
        <v/>
      </c>
      <c r="O223" s="18">
        <f>IF(AND(ISNUMBER(A223),A223='الإعدادات'!$B$4),COUNTIFS($A$6:$A$2005,'الإعدادات'!$B$4,$N$6:$N$2005,"&lt;"&amp;N223)+COUNTIFS($A$6:A223,'الإعدادات'!$B$4,$N$6:N223,N223),"")</f>
        <v/>
      </c>
    </row>
    <row r="224">
      <c r="A224" s="13" t="n"/>
      <c r="B224" s="20" t="n"/>
      <c r="C224" s="5" t="n"/>
      <c r="D224" s="21" t="n"/>
      <c r="E224" s="5" t="n"/>
      <c r="F224" s="5" t="n"/>
      <c r="G224" s="5" t="n"/>
      <c r="H224" s="15" t="n"/>
      <c r="I224" s="5" t="n"/>
      <c r="J224" s="19">
        <f>IF(E224&amp;""="","",IFERROR(INDEX('الخدمات'!$B$6:$B$205,MATCH(E224&amp;"",'الخدمات'!$A$6:$A$205,0)),"خدمة غير موجودة"))</f>
        <v/>
      </c>
      <c r="K224" s="19">
        <f>IF(A224&amp;""="","",IF(AND(G224="تم",ISNUMBER(J224)),ROUND(J224-N(H224),2),0))</f>
        <v/>
      </c>
      <c r="L224" s="19">
        <f>IF(A224&amp;""="","",IFERROR(ROUND(K224*INDEX('الموظفات'!$C$6:$C$205,MATCH(F224&amp;"",'الموظفات'!$A$6:$A$205,0)),2),0))</f>
        <v/>
      </c>
      <c r="M224" s="6">
        <f>IF(A224&amp;""="","",IF(G224&amp;""="","محجوز",G224))</f>
        <v/>
      </c>
      <c r="N224" s="18">
        <f>IF(ISNUMBER(A224),IF(ISNUMBER(B224),HOUR(B224)*60+MINUTE(B224),0),"")</f>
        <v/>
      </c>
      <c r="O224" s="18">
        <f>IF(AND(ISNUMBER(A224),A224='الإعدادات'!$B$4),COUNTIFS($A$6:$A$2005,'الإعدادات'!$B$4,$N$6:$N$2005,"&lt;"&amp;N224)+COUNTIFS($A$6:A224,'الإعدادات'!$B$4,$N$6:N224,N224),"")</f>
        <v/>
      </c>
    </row>
    <row r="225">
      <c r="A225" s="13" t="n"/>
      <c r="B225" s="20" t="n"/>
      <c r="C225" s="5" t="n"/>
      <c r="D225" s="21" t="n"/>
      <c r="E225" s="5" t="n"/>
      <c r="F225" s="5" t="n"/>
      <c r="G225" s="5" t="n"/>
      <c r="H225" s="15" t="n"/>
      <c r="I225" s="5" t="n"/>
      <c r="J225" s="19">
        <f>IF(E225&amp;""="","",IFERROR(INDEX('الخدمات'!$B$6:$B$205,MATCH(E225&amp;"",'الخدمات'!$A$6:$A$205,0)),"خدمة غير موجودة"))</f>
        <v/>
      </c>
      <c r="K225" s="19">
        <f>IF(A225&amp;""="","",IF(AND(G225="تم",ISNUMBER(J225)),ROUND(J225-N(H225),2),0))</f>
        <v/>
      </c>
      <c r="L225" s="19">
        <f>IF(A225&amp;""="","",IFERROR(ROUND(K225*INDEX('الموظفات'!$C$6:$C$205,MATCH(F225&amp;"",'الموظفات'!$A$6:$A$205,0)),2),0))</f>
        <v/>
      </c>
      <c r="M225" s="6">
        <f>IF(A225&amp;""="","",IF(G225&amp;""="","محجوز",G225))</f>
        <v/>
      </c>
      <c r="N225" s="18">
        <f>IF(ISNUMBER(A225),IF(ISNUMBER(B225),HOUR(B225)*60+MINUTE(B225),0),"")</f>
        <v/>
      </c>
      <c r="O225" s="18">
        <f>IF(AND(ISNUMBER(A225),A225='الإعدادات'!$B$4),COUNTIFS($A$6:$A$2005,'الإعدادات'!$B$4,$N$6:$N$2005,"&lt;"&amp;N225)+COUNTIFS($A$6:A225,'الإعدادات'!$B$4,$N$6:N225,N225),"")</f>
        <v/>
      </c>
    </row>
    <row r="226">
      <c r="A226" s="13" t="n"/>
      <c r="B226" s="20" t="n"/>
      <c r="C226" s="5" t="n"/>
      <c r="D226" s="21" t="n"/>
      <c r="E226" s="5" t="n"/>
      <c r="F226" s="5" t="n"/>
      <c r="G226" s="5" t="n"/>
      <c r="H226" s="15" t="n"/>
      <c r="I226" s="5" t="n"/>
      <c r="J226" s="19">
        <f>IF(E226&amp;""="","",IFERROR(INDEX('الخدمات'!$B$6:$B$205,MATCH(E226&amp;"",'الخدمات'!$A$6:$A$205,0)),"خدمة غير موجودة"))</f>
        <v/>
      </c>
      <c r="K226" s="19">
        <f>IF(A226&amp;""="","",IF(AND(G226="تم",ISNUMBER(J226)),ROUND(J226-N(H226),2),0))</f>
        <v/>
      </c>
      <c r="L226" s="19">
        <f>IF(A226&amp;""="","",IFERROR(ROUND(K226*INDEX('الموظفات'!$C$6:$C$205,MATCH(F226&amp;"",'الموظفات'!$A$6:$A$205,0)),2),0))</f>
        <v/>
      </c>
      <c r="M226" s="6">
        <f>IF(A226&amp;""="","",IF(G226&amp;""="","محجوز",G226))</f>
        <v/>
      </c>
      <c r="N226" s="18">
        <f>IF(ISNUMBER(A226),IF(ISNUMBER(B226),HOUR(B226)*60+MINUTE(B226),0),"")</f>
        <v/>
      </c>
      <c r="O226" s="18">
        <f>IF(AND(ISNUMBER(A226),A226='الإعدادات'!$B$4),COUNTIFS($A$6:$A$2005,'الإعدادات'!$B$4,$N$6:$N$2005,"&lt;"&amp;N226)+COUNTIFS($A$6:A226,'الإعدادات'!$B$4,$N$6:N226,N226),"")</f>
        <v/>
      </c>
    </row>
    <row r="227">
      <c r="A227" s="13" t="n"/>
      <c r="B227" s="20" t="n"/>
      <c r="C227" s="5" t="n"/>
      <c r="D227" s="21" t="n"/>
      <c r="E227" s="5" t="n"/>
      <c r="F227" s="5" t="n"/>
      <c r="G227" s="5" t="n"/>
      <c r="H227" s="15" t="n"/>
      <c r="I227" s="5" t="n"/>
      <c r="J227" s="19">
        <f>IF(E227&amp;""="","",IFERROR(INDEX('الخدمات'!$B$6:$B$205,MATCH(E227&amp;"",'الخدمات'!$A$6:$A$205,0)),"خدمة غير موجودة"))</f>
        <v/>
      </c>
      <c r="K227" s="19">
        <f>IF(A227&amp;""="","",IF(AND(G227="تم",ISNUMBER(J227)),ROUND(J227-N(H227),2),0))</f>
        <v/>
      </c>
      <c r="L227" s="19">
        <f>IF(A227&amp;""="","",IFERROR(ROUND(K227*INDEX('الموظفات'!$C$6:$C$205,MATCH(F227&amp;"",'الموظفات'!$A$6:$A$205,0)),2),0))</f>
        <v/>
      </c>
      <c r="M227" s="6">
        <f>IF(A227&amp;""="","",IF(G227&amp;""="","محجوز",G227))</f>
        <v/>
      </c>
      <c r="N227" s="18">
        <f>IF(ISNUMBER(A227),IF(ISNUMBER(B227),HOUR(B227)*60+MINUTE(B227),0),"")</f>
        <v/>
      </c>
      <c r="O227" s="18">
        <f>IF(AND(ISNUMBER(A227),A227='الإعدادات'!$B$4),COUNTIFS($A$6:$A$2005,'الإعدادات'!$B$4,$N$6:$N$2005,"&lt;"&amp;N227)+COUNTIFS($A$6:A227,'الإعدادات'!$B$4,$N$6:N227,N227),"")</f>
        <v/>
      </c>
    </row>
    <row r="228">
      <c r="A228" s="13" t="n"/>
      <c r="B228" s="20" t="n"/>
      <c r="C228" s="5" t="n"/>
      <c r="D228" s="21" t="n"/>
      <c r="E228" s="5" t="n"/>
      <c r="F228" s="5" t="n"/>
      <c r="G228" s="5" t="n"/>
      <c r="H228" s="15" t="n"/>
      <c r="I228" s="5" t="n"/>
      <c r="J228" s="19">
        <f>IF(E228&amp;""="","",IFERROR(INDEX('الخدمات'!$B$6:$B$205,MATCH(E228&amp;"",'الخدمات'!$A$6:$A$205,0)),"خدمة غير موجودة"))</f>
        <v/>
      </c>
      <c r="K228" s="19">
        <f>IF(A228&amp;""="","",IF(AND(G228="تم",ISNUMBER(J228)),ROUND(J228-N(H228),2),0))</f>
        <v/>
      </c>
      <c r="L228" s="19">
        <f>IF(A228&amp;""="","",IFERROR(ROUND(K228*INDEX('الموظفات'!$C$6:$C$205,MATCH(F228&amp;"",'الموظفات'!$A$6:$A$205,0)),2),0))</f>
        <v/>
      </c>
      <c r="M228" s="6">
        <f>IF(A228&amp;""="","",IF(G228&amp;""="","محجوز",G228))</f>
        <v/>
      </c>
      <c r="N228" s="18">
        <f>IF(ISNUMBER(A228),IF(ISNUMBER(B228),HOUR(B228)*60+MINUTE(B228),0),"")</f>
        <v/>
      </c>
      <c r="O228" s="18">
        <f>IF(AND(ISNUMBER(A228),A228='الإعدادات'!$B$4),COUNTIFS($A$6:$A$2005,'الإعدادات'!$B$4,$N$6:$N$2005,"&lt;"&amp;N228)+COUNTIFS($A$6:A228,'الإعدادات'!$B$4,$N$6:N228,N228),"")</f>
        <v/>
      </c>
    </row>
    <row r="229">
      <c r="A229" s="13" t="n"/>
      <c r="B229" s="20" t="n"/>
      <c r="C229" s="5" t="n"/>
      <c r="D229" s="21" t="n"/>
      <c r="E229" s="5" t="n"/>
      <c r="F229" s="5" t="n"/>
      <c r="G229" s="5" t="n"/>
      <c r="H229" s="15" t="n"/>
      <c r="I229" s="5" t="n"/>
      <c r="J229" s="19">
        <f>IF(E229&amp;""="","",IFERROR(INDEX('الخدمات'!$B$6:$B$205,MATCH(E229&amp;"",'الخدمات'!$A$6:$A$205,0)),"خدمة غير موجودة"))</f>
        <v/>
      </c>
      <c r="K229" s="19">
        <f>IF(A229&amp;""="","",IF(AND(G229="تم",ISNUMBER(J229)),ROUND(J229-N(H229),2),0))</f>
        <v/>
      </c>
      <c r="L229" s="19">
        <f>IF(A229&amp;""="","",IFERROR(ROUND(K229*INDEX('الموظفات'!$C$6:$C$205,MATCH(F229&amp;"",'الموظفات'!$A$6:$A$205,0)),2),0))</f>
        <v/>
      </c>
      <c r="M229" s="6">
        <f>IF(A229&amp;""="","",IF(G229&amp;""="","محجوز",G229))</f>
        <v/>
      </c>
      <c r="N229" s="18">
        <f>IF(ISNUMBER(A229),IF(ISNUMBER(B229),HOUR(B229)*60+MINUTE(B229),0),"")</f>
        <v/>
      </c>
      <c r="O229" s="18">
        <f>IF(AND(ISNUMBER(A229),A229='الإعدادات'!$B$4),COUNTIFS($A$6:$A$2005,'الإعدادات'!$B$4,$N$6:$N$2005,"&lt;"&amp;N229)+COUNTIFS($A$6:A229,'الإعدادات'!$B$4,$N$6:N229,N229),"")</f>
        <v/>
      </c>
    </row>
    <row r="230">
      <c r="A230" s="13" t="n"/>
      <c r="B230" s="20" t="n"/>
      <c r="C230" s="5" t="n"/>
      <c r="D230" s="21" t="n"/>
      <c r="E230" s="5" t="n"/>
      <c r="F230" s="5" t="n"/>
      <c r="G230" s="5" t="n"/>
      <c r="H230" s="15" t="n"/>
      <c r="I230" s="5" t="n"/>
      <c r="J230" s="19">
        <f>IF(E230&amp;""="","",IFERROR(INDEX('الخدمات'!$B$6:$B$205,MATCH(E230&amp;"",'الخدمات'!$A$6:$A$205,0)),"خدمة غير موجودة"))</f>
        <v/>
      </c>
      <c r="K230" s="19">
        <f>IF(A230&amp;""="","",IF(AND(G230="تم",ISNUMBER(J230)),ROUND(J230-N(H230),2),0))</f>
        <v/>
      </c>
      <c r="L230" s="19">
        <f>IF(A230&amp;""="","",IFERROR(ROUND(K230*INDEX('الموظفات'!$C$6:$C$205,MATCH(F230&amp;"",'الموظفات'!$A$6:$A$205,0)),2),0))</f>
        <v/>
      </c>
      <c r="M230" s="6">
        <f>IF(A230&amp;""="","",IF(G230&amp;""="","محجوز",G230))</f>
        <v/>
      </c>
      <c r="N230" s="18">
        <f>IF(ISNUMBER(A230),IF(ISNUMBER(B230),HOUR(B230)*60+MINUTE(B230),0),"")</f>
        <v/>
      </c>
      <c r="O230" s="18">
        <f>IF(AND(ISNUMBER(A230),A230='الإعدادات'!$B$4),COUNTIFS($A$6:$A$2005,'الإعدادات'!$B$4,$N$6:$N$2005,"&lt;"&amp;N230)+COUNTIFS($A$6:A230,'الإعدادات'!$B$4,$N$6:N230,N230),"")</f>
        <v/>
      </c>
    </row>
    <row r="231">
      <c r="A231" s="13" t="n"/>
      <c r="B231" s="20" t="n"/>
      <c r="C231" s="5" t="n"/>
      <c r="D231" s="21" t="n"/>
      <c r="E231" s="5" t="n"/>
      <c r="F231" s="5" t="n"/>
      <c r="G231" s="5" t="n"/>
      <c r="H231" s="15" t="n"/>
      <c r="I231" s="5" t="n"/>
      <c r="J231" s="19">
        <f>IF(E231&amp;""="","",IFERROR(INDEX('الخدمات'!$B$6:$B$205,MATCH(E231&amp;"",'الخدمات'!$A$6:$A$205,0)),"خدمة غير موجودة"))</f>
        <v/>
      </c>
      <c r="K231" s="19">
        <f>IF(A231&amp;""="","",IF(AND(G231="تم",ISNUMBER(J231)),ROUND(J231-N(H231),2),0))</f>
        <v/>
      </c>
      <c r="L231" s="19">
        <f>IF(A231&amp;""="","",IFERROR(ROUND(K231*INDEX('الموظفات'!$C$6:$C$205,MATCH(F231&amp;"",'الموظفات'!$A$6:$A$205,0)),2),0))</f>
        <v/>
      </c>
      <c r="M231" s="6">
        <f>IF(A231&amp;""="","",IF(G231&amp;""="","محجوز",G231))</f>
        <v/>
      </c>
      <c r="N231" s="18">
        <f>IF(ISNUMBER(A231),IF(ISNUMBER(B231),HOUR(B231)*60+MINUTE(B231),0),"")</f>
        <v/>
      </c>
      <c r="O231" s="18">
        <f>IF(AND(ISNUMBER(A231),A231='الإعدادات'!$B$4),COUNTIFS($A$6:$A$2005,'الإعدادات'!$B$4,$N$6:$N$2005,"&lt;"&amp;N231)+COUNTIFS($A$6:A231,'الإعدادات'!$B$4,$N$6:N231,N231),"")</f>
        <v/>
      </c>
    </row>
    <row r="232">
      <c r="A232" s="13" t="n"/>
      <c r="B232" s="20" t="n"/>
      <c r="C232" s="5" t="n"/>
      <c r="D232" s="21" t="n"/>
      <c r="E232" s="5" t="n"/>
      <c r="F232" s="5" t="n"/>
      <c r="G232" s="5" t="n"/>
      <c r="H232" s="15" t="n"/>
      <c r="I232" s="5" t="n"/>
      <c r="J232" s="19">
        <f>IF(E232&amp;""="","",IFERROR(INDEX('الخدمات'!$B$6:$B$205,MATCH(E232&amp;"",'الخدمات'!$A$6:$A$205,0)),"خدمة غير موجودة"))</f>
        <v/>
      </c>
      <c r="K232" s="19">
        <f>IF(A232&amp;""="","",IF(AND(G232="تم",ISNUMBER(J232)),ROUND(J232-N(H232),2),0))</f>
        <v/>
      </c>
      <c r="L232" s="19">
        <f>IF(A232&amp;""="","",IFERROR(ROUND(K232*INDEX('الموظفات'!$C$6:$C$205,MATCH(F232&amp;"",'الموظفات'!$A$6:$A$205,0)),2),0))</f>
        <v/>
      </c>
      <c r="M232" s="6">
        <f>IF(A232&amp;""="","",IF(G232&amp;""="","محجوز",G232))</f>
        <v/>
      </c>
      <c r="N232" s="18">
        <f>IF(ISNUMBER(A232),IF(ISNUMBER(B232),HOUR(B232)*60+MINUTE(B232),0),"")</f>
        <v/>
      </c>
      <c r="O232" s="18">
        <f>IF(AND(ISNUMBER(A232),A232='الإعدادات'!$B$4),COUNTIFS($A$6:$A$2005,'الإعدادات'!$B$4,$N$6:$N$2005,"&lt;"&amp;N232)+COUNTIFS($A$6:A232,'الإعدادات'!$B$4,$N$6:N232,N232),"")</f>
        <v/>
      </c>
    </row>
    <row r="233">
      <c r="A233" s="13" t="n"/>
      <c r="B233" s="20" t="n"/>
      <c r="C233" s="5" t="n"/>
      <c r="D233" s="21" t="n"/>
      <c r="E233" s="5" t="n"/>
      <c r="F233" s="5" t="n"/>
      <c r="G233" s="5" t="n"/>
      <c r="H233" s="15" t="n"/>
      <c r="I233" s="5" t="n"/>
      <c r="J233" s="19">
        <f>IF(E233&amp;""="","",IFERROR(INDEX('الخدمات'!$B$6:$B$205,MATCH(E233&amp;"",'الخدمات'!$A$6:$A$205,0)),"خدمة غير موجودة"))</f>
        <v/>
      </c>
      <c r="K233" s="19">
        <f>IF(A233&amp;""="","",IF(AND(G233="تم",ISNUMBER(J233)),ROUND(J233-N(H233),2),0))</f>
        <v/>
      </c>
      <c r="L233" s="19">
        <f>IF(A233&amp;""="","",IFERROR(ROUND(K233*INDEX('الموظفات'!$C$6:$C$205,MATCH(F233&amp;"",'الموظفات'!$A$6:$A$205,0)),2),0))</f>
        <v/>
      </c>
      <c r="M233" s="6">
        <f>IF(A233&amp;""="","",IF(G233&amp;""="","محجوز",G233))</f>
        <v/>
      </c>
      <c r="N233" s="18">
        <f>IF(ISNUMBER(A233),IF(ISNUMBER(B233),HOUR(B233)*60+MINUTE(B233),0),"")</f>
        <v/>
      </c>
      <c r="O233" s="18">
        <f>IF(AND(ISNUMBER(A233),A233='الإعدادات'!$B$4),COUNTIFS($A$6:$A$2005,'الإعدادات'!$B$4,$N$6:$N$2005,"&lt;"&amp;N233)+COUNTIFS($A$6:A233,'الإعدادات'!$B$4,$N$6:N233,N233),"")</f>
        <v/>
      </c>
    </row>
    <row r="234">
      <c r="A234" s="13" t="n"/>
      <c r="B234" s="20" t="n"/>
      <c r="C234" s="5" t="n"/>
      <c r="D234" s="21" t="n"/>
      <c r="E234" s="5" t="n"/>
      <c r="F234" s="5" t="n"/>
      <c r="G234" s="5" t="n"/>
      <c r="H234" s="15" t="n"/>
      <c r="I234" s="5" t="n"/>
      <c r="J234" s="19">
        <f>IF(E234&amp;""="","",IFERROR(INDEX('الخدمات'!$B$6:$B$205,MATCH(E234&amp;"",'الخدمات'!$A$6:$A$205,0)),"خدمة غير موجودة"))</f>
        <v/>
      </c>
      <c r="K234" s="19">
        <f>IF(A234&amp;""="","",IF(AND(G234="تم",ISNUMBER(J234)),ROUND(J234-N(H234),2),0))</f>
        <v/>
      </c>
      <c r="L234" s="19">
        <f>IF(A234&amp;""="","",IFERROR(ROUND(K234*INDEX('الموظفات'!$C$6:$C$205,MATCH(F234&amp;"",'الموظفات'!$A$6:$A$205,0)),2),0))</f>
        <v/>
      </c>
      <c r="M234" s="6">
        <f>IF(A234&amp;""="","",IF(G234&amp;""="","محجوز",G234))</f>
        <v/>
      </c>
      <c r="N234" s="18">
        <f>IF(ISNUMBER(A234),IF(ISNUMBER(B234),HOUR(B234)*60+MINUTE(B234),0),"")</f>
        <v/>
      </c>
      <c r="O234" s="18">
        <f>IF(AND(ISNUMBER(A234),A234='الإعدادات'!$B$4),COUNTIFS($A$6:$A$2005,'الإعدادات'!$B$4,$N$6:$N$2005,"&lt;"&amp;N234)+COUNTIFS($A$6:A234,'الإعدادات'!$B$4,$N$6:N234,N234),"")</f>
        <v/>
      </c>
    </row>
    <row r="235">
      <c r="A235" s="13" t="n"/>
      <c r="B235" s="20" t="n"/>
      <c r="C235" s="5" t="n"/>
      <c r="D235" s="21" t="n"/>
      <c r="E235" s="5" t="n"/>
      <c r="F235" s="5" t="n"/>
      <c r="G235" s="5" t="n"/>
      <c r="H235" s="15" t="n"/>
      <c r="I235" s="5" t="n"/>
      <c r="J235" s="19">
        <f>IF(E235&amp;""="","",IFERROR(INDEX('الخدمات'!$B$6:$B$205,MATCH(E235&amp;"",'الخدمات'!$A$6:$A$205,0)),"خدمة غير موجودة"))</f>
        <v/>
      </c>
      <c r="K235" s="19">
        <f>IF(A235&amp;""="","",IF(AND(G235="تم",ISNUMBER(J235)),ROUND(J235-N(H235),2),0))</f>
        <v/>
      </c>
      <c r="L235" s="19">
        <f>IF(A235&amp;""="","",IFERROR(ROUND(K235*INDEX('الموظفات'!$C$6:$C$205,MATCH(F235&amp;"",'الموظفات'!$A$6:$A$205,0)),2),0))</f>
        <v/>
      </c>
      <c r="M235" s="6">
        <f>IF(A235&amp;""="","",IF(G235&amp;""="","محجوز",G235))</f>
        <v/>
      </c>
      <c r="N235" s="18">
        <f>IF(ISNUMBER(A235),IF(ISNUMBER(B235),HOUR(B235)*60+MINUTE(B235),0),"")</f>
        <v/>
      </c>
      <c r="O235" s="18">
        <f>IF(AND(ISNUMBER(A235),A235='الإعدادات'!$B$4),COUNTIFS($A$6:$A$2005,'الإعدادات'!$B$4,$N$6:$N$2005,"&lt;"&amp;N235)+COUNTIFS($A$6:A235,'الإعدادات'!$B$4,$N$6:N235,N235),"")</f>
        <v/>
      </c>
    </row>
    <row r="236">
      <c r="A236" s="13" t="n"/>
      <c r="B236" s="20" t="n"/>
      <c r="C236" s="5" t="n"/>
      <c r="D236" s="21" t="n"/>
      <c r="E236" s="5" t="n"/>
      <c r="F236" s="5" t="n"/>
      <c r="G236" s="5" t="n"/>
      <c r="H236" s="15" t="n"/>
      <c r="I236" s="5" t="n"/>
      <c r="J236" s="19">
        <f>IF(E236&amp;""="","",IFERROR(INDEX('الخدمات'!$B$6:$B$205,MATCH(E236&amp;"",'الخدمات'!$A$6:$A$205,0)),"خدمة غير موجودة"))</f>
        <v/>
      </c>
      <c r="K236" s="19">
        <f>IF(A236&amp;""="","",IF(AND(G236="تم",ISNUMBER(J236)),ROUND(J236-N(H236),2),0))</f>
        <v/>
      </c>
      <c r="L236" s="19">
        <f>IF(A236&amp;""="","",IFERROR(ROUND(K236*INDEX('الموظفات'!$C$6:$C$205,MATCH(F236&amp;"",'الموظفات'!$A$6:$A$205,0)),2),0))</f>
        <v/>
      </c>
      <c r="M236" s="6">
        <f>IF(A236&amp;""="","",IF(G236&amp;""="","محجوز",G236))</f>
        <v/>
      </c>
      <c r="N236" s="18">
        <f>IF(ISNUMBER(A236),IF(ISNUMBER(B236),HOUR(B236)*60+MINUTE(B236),0),"")</f>
        <v/>
      </c>
      <c r="O236" s="18">
        <f>IF(AND(ISNUMBER(A236),A236='الإعدادات'!$B$4),COUNTIFS($A$6:$A$2005,'الإعدادات'!$B$4,$N$6:$N$2005,"&lt;"&amp;N236)+COUNTIFS($A$6:A236,'الإعدادات'!$B$4,$N$6:N236,N236),"")</f>
        <v/>
      </c>
    </row>
    <row r="237">
      <c r="A237" s="13" t="n"/>
      <c r="B237" s="20" t="n"/>
      <c r="C237" s="5" t="n"/>
      <c r="D237" s="21" t="n"/>
      <c r="E237" s="5" t="n"/>
      <c r="F237" s="5" t="n"/>
      <c r="G237" s="5" t="n"/>
      <c r="H237" s="15" t="n"/>
      <c r="I237" s="5" t="n"/>
      <c r="J237" s="19">
        <f>IF(E237&amp;""="","",IFERROR(INDEX('الخدمات'!$B$6:$B$205,MATCH(E237&amp;"",'الخدمات'!$A$6:$A$205,0)),"خدمة غير موجودة"))</f>
        <v/>
      </c>
      <c r="K237" s="19">
        <f>IF(A237&amp;""="","",IF(AND(G237="تم",ISNUMBER(J237)),ROUND(J237-N(H237),2),0))</f>
        <v/>
      </c>
      <c r="L237" s="19">
        <f>IF(A237&amp;""="","",IFERROR(ROUND(K237*INDEX('الموظفات'!$C$6:$C$205,MATCH(F237&amp;"",'الموظفات'!$A$6:$A$205,0)),2),0))</f>
        <v/>
      </c>
      <c r="M237" s="6">
        <f>IF(A237&amp;""="","",IF(G237&amp;""="","محجوز",G237))</f>
        <v/>
      </c>
      <c r="N237" s="18">
        <f>IF(ISNUMBER(A237),IF(ISNUMBER(B237),HOUR(B237)*60+MINUTE(B237),0),"")</f>
        <v/>
      </c>
      <c r="O237" s="18">
        <f>IF(AND(ISNUMBER(A237),A237='الإعدادات'!$B$4),COUNTIFS($A$6:$A$2005,'الإعدادات'!$B$4,$N$6:$N$2005,"&lt;"&amp;N237)+COUNTIFS($A$6:A237,'الإعدادات'!$B$4,$N$6:N237,N237),"")</f>
        <v/>
      </c>
    </row>
    <row r="238">
      <c r="A238" s="13" t="n"/>
      <c r="B238" s="20" t="n"/>
      <c r="C238" s="5" t="n"/>
      <c r="D238" s="21" t="n"/>
      <c r="E238" s="5" t="n"/>
      <c r="F238" s="5" t="n"/>
      <c r="G238" s="5" t="n"/>
      <c r="H238" s="15" t="n"/>
      <c r="I238" s="5" t="n"/>
      <c r="J238" s="19">
        <f>IF(E238&amp;""="","",IFERROR(INDEX('الخدمات'!$B$6:$B$205,MATCH(E238&amp;"",'الخدمات'!$A$6:$A$205,0)),"خدمة غير موجودة"))</f>
        <v/>
      </c>
      <c r="K238" s="19">
        <f>IF(A238&amp;""="","",IF(AND(G238="تم",ISNUMBER(J238)),ROUND(J238-N(H238),2),0))</f>
        <v/>
      </c>
      <c r="L238" s="19">
        <f>IF(A238&amp;""="","",IFERROR(ROUND(K238*INDEX('الموظفات'!$C$6:$C$205,MATCH(F238&amp;"",'الموظفات'!$A$6:$A$205,0)),2),0))</f>
        <v/>
      </c>
      <c r="M238" s="6">
        <f>IF(A238&amp;""="","",IF(G238&amp;""="","محجوز",G238))</f>
        <v/>
      </c>
      <c r="N238" s="18">
        <f>IF(ISNUMBER(A238),IF(ISNUMBER(B238),HOUR(B238)*60+MINUTE(B238),0),"")</f>
        <v/>
      </c>
      <c r="O238" s="18">
        <f>IF(AND(ISNUMBER(A238),A238='الإعدادات'!$B$4),COUNTIFS($A$6:$A$2005,'الإعدادات'!$B$4,$N$6:$N$2005,"&lt;"&amp;N238)+COUNTIFS($A$6:A238,'الإعدادات'!$B$4,$N$6:N238,N238),"")</f>
        <v/>
      </c>
    </row>
    <row r="239">
      <c r="A239" s="13" t="n"/>
      <c r="B239" s="20" t="n"/>
      <c r="C239" s="5" t="n"/>
      <c r="D239" s="21" t="n"/>
      <c r="E239" s="5" t="n"/>
      <c r="F239" s="5" t="n"/>
      <c r="G239" s="5" t="n"/>
      <c r="H239" s="15" t="n"/>
      <c r="I239" s="5" t="n"/>
      <c r="J239" s="19">
        <f>IF(E239&amp;""="","",IFERROR(INDEX('الخدمات'!$B$6:$B$205,MATCH(E239&amp;"",'الخدمات'!$A$6:$A$205,0)),"خدمة غير موجودة"))</f>
        <v/>
      </c>
      <c r="K239" s="19">
        <f>IF(A239&amp;""="","",IF(AND(G239="تم",ISNUMBER(J239)),ROUND(J239-N(H239),2),0))</f>
        <v/>
      </c>
      <c r="L239" s="19">
        <f>IF(A239&amp;""="","",IFERROR(ROUND(K239*INDEX('الموظفات'!$C$6:$C$205,MATCH(F239&amp;"",'الموظفات'!$A$6:$A$205,0)),2),0))</f>
        <v/>
      </c>
      <c r="M239" s="6">
        <f>IF(A239&amp;""="","",IF(G239&amp;""="","محجوز",G239))</f>
        <v/>
      </c>
      <c r="N239" s="18">
        <f>IF(ISNUMBER(A239),IF(ISNUMBER(B239),HOUR(B239)*60+MINUTE(B239),0),"")</f>
        <v/>
      </c>
      <c r="O239" s="18">
        <f>IF(AND(ISNUMBER(A239),A239='الإعدادات'!$B$4),COUNTIFS($A$6:$A$2005,'الإعدادات'!$B$4,$N$6:$N$2005,"&lt;"&amp;N239)+COUNTIFS($A$6:A239,'الإعدادات'!$B$4,$N$6:N239,N239),"")</f>
        <v/>
      </c>
    </row>
    <row r="240">
      <c r="A240" s="13" t="n"/>
      <c r="B240" s="20" t="n"/>
      <c r="C240" s="5" t="n"/>
      <c r="D240" s="21" t="n"/>
      <c r="E240" s="5" t="n"/>
      <c r="F240" s="5" t="n"/>
      <c r="G240" s="5" t="n"/>
      <c r="H240" s="15" t="n"/>
      <c r="I240" s="5" t="n"/>
      <c r="J240" s="19">
        <f>IF(E240&amp;""="","",IFERROR(INDEX('الخدمات'!$B$6:$B$205,MATCH(E240&amp;"",'الخدمات'!$A$6:$A$205,0)),"خدمة غير موجودة"))</f>
        <v/>
      </c>
      <c r="K240" s="19">
        <f>IF(A240&amp;""="","",IF(AND(G240="تم",ISNUMBER(J240)),ROUND(J240-N(H240),2),0))</f>
        <v/>
      </c>
      <c r="L240" s="19">
        <f>IF(A240&amp;""="","",IFERROR(ROUND(K240*INDEX('الموظفات'!$C$6:$C$205,MATCH(F240&amp;"",'الموظفات'!$A$6:$A$205,0)),2),0))</f>
        <v/>
      </c>
      <c r="M240" s="6">
        <f>IF(A240&amp;""="","",IF(G240&amp;""="","محجوز",G240))</f>
        <v/>
      </c>
      <c r="N240" s="18">
        <f>IF(ISNUMBER(A240),IF(ISNUMBER(B240),HOUR(B240)*60+MINUTE(B240),0),"")</f>
        <v/>
      </c>
      <c r="O240" s="18">
        <f>IF(AND(ISNUMBER(A240),A240='الإعدادات'!$B$4),COUNTIFS($A$6:$A$2005,'الإعدادات'!$B$4,$N$6:$N$2005,"&lt;"&amp;N240)+COUNTIFS($A$6:A240,'الإعدادات'!$B$4,$N$6:N240,N240),"")</f>
        <v/>
      </c>
    </row>
    <row r="241">
      <c r="A241" s="13" t="n"/>
      <c r="B241" s="20" t="n"/>
      <c r="C241" s="5" t="n"/>
      <c r="D241" s="21" t="n"/>
      <c r="E241" s="5" t="n"/>
      <c r="F241" s="5" t="n"/>
      <c r="G241" s="5" t="n"/>
      <c r="H241" s="15" t="n"/>
      <c r="I241" s="5" t="n"/>
      <c r="J241" s="19">
        <f>IF(E241&amp;""="","",IFERROR(INDEX('الخدمات'!$B$6:$B$205,MATCH(E241&amp;"",'الخدمات'!$A$6:$A$205,0)),"خدمة غير موجودة"))</f>
        <v/>
      </c>
      <c r="K241" s="19">
        <f>IF(A241&amp;""="","",IF(AND(G241="تم",ISNUMBER(J241)),ROUND(J241-N(H241),2),0))</f>
        <v/>
      </c>
      <c r="L241" s="19">
        <f>IF(A241&amp;""="","",IFERROR(ROUND(K241*INDEX('الموظفات'!$C$6:$C$205,MATCH(F241&amp;"",'الموظفات'!$A$6:$A$205,0)),2),0))</f>
        <v/>
      </c>
      <c r="M241" s="6">
        <f>IF(A241&amp;""="","",IF(G241&amp;""="","محجوز",G241))</f>
        <v/>
      </c>
      <c r="N241" s="18">
        <f>IF(ISNUMBER(A241),IF(ISNUMBER(B241),HOUR(B241)*60+MINUTE(B241),0),"")</f>
        <v/>
      </c>
      <c r="O241" s="18">
        <f>IF(AND(ISNUMBER(A241),A241='الإعدادات'!$B$4),COUNTIFS($A$6:$A$2005,'الإعدادات'!$B$4,$N$6:$N$2005,"&lt;"&amp;N241)+COUNTIFS($A$6:A241,'الإعدادات'!$B$4,$N$6:N241,N241),"")</f>
        <v/>
      </c>
    </row>
    <row r="242">
      <c r="A242" s="13" t="n"/>
      <c r="B242" s="20" t="n"/>
      <c r="C242" s="5" t="n"/>
      <c r="D242" s="21" t="n"/>
      <c r="E242" s="5" t="n"/>
      <c r="F242" s="5" t="n"/>
      <c r="G242" s="5" t="n"/>
      <c r="H242" s="15" t="n"/>
      <c r="I242" s="5" t="n"/>
      <c r="J242" s="19">
        <f>IF(E242&amp;""="","",IFERROR(INDEX('الخدمات'!$B$6:$B$205,MATCH(E242&amp;"",'الخدمات'!$A$6:$A$205,0)),"خدمة غير موجودة"))</f>
        <v/>
      </c>
      <c r="K242" s="19">
        <f>IF(A242&amp;""="","",IF(AND(G242="تم",ISNUMBER(J242)),ROUND(J242-N(H242),2),0))</f>
        <v/>
      </c>
      <c r="L242" s="19">
        <f>IF(A242&amp;""="","",IFERROR(ROUND(K242*INDEX('الموظفات'!$C$6:$C$205,MATCH(F242&amp;"",'الموظفات'!$A$6:$A$205,0)),2),0))</f>
        <v/>
      </c>
      <c r="M242" s="6">
        <f>IF(A242&amp;""="","",IF(G242&amp;""="","محجوز",G242))</f>
        <v/>
      </c>
      <c r="N242" s="18">
        <f>IF(ISNUMBER(A242),IF(ISNUMBER(B242),HOUR(B242)*60+MINUTE(B242),0),"")</f>
        <v/>
      </c>
      <c r="O242" s="18">
        <f>IF(AND(ISNUMBER(A242),A242='الإعدادات'!$B$4),COUNTIFS($A$6:$A$2005,'الإعدادات'!$B$4,$N$6:$N$2005,"&lt;"&amp;N242)+COUNTIFS($A$6:A242,'الإعدادات'!$B$4,$N$6:N242,N242),"")</f>
        <v/>
      </c>
    </row>
    <row r="243">
      <c r="A243" s="13" t="n"/>
      <c r="B243" s="20" t="n"/>
      <c r="C243" s="5" t="n"/>
      <c r="D243" s="21" t="n"/>
      <c r="E243" s="5" t="n"/>
      <c r="F243" s="5" t="n"/>
      <c r="G243" s="5" t="n"/>
      <c r="H243" s="15" t="n"/>
      <c r="I243" s="5" t="n"/>
      <c r="J243" s="19">
        <f>IF(E243&amp;""="","",IFERROR(INDEX('الخدمات'!$B$6:$B$205,MATCH(E243&amp;"",'الخدمات'!$A$6:$A$205,0)),"خدمة غير موجودة"))</f>
        <v/>
      </c>
      <c r="K243" s="19">
        <f>IF(A243&amp;""="","",IF(AND(G243="تم",ISNUMBER(J243)),ROUND(J243-N(H243),2),0))</f>
        <v/>
      </c>
      <c r="L243" s="19">
        <f>IF(A243&amp;""="","",IFERROR(ROUND(K243*INDEX('الموظفات'!$C$6:$C$205,MATCH(F243&amp;"",'الموظفات'!$A$6:$A$205,0)),2),0))</f>
        <v/>
      </c>
      <c r="M243" s="6">
        <f>IF(A243&amp;""="","",IF(G243&amp;""="","محجوز",G243))</f>
        <v/>
      </c>
      <c r="N243" s="18">
        <f>IF(ISNUMBER(A243),IF(ISNUMBER(B243),HOUR(B243)*60+MINUTE(B243),0),"")</f>
        <v/>
      </c>
      <c r="O243" s="18">
        <f>IF(AND(ISNUMBER(A243),A243='الإعدادات'!$B$4),COUNTIFS($A$6:$A$2005,'الإعدادات'!$B$4,$N$6:$N$2005,"&lt;"&amp;N243)+COUNTIFS($A$6:A243,'الإعدادات'!$B$4,$N$6:N243,N243),"")</f>
        <v/>
      </c>
    </row>
    <row r="244">
      <c r="A244" s="13" t="n"/>
      <c r="B244" s="20" t="n"/>
      <c r="C244" s="5" t="n"/>
      <c r="D244" s="21" t="n"/>
      <c r="E244" s="5" t="n"/>
      <c r="F244" s="5" t="n"/>
      <c r="G244" s="5" t="n"/>
      <c r="H244" s="15" t="n"/>
      <c r="I244" s="5" t="n"/>
      <c r="J244" s="19">
        <f>IF(E244&amp;""="","",IFERROR(INDEX('الخدمات'!$B$6:$B$205,MATCH(E244&amp;"",'الخدمات'!$A$6:$A$205,0)),"خدمة غير موجودة"))</f>
        <v/>
      </c>
      <c r="K244" s="19">
        <f>IF(A244&amp;""="","",IF(AND(G244="تم",ISNUMBER(J244)),ROUND(J244-N(H244),2),0))</f>
        <v/>
      </c>
      <c r="L244" s="19">
        <f>IF(A244&amp;""="","",IFERROR(ROUND(K244*INDEX('الموظفات'!$C$6:$C$205,MATCH(F244&amp;"",'الموظفات'!$A$6:$A$205,0)),2),0))</f>
        <v/>
      </c>
      <c r="M244" s="6">
        <f>IF(A244&amp;""="","",IF(G244&amp;""="","محجوز",G244))</f>
        <v/>
      </c>
      <c r="N244" s="18">
        <f>IF(ISNUMBER(A244),IF(ISNUMBER(B244),HOUR(B244)*60+MINUTE(B244),0),"")</f>
        <v/>
      </c>
      <c r="O244" s="18">
        <f>IF(AND(ISNUMBER(A244),A244='الإعدادات'!$B$4),COUNTIFS($A$6:$A$2005,'الإعدادات'!$B$4,$N$6:$N$2005,"&lt;"&amp;N244)+COUNTIFS($A$6:A244,'الإعدادات'!$B$4,$N$6:N244,N244),"")</f>
        <v/>
      </c>
    </row>
    <row r="245">
      <c r="A245" s="13" t="n"/>
      <c r="B245" s="20" t="n"/>
      <c r="C245" s="5" t="n"/>
      <c r="D245" s="21" t="n"/>
      <c r="E245" s="5" t="n"/>
      <c r="F245" s="5" t="n"/>
      <c r="G245" s="5" t="n"/>
      <c r="H245" s="15" t="n"/>
      <c r="I245" s="5" t="n"/>
      <c r="J245" s="19">
        <f>IF(E245&amp;""="","",IFERROR(INDEX('الخدمات'!$B$6:$B$205,MATCH(E245&amp;"",'الخدمات'!$A$6:$A$205,0)),"خدمة غير موجودة"))</f>
        <v/>
      </c>
      <c r="K245" s="19">
        <f>IF(A245&amp;""="","",IF(AND(G245="تم",ISNUMBER(J245)),ROUND(J245-N(H245),2),0))</f>
        <v/>
      </c>
      <c r="L245" s="19">
        <f>IF(A245&amp;""="","",IFERROR(ROUND(K245*INDEX('الموظفات'!$C$6:$C$205,MATCH(F245&amp;"",'الموظفات'!$A$6:$A$205,0)),2),0))</f>
        <v/>
      </c>
      <c r="M245" s="6">
        <f>IF(A245&amp;""="","",IF(G245&amp;""="","محجوز",G245))</f>
        <v/>
      </c>
      <c r="N245" s="18">
        <f>IF(ISNUMBER(A245),IF(ISNUMBER(B245),HOUR(B245)*60+MINUTE(B245),0),"")</f>
        <v/>
      </c>
      <c r="O245" s="18">
        <f>IF(AND(ISNUMBER(A245),A245='الإعدادات'!$B$4),COUNTIFS($A$6:$A$2005,'الإعدادات'!$B$4,$N$6:$N$2005,"&lt;"&amp;N245)+COUNTIFS($A$6:A245,'الإعدادات'!$B$4,$N$6:N245,N245),"")</f>
        <v/>
      </c>
    </row>
    <row r="246">
      <c r="A246" s="13" t="n"/>
      <c r="B246" s="20" t="n"/>
      <c r="C246" s="5" t="n"/>
      <c r="D246" s="21" t="n"/>
      <c r="E246" s="5" t="n"/>
      <c r="F246" s="5" t="n"/>
      <c r="G246" s="5" t="n"/>
      <c r="H246" s="15" t="n"/>
      <c r="I246" s="5" t="n"/>
      <c r="J246" s="19">
        <f>IF(E246&amp;""="","",IFERROR(INDEX('الخدمات'!$B$6:$B$205,MATCH(E246&amp;"",'الخدمات'!$A$6:$A$205,0)),"خدمة غير موجودة"))</f>
        <v/>
      </c>
      <c r="K246" s="19">
        <f>IF(A246&amp;""="","",IF(AND(G246="تم",ISNUMBER(J246)),ROUND(J246-N(H246),2),0))</f>
        <v/>
      </c>
      <c r="L246" s="19">
        <f>IF(A246&amp;""="","",IFERROR(ROUND(K246*INDEX('الموظفات'!$C$6:$C$205,MATCH(F246&amp;"",'الموظفات'!$A$6:$A$205,0)),2),0))</f>
        <v/>
      </c>
      <c r="M246" s="6">
        <f>IF(A246&amp;""="","",IF(G246&amp;""="","محجوز",G246))</f>
        <v/>
      </c>
      <c r="N246" s="18">
        <f>IF(ISNUMBER(A246),IF(ISNUMBER(B246),HOUR(B246)*60+MINUTE(B246),0),"")</f>
        <v/>
      </c>
      <c r="O246" s="18">
        <f>IF(AND(ISNUMBER(A246),A246='الإعدادات'!$B$4),COUNTIFS($A$6:$A$2005,'الإعدادات'!$B$4,$N$6:$N$2005,"&lt;"&amp;N246)+COUNTIFS($A$6:A246,'الإعدادات'!$B$4,$N$6:N246,N246),"")</f>
        <v/>
      </c>
    </row>
    <row r="247">
      <c r="A247" s="13" t="n"/>
      <c r="B247" s="20" t="n"/>
      <c r="C247" s="5" t="n"/>
      <c r="D247" s="21" t="n"/>
      <c r="E247" s="5" t="n"/>
      <c r="F247" s="5" t="n"/>
      <c r="G247" s="5" t="n"/>
      <c r="H247" s="15" t="n"/>
      <c r="I247" s="5" t="n"/>
      <c r="J247" s="19">
        <f>IF(E247&amp;""="","",IFERROR(INDEX('الخدمات'!$B$6:$B$205,MATCH(E247&amp;"",'الخدمات'!$A$6:$A$205,0)),"خدمة غير موجودة"))</f>
        <v/>
      </c>
      <c r="K247" s="19">
        <f>IF(A247&amp;""="","",IF(AND(G247="تم",ISNUMBER(J247)),ROUND(J247-N(H247),2),0))</f>
        <v/>
      </c>
      <c r="L247" s="19">
        <f>IF(A247&amp;""="","",IFERROR(ROUND(K247*INDEX('الموظفات'!$C$6:$C$205,MATCH(F247&amp;"",'الموظفات'!$A$6:$A$205,0)),2),0))</f>
        <v/>
      </c>
      <c r="M247" s="6">
        <f>IF(A247&amp;""="","",IF(G247&amp;""="","محجوز",G247))</f>
        <v/>
      </c>
      <c r="N247" s="18">
        <f>IF(ISNUMBER(A247),IF(ISNUMBER(B247),HOUR(B247)*60+MINUTE(B247),0),"")</f>
        <v/>
      </c>
      <c r="O247" s="18">
        <f>IF(AND(ISNUMBER(A247),A247='الإعدادات'!$B$4),COUNTIFS($A$6:$A$2005,'الإعدادات'!$B$4,$N$6:$N$2005,"&lt;"&amp;N247)+COUNTIFS($A$6:A247,'الإعدادات'!$B$4,$N$6:N247,N247),"")</f>
        <v/>
      </c>
    </row>
    <row r="248">
      <c r="A248" s="13" t="n"/>
      <c r="B248" s="20" t="n"/>
      <c r="C248" s="5" t="n"/>
      <c r="D248" s="21" t="n"/>
      <c r="E248" s="5" t="n"/>
      <c r="F248" s="5" t="n"/>
      <c r="G248" s="5" t="n"/>
      <c r="H248" s="15" t="n"/>
      <c r="I248" s="5" t="n"/>
      <c r="J248" s="19">
        <f>IF(E248&amp;""="","",IFERROR(INDEX('الخدمات'!$B$6:$B$205,MATCH(E248&amp;"",'الخدمات'!$A$6:$A$205,0)),"خدمة غير موجودة"))</f>
        <v/>
      </c>
      <c r="K248" s="19">
        <f>IF(A248&amp;""="","",IF(AND(G248="تم",ISNUMBER(J248)),ROUND(J248-N(H248),2),0))</f>
        <v/>
      </c>
      <c r="L248" s="19">
        <f>IF(A248&amp;""="","",IFERROR(ROUND(K248*INDEX('الموظفات'!$C$6:$C$205,MATCH(F248&amp;"",'الموظفات'!$A$6:$A$205,0)),2),0))</f>
        <v/>
      </c>
      <c r="M248" s="6">
        <f>IF(A248&amp;""="","",IF(G248&amp;""="","محجوز",G248))</f>
        <v/>
      </c>
      <c r="N248" s="18">
        <f>IF(ISNUMBER(A248),IF(ISNUMBER(B248),HOUR(B248)*60+MINUTE(B248),0),"")</f>
        <v/>
      </c>
      <c r="O248" s="18">
        <f>IF(AND(ISNUMBER(A248),A248='الإعدادات'!$B$4),COUNTIFS($A$6:$A$2005,'الإعدادات'!$B$4,$N$6:$N$2005,"&lt;"&amp;N248)+COUNTIFS($A$6:A248,'الإعدادات'!$B$4,$N$6:N248,N248),"")</f>
        <v/>
      </c>
    </row>
    <row r="249">
      <c r="A249" s="13" t="n"/>
      <c r="B249" s="20" t="n"/>
      <c r="C249" s="5" t="n"/>
      <c r="D249" s="21" t="n"/>
      <c r="E249" s="5" t="n"/>
      <c r="F249" s="5" t="n"/>
      <c r="G249" s="5" t="n"/>
      <c r="H249" s="15" t="n"/>
      <c r="I249" s="5" t="n"/>
      <c r="J249" s="19">
        <f>IF(E249&amp;""="","",IFERROR(INDEX('الخدمات'!$B$6:$B$205,MATCH(E249&amp;"",'الخدمات'!$A$6:$A$205,0)),"خدمة غير موجودة"))</f>
        <v/>
      </c>
      <c r="K249" s="19">
        <f>IF(A249&amp;""="","",IF(AND(G249="تم",ISNUMBER(J249)),ROUND(J249-N(H249),2),0))</f>
        <v/>
      </c>
      <c r="L249" s="19">
        <f>IF(A249&amp;""="","",IFERROR(ROUND(K249*INDEX('الموظفات'!$C$6:$C$205,MATCH(F249&amp;"",'الموظفات'!$A$6:$A$205,0)),2),0))</f>
        <v/>
      </c>
      <c r="M249" s="6">
        <f>IF(A249&amp;""="","",IF(G249&amp;""="","محجوز",G249))</f>
        <v/>
      </c>
      <c r="N249" s="18">
        <f>IF(ISNUMBER(A249),IF(ISNUMBER(B249),HOUR(B249)*60+MINUTE(B249),0),"")</f>
        <v/>
      </c>
      <c r="O249" s="18">
        <f>IF(AND(ISNUMBER(A249),A249='الإعدادات'!$B$4),COUNTIFS($A$6:$A$2005,'الإعدادات'!$B$4,$N$6:$N$2005,"&lt;"&amp;N249)+COUNTIFS($A$6:A249,'الإعدادات'!$B$4,$N$6:N249,N249),"")</f>
        <v/>
      </c>
    </row>
    <row r="250">
      <c r="A250" s="13" t="n"/>
      <c r="B250" s="20" t="n"/>
      <c r="C250" s="5" t="n"/>
      <c r="D250" s="21" t="n"/>
      <c r="E250" s="5" t="n"/>
      <c r="F250" s="5" t="n"/>
      <c r="G250" s="5" t="n"/>
      <c r="H250" s="15" t="n"/>
      <c r="I250" s="5" t="n"/>
      <c r="J250" s="19">
        <f>IF(E250&amp;""="","",IFERROR(INDEX('الخدمات'!$B$6:$B$205,MATCH(E250&amp;"",'الخدمات'!$A$6:$A$205,0)),"خدمة غير موجودة"))</f>
        <v/>
      </c>
      <c r="K250" s="19">
        <f>IF(A250&amp;""="","",IF(AND(G250="تم",ISNUMBER(J250)),ROUND(J250-N(H250),2),0))</f>
        <v/>
      </c>
      <c r="L250" s="19">
        <f>IF(A250&amp;""="","",IFERROR(ROUND(K250*INDEX('الموظفات'!$C$6:$C$205,MATCH(F250&amp;"",'الموظفات'!$A$6:$A$205,0)),2),0))</f>
        <v/>
      </c>
      <c r="M250" s="6">
        <f>IF(A250&amp;""="","",IF(G250&amp;""="","محجوز",G250))</f>
        <v/>
      </c>
      <c r="N250" s="18">
        <f>IF(ISNUMBER(A250),IF(ISNUMBER(B250),HOUR(B250)*60+MINUTE(B250),0),"")</f>
        <v/>
      </c>
      <c r="O250" s="18">
        <f>IF(AND(ISNUMBER(A250),A250='الإعدادات'!$B$4),COUNTIFS($A$6:$A$2005,'الإعدادات'!$B$4,$N$6:$N$2005,"&lt;"&amp;N250)+COUNTIFS($A$6:A250,'الإعدادات'!$B$4,$N$6:N250,N250),"")</f>
        <v/>
      </c>
    </row>
    <row r="251">
      <c r="A251" s="13" t="n"/>
      <c r="B251" s="20" t="n"/>
      <c r="C251" s="5" t="n"/>
      <c r="D251" s="21" t="n"/>
      <c r="E251" s="5" t="n"/>
      <c r="F251" s="5" t="n"/>
      <c r="G251" s="5" t="n"/>
      <c r="H251" s="15" t="n"/>
      <c r="I251" s="5" t="n"/>
      <c r="J251" s="19">
        <f>IF(E251&amp;""="","",IFERROR(INDEX('الخدمات'!$B$6:$B$205,MATCH(E251&amp;"",'الخدمات'!$A$6:$A$205,0)),"خدمة غير موجودة"))</f>
        <v/>
      </c>
      <c r="K251" s="19">
        <f>IF(A251&amp;""="","",IF(AND(G251="تم",ISNUMBER(J251)),ROUND(J251-N(H251),2),0))</f>
        <v/>
      </c>
      <c r="L251" s="19">
        <f>IF(A251&amp;""="","",IFERROR(ROUND(K251*INDEX('الموظفات'!$C$6:$C$205,MATCH(F251&amp;"",'الموظفات'!$A$6:$A$205,0)),2),0))</f>
        <v/>
      </c>
      <c r="M251" s="6">
        <f>IF(A251&amp;""="","",IF(G251&amp;""="","محجوز",G251))</f>
        <v/>
      </c>
      <c r="N251" s="18">
        <f>IF(ISNUMBER(A251),IF(ISNUMBER(B251),HOUR(B251)*60+MINUTE(B251),0),"")</f>
        <v/>
      </c>
      <c r="O251" s="18">
        <f>IF(AND(ISNUMBER(A251),A251='الإعدادات'!$B$4),COUNTIFS($A$6:$A$2005,'الإعدادات'!$B$4,$N$6:$N$2005,"&lt;"&amp;N251)+COUNTIFS($A$6:A251,'الإعدادات'!$B$4,$N$6:N251,N251),"")</f>
        <v/>
      </c>
    </row>
    <row r="252">
      <c r="A252" s="13" t="n"/>
      <c r="B252" s="20" t="n"/>
      <c r="C252" s="5" t="n"/>
      <c r="D252" s="21" t="n"/>
      <c r="E252" s="5" t="n"/>
      <c r="F252" s="5" t="n"/>
      <c r="G252" s="5" t="n"/>
      <c r="H252" s="15" t="n"/>
      <c r="I252" s="5" t="n"/>
      <c r="J252" s="19">
        <f>IF(E252&amp;""="","",IFERROR(INDEX('الخدمات'!$B$6:$B$205,MATCH(E252&amp;"",'الخدمات'!$A$6:$A$205,0)),"خدمة غير موجودة"))</f>
        <v/>
      </c>
      <c r="K252" s="19">
        <f>IF(A252&amp;""="","",IF(AND(G252="تم",ISNUMBER(J252)),ROUND(J252-N(H252),2),0))</f>
        <v/>
      </c>
      <c r="L252" s="19">
        <f>IF(A252&amp;""="","",IFERROR(ROUND(K252*INDEX('الموظفات'!$C$6:$C$205,MATCH(F252&amp;"",'الموظفات'!$A$6:$A$205,0)),2),0))</f>
        <v/>
      </c>
      <c r="M252" s="6">
        <f>IF(A252&amp;""="","",IF(G252&amp;""="","محجوز",G252))</f>
        <v/>
      </c>
      <c r="N252" s="18">
        <f>IF(ISNUMBER(A252),IF(ISNUMBER(B252),HOUR(B252)*60+MINUTE(B252),0),"")</f>
        <v/>
      </c>
      <c r="O252" s="18">
        <f>IF(AND(ISNUMBER(A252),A252='الإعدادات'!$B$4),COUNTIFS($A$6:$A$2005,'الإعدادات'!$B$4,$N$6:$N$2005,"&lt;"&amp;N252)+COUNTIFS($A$6:A252,'الإعدادات'!$B$4,$N$6:N252,N252),"")</f>
        <v/>
      </c>
    </row>
    <row r="253">
      <c r="A253" s="13" t="n"/>
      <c r="B253" s="20" t="n"/>
      <c r="C253" s="5" t="n"/>
      <c r="D253" s="21" t="n"/>
      <c r="E253" s="5" t="n"/>
      <c r="F253" s="5" t="n"/>
      <c r="G253" s="5" t="n"/>
      <c r="H253" s="15" t="n"/>
      <c r="I253" s="5" t="n"/>
      <c r="J253" s="19">
        <f>IF(E253&amp;""="","",IFERROR(INDEX('الخدمات'!$B$6:$B$205,MATCH(E253&amp;"",'الخدمات'!$A$6:$A$205,0)),"خدمة غير موجودة"))</f>
        <v/>
      </c>
      <c r="K253" s="19">
        <f>IF(A253&amp;""="","",IF(AND(G253="تم",ISNUMBER(J253)),ROUND(J253-N(H253),2),0))</f>
        <v/>
      </c>
      <c r="L253" s="19">
        <f>IF(A253&amp;""="","",IFERROR(ROUND(K253*INDEX('الموظفات'!$C$6:$C$205,MATCH(F253&amp;"",'الموظفات'!$A$6:$A$205,0)),2),0))</f>
        <v/>
      </c>
      <c r="M253" s="6">
        <f>IF(A253&amp;""="","",IF(G253&amp;""="","محجوز",G253))</f>
        <v/>
      </c>
      <c r="N253" s="18">
        <f>IF(ISNUMBER(A253),IF(ISNUMBER(B253),HOUR(B253)*60+MINUTE(B253),0),"")</f>
        <v/>
      </c>
      <c r="O253" s="18">
        <f>IF(AND(ISNUMBER(A253),A253='الإعدادات'!$B$4),COUNTIFS($A$6:$A$2005,'الإعدادات'!$B$4,$N$6:$N$2005,"&lt;"&amp;N253)+COUNTIFS($A$6:A253,'الإعدادات'!$B$4,$N$6:N253,N253),"")</f>
        <v/>
      </c>
    </row>
    <row r="254">
      <c r="A254" s="13" t="n"/>
      <c r="B254" s="20" t="n"/>
      <c r="C254" s="5" t="n"/>
      <c r="D254" s="21" t="n"/>
      <c r="E254" s="5" t="n"/>
      <c r="F254" s="5" t="n"/>
      <c r="G254" s="5" t="n"/>
      <c r="H254" s="15" t="n"/>
      <c r="I254" s="5" t="n"/>
      <c r="J254" s="19">
        <f>IF(E254&amp;""="","",IFERROR(INDEX('الخدمات'!$B$6:$B$205,MATCH(E254&amp;"",'الخدمات'!$A$6:$A$205,0)),"خدمة غير موجودة"))</f>
        <v/>
      </c>
      <c r="K254" s="19">
        <f>IF(A254&amp;""="","",IF(AND(G254="تم",ISNUMBER(J254)),ROUND(J254-N(H254),2),0))</f>
        <v/>
      </c>
      <c r="L254" s="19">
        <f>IF(A254&amp;""="","",IFERROR(ROUND(K254*INDEX('الموظفات'!$C$6:$C$205,MATCH(F254&amp;"",'الموظفات'!$A$6:$A$205,0)),2),0))</f>
        <v/>
      </c>
      <c r="M254" s="6">
        <f>IF(A254&amp;""="","",IF(G254&amp;""="","محجوز",G254))</f>
        <v/>
      </c>
      <c r="N254" s="18">
        <f>IF(ISNUMBER(A254),IF(ISNUMBER(B254),HOUR(B254)*60+MINUTE(B254),0),"")</f>
        <v/>
      </c>
      <c r="O254" s="18">
        <f>IF(AND(ISNUMBER(A254),A254='الإعدادات'!$B$4),COUNTIFS($A$6:$A$2005,'الإعدادات'!$B$4,$N$6:$N$2005,"&lt;"&amp;N254)+COUNTIFS($A$6:A254,'الإعدادات'!$B$4,$N$6:N254,N254),"")</f>
        <v/>
      </c>
    </row>
    <row r="255">
      <c r="A255" s="13" t="n"/>
      <c r="B255" s="20" t="n"/>
      <c r="C255" s="5" t="n"/>
      <c r="D255" s="21" t="n"/>
      <c r="E255" s="5" t="n"/>
      <c r="F255" s="5" t="n"/>
      <c r="G255" s="5" t="n"/>
      <c r="H255" s="15" t="n"/>
      <c r="I255" s="5" t="n"/>
      <c r="J255" s="19">
        <f>IF(E255&amp;""="","",IFERROR(INDEX('الخدمات'!$B$6:$B$205,MATCH(E255&amp;"",'الخدمات'!$A$6:$A$205,0)),"خدمة غير موجودة"))</f>
        <v/>
      </c>
      <c r="K255" s="19">
        <f>IF(A255&amp;""="","",IF(AND(G255="تم",ISNUMBER(J255)),ROUND(J255-N(H255),2),0))</f>
        <v/>
      </c>
      <c r="L255" s="19">
        <f>IF(A255&amp;""="","",IFERROR(ROUND(K255*INDEX('الموظفات'!$C$6:$C$205,MATCH(F255&amp;"",'الموظفات'!$A$6:$A$205,0)),2),0))</f>
        <v/>
      </c>
      <c r="M255" s="6">
        <f>IF(A255&amp;""="","",IF(G255&amp;""="","محجوز",G255))</f>
        <v/>
      </c>
      <c r="N255" s="18">
        <f>IF(ISNUMBER(A255),IF(ISNUMBER(B255),HOUR(B255)*60+MINUTE(B255),0),"")</f>
        <v/>
      </c>
      <c r="O255" s="18">
        <f>IF(AND(ISNUMBER(A255),A255='الإعدادات'!$B$4),COUNTIFS($A$6:$A$2005,'الإعدادات'!$B$4,$N$6:$N$2005,"&lt;"&amp;N255)+COUNTIFS($A$6:A255,'الإعدادات'!$B$4,$N$6:N255,N255),"")</f>
        <v/>
      </c>
    </row>
    <row r="256">
      <c r="A256" s="13" t="n"/>
      <c r="B256" s="20" t="n"/>
      <c r="C256" s="5" t="n"/>
      <c r="D256" s="21" t="n"/>
      <c r="E256" s="5" t="n"/>
      <c r="F256" s="5" t="n"/>
      <c r="G256" s="5" t="n"/>
      <c r="H256" s="15" t="n"/>
      <c r="I256" s="5" t="n"/>
      <c r="J256" s="19">
        <f>IF(E256&amp;""="","",IFERROR(INDEX('الخدمات'!$B$6:$B$205,MATCH(E256&amp;"",'الخدمات'!$A$6:$A$205,0)),"خدمة غير موجودة"))</f>
        <v/>
      </c>
      <c r="K256" s="19">
        <f>IF(A256&amp;""="","",IF(AND(G256="تم",ISNUMBER(J256)),ROUND(J256-N(H256),2),0))</f>
        <v/>
      </c>
      <c r="L256" s="19">
        <f>IF(A256&amp;""="","",IFERROR(ROUND(K256*INDEX('الموظفات'!$C$6:$C$205,MATCH(F256&amp;"",'الموظفات'!$A$6:$A$205,0)),2),0))</f>
        <v/>
      </c>
      <c r="M256" s="6">
        <f>IF(A256&amp;""="","",IF(G256&amp;""="","محجوز",G256))</f>
        <v/>
      </c>
      <c r="N256" s="18">
        <f>IF(ISNUMBER(A256),IF(ISNUMBER(B256),HOUR(B256)*60+MINUTE(B256),0),"")</f>
        <v/>
      </c>
      <c r="O256" s="18">
        <f>IF(AND(ISNUMBER(A256),A256='الإعدادات'!$B$4),COUNTIFS($A$6:$A$2005,'الإعدادات'!$B$4,$N$6:$N$2005,"&lt;"&amp;N256)+COUNTIFS($A$6:A256,'الإعدادات'!$B$4,$N$6:N256,N256),"")</f>
        <v/>
      </c>
    </row>
    <row r="257">
      <c r="A257" s="13" t="n"/>
      <c r="B257" s="20" t="n"/>
      <c r="C257" s="5" t="n"/>
      <c r="D257" s="21" t="n"/>
      <c r="E257" s="5" t="n"/>
      <c r="F257" s="5" t="n"/>
      <c r="G257" s="5" t="n"/>
      <c r="H257" s="15" t="n"/>
      <c r="I257" s="5" t="n"/>
      <c r="J257" s="19">
        <f>IF(E257&amp;""="","",IFERROR(INDEX('الخدمات'!$B$6:$B$205,MATCH(E257&amp;"",'الخدمات'!$A$6:$A$205,0)),"خدمة غير موجودة"))</f>
        <v/>
      </c>
      <c r="K257" s="19">
        <f>IF(A257&amp;""="","",IF(AND(G257="تم",ISNUMBER(J257)),ROUND(J257-N(H257),2),0))</f>
        <v/>
      </c>
      <c r="L257" s="19">
        <f>IF(A257&amp;""="","",IFERROR(ROUND(K257*INDEX('الموظفات'!$C$6:$C$205,MATCH(F257&amp;"",'الموظفات'!$A$6:$A$205,0)),2),0))</f>
        <v/>
      </c>
      <c r="M257" s="6">
        <f>IF(A257&amp;""="","",IF(G257&amp;""="","محجوز",G257))</f>
        <v/>
      </c>
      <c r="N257" s="18">
        <f>IF(ISNUMBER(A257),IF(ISNUMBER(B257),HOUR(B257)*60+MINUTE(B257),0),"")</f>
        <v/>
      </c>
      <c r="O257" s="18">
        <f>IF(AND(ISNUMBER(A257),A257='الإعدادات'!$B$4),COUNTIFS($A$6:$A$2005,'الإعدادات'!$B$4,$N$6:$N$2005,"&lt;"&amp;N257)+COUNTIFS($A$6:A257,'الإعدادات'!$B$4,$N$6:N257,N257),"")</f>
        <v/>
      </c>
    </row>
    <row r="258">
      <c r="A258" s="13" t="n"/>
      <c r="B258" s="20" t="n"/>
      <c r="C258" s="5" t="n"/>
      <c r="D258" s="21" t="n"/>
      <c r="E258" s="5" t="n"/>
      <c r="F258" s="5" t="n"/>
      <c r="G258" s="5" t="n"/>
      <c r="H258" s="15" t="n"/>
      <c r="I258" s="5" t="n"/>
      <c r="J258" s="19">
        <f>IF(E258&amp;""="","",IFERROR(INDEX('الخدمات'!$B$6:$B$205,MATCH(E258&amp;"",'الخدمات'!$A$6:$A$205,0)),"خدمة غير موجودة"))</f>
        <v/>
      </c>
      <c r="K258" s="19">
        <f>IF(A258&amp;""="","",IF(AND(G258="تم",ISNUMBER(J258)),ROUND(J258-N(H258),2),0))</f>
        <v/>
      </c>
      <c r="L258" s="19">
        <f>IF(A258&amp;""="","",IFERROR(ROUND(K258*INDEX('الموظفات'!$C$6:$C$205,MATCH(F258&amp;"",'الموظفات'!$A$6:$A$205,0)),2),0))</f>
        <v/>
      </c>
      <c r="M258" s="6">
        <f>IF(A258&amp;""="","",IF(G258&amp;""="","محجوز",G258))</f>
        <v/>
      </c>
      <c r="N258" s="18">
        <f>IF(ISNUMBER(A258),IF(ISNUMBER(B258),HOUR(B258)*60+MINUTE(B258),0),"")</f>
        <v/>
      </c>
      <c r="O258" s="18">
        <f>IF(AND(ISNUMBER(A258),A258='الإعدادات'!$B$4),COUNTIFS($A$6:$A$2005,'الإعدادات'!$B$4,$N$6:$N$2005,"&lt;"&amp;N258)+COUNTIFS($A$6:A258,'الإعدادات'!$B$4,$N$6:N258,N258),"")</f>
        <v/>
      </c>
    </row>
    <row r="259">
      <c r="A259" s="13" t="n"/>
      <c r="B259" s="20" t="n"/>
      <c r="C259" s="5" t="n"/>
      <c r="D259" s="21" t="n"/>
      <c r="E259" s="5" t="n"/>
      <c r="F259" s="5" t="n"/>
      <c r="G259" s="5" t="n"/>
      <c r="H259" s="15" t="n"/>
      <c r="I259" s="5" t="n"/>
      <c r="J259" s="19">
        <f>IF(E259&amp;""="","",IFERROR(INDEX('الخدمات'!$B$6:$B$205,MATCH(E259&amp;"",'الخدمات'!$A$6:$A$205,0)),"خدمة غير موجودة"))</f>
        <v/>
      </c>
      <c r="K259" s="19">
        <f>IF(A259&amp;""="","",IF(AND(G259="تم",ISNUMBER(J259)),ROUND(J259-N(H259),2),0))</f>
        <v/>
      </c>
      <c r="L259" s="19">
        <f>IF(A259&amp;""="","",IFERROR(ROUND(K259*INDEX('الموظفات'!$C$6:$C$205,MATCH(F259&amp;"",'الموظفات'!$A$6:$A$205,0)),2),0))</f>
        <v/>
      </c>
      <c r="M259" s="6">
        <f>IF(A259&amp;""="","",IF(G259&amp;""="","محجوز",G259))</f>
        <v/>
      </c>
      <c r="N259" s="18">
        <f>IF(ISNUMBER(A259),IF(ISNUMBER(B259),HOUR(B259)*60+MINUTE(B259),0),"")</f>
        <v/>
      </c>
      <c r="O259" s="18">
        <f>IF(AND(ISNUMBER(A259),A259='الإعدادات'!$B$4),COUNTIFS($A$6:$A$2005,'الإعدادات'!$B$4,$N$6:$N$2005,"&lt;"&amp;N259)+COUNTIFS($A$6:A259,'الإعدادات'!$B$4,$N$6:N259,N259),"")</f>
        <v/>
      </c>
    </row>
    <row r="260">
      <c r="A260" s="13" t="n"/>
      <c r="B260" s="20" t="n"/>
      <c r="C260" s="5" t="n"/>
      <c r="D260" s="21" t="n"/>
      <c r="E260" s="5" t="n"/>
      <c r="F260" s="5" t="n"/>
      <c r="G260" s="5" t="n"/>
      <c r="H260" s="15" t="n"/>
      <c r="I260" s="5" t="n"/>
      <c r="J260" s="19">
        <f>IF(E260&amp;""="","",IFERROR(INDEX('الخدمات'!$B$6:$B$205,MATCH(E260&amp;"",'الخدمات'!$A$6:$A$205,0)),"خدمة غير موجودة"))</f>
        <v/>
      </c>
      <c r="K260" s="19">
        <f>IF(A260&amp;""="","",IF(AND(G260="تم",ISNUMBER(J260)),ROUND(J260-N(H260),2),0))</f>
        <v/>
      </c>
      <c r="L260" s="19">
        <f>IF(A260&amp;""="","",IFERROR(ROUND(K260*INDEX('الموظفات'!$C$6:$C$205,MATCH(F260&amp;"",'الموظفات'!$A$6:$A$205,0)),2),0))</f>
        <v/>
      </c>
      <c r="M260" s="6">
        <f>IF(A260&amp;""="","",IF(G260&amp;""="","محجوز",G260))</f>
        <v/>
      </c>
      <c r="N260" s="18">
        <f>IF(ISNUMBER(A260),IF(ISNUMBER(B260),HOUR(B260)*60+MINUTE(B260),0),"")</f>
        <v/>
      </c>
      <c r="O260" s="18">
        <f>IF(AND(ISNUMBER(A260),A260='الإعدادات'!$B$4),COUNTIFS($A$6:$A$2005,'الإعدادات'!$B$4,$N$6:$N$2005,"&lt;"&amp;N260)+COUNTIFS($A$6:A260,'الإعدادات'!$B$4,$N$6:N260,N260),"")</f>
        <v/>
      </c>
    </row>
    <row r="261">
      <c r="A261" s="13" t="n"/>
      <c r="B261" s="20" t="n"/>
      <c r="C261" s="5" t="n"/>
      <c r="D261" s="21" t="n"/>
      <c r="E261" s="5" t="n"/>
      <c r="F261" s="5" t="n"/>
      <c r="G261" s="5" t="n"/>
      <c r="H261" s="15" t="n"/>
      <c r="I261" s="5" t="n"/>
      <c r="J261" s="19">
        <f>IF(E261&amp;""="","",IFERROR(INDEX('الخدمات'!$B$6:$B$205,MATCH(E261&amp;"",'الخدمات'!$A$6:$A$205,0)),"خدمة غير موجودة"))</f>
        <v/>
      </c>
      <c r="K261" s="19">
        <f>IF(A261&amp;""="","",IF(AND(G261="تم",ISNUMBER(J261)),ROUND(J261-N(H261),2),0))</f>
        <v/>
      </c>
      <c r="L261" s="19">
        <f>IF(A261&amp;""="","",IFERROR(ROUND(K261*INDEX('الموظفات'!$C$6:$C$205,MATCH(F261&amp;"",'الموظفات'!$A$6:$A$205,0)),2),0))</f>
        <v/>
      </c>
      <c r="M261" s="6">
        <f>IF(A261&amp;""="","",IF(G261&amp;""="","محجوز",G261))</f>
        <v/>
      </c>
      <c r="N261" s="18">
        <f>IF(ISNUMBER(A261),IF(ISNUMBER(B261),HOUR(B261)*60+MINUTE(B261),0),"")</f>
        <v/>
      </c>
      <c r="O261" s="18">
        <f>IF(AND(ISNUMBER(A261),A261='الإعدادات'!$B$4),COUNTIFS($A$6:$A$2005,'الإعدادات'!$B$4,$N$6:$N$2005,"&lt;"&amp;N261)+COUNTIFS($A$6:A261,'الإعدادات'!$B$4,$N$6:N261,N261),"")</f>
        <v/>
      </c>
    </row>
    <row r="262">
      <c r="A262" s="13" t="n"/>
      <c r="B262" s="20" t="n"/>
      <c r="C262" s="5" t="n"/>
      <c r="D262" s="21" t="n"/>
      <c r="E262" s="5" t="n"/>
      <c r="F262" s="5" t="n"/>
      <c r="G262" s="5" t="n"/>
      <c r="H262" s="15" t="n"/>
      <c r="I262" s="5" t="n"/>
      <c r="J262" s="19">
        <f>IF(E262&amp;""="","",IFERROR(INDEX('الخدمات'!$B$6:$B$205,MATCH(E262&amp;"",'الخدمات'!$A$6:$A$205,0)),"خدمة غير موجودة"))</f>
        <v/>
      </c>
      <c r="K262" s="19">
        <f>IF(A262&amp;""="","",IF(AND(G262="تم",ISNUMBER(J262)),ROUND(J262-N(H262),2),0))</f>
        <v/>
      </c>
      <c r="L262" s="19">
        <f>IF(A262&amp;""="","",IFERROR(ROUND(K262*INDEX('الموظفات'!$C$6:$C$205,MATCH(F262&amp;"",'الموظفات'!$A$6:$A$205,0)),2),0))</f>
        <v/>
      </c>
      <c r="M262" s="6">
        <f>IF(A262&amp;""="","",IF(G262&amp;""="","محجوز",G262))</f>
        <v/>
      </c>
      <c r="N262" s="18">
        <f>IF(ISNUMBER(A262),IF(ISNUMBER(B262),HOUR(B262)*60+MINUTE(B262),0),"")</f>
        <v/>
      </c>
      <c r="O262" s="18">
        <f>IF(AND(ISNUMBER(A262),A262='الإعدادات'!$B$4),COUNTIFS($A$6:$A$2005,'الإعدادات'!$B$4,$N$6:$N$2005,"&lt;"&amp;N262)+COUNTIFS($A$6:A262,'الإعدادات'!$B$4,$N$6:N262,N262),"")</f>
        <v/>
      </c>
    </row>
    <row r="263">
      <c r="A263" s="13" t="n"/>
      <c r="B263" s="20" t="n"/>
      <c r="C263" s="5" t="n"/>
      <c r="D263" s="21" t="n"/>
      <c r="E263" s="5" t="n"/>
      <c r="F263" s="5" t="n"/>
      <c r="G263" s="5" t="n"/>
      <c r="H263" s="15" t="n"/>
      <c r="I263" s="5" t="n"/>
      <c r="J263" s="19">
        <f>IF(E263&amp;""="","",IFERROR(INDEX('الخدمات'!$B$6:$B$205,MATCH(E263&amp;"",'الخدمات'!$A$6:$A$205,0)),"خدمة غير موجودة"))</f>
        <v/>
      </c>
      <c r="K263" s="19">
        <f>IF(A263&amp;""="","",IF(AND(G263="تم",ISNUMBER(J263)),ROUND(J263-N(H263),2),0))</f>
        <v/>
      </c>
      <c r="L263" s="19">
        <f>IF(A263&amp;""="","",IFERROR(ROUND(K263*INDEX('الموظفات'!$C$6:$C$205,MATCH(F263&amp;"",'الموظفات'!$A$6:$A$205,0)),2),0))</f>
        <v/>
      </c>
      <c r="M263" s="6">
        <f>IF(A263&amp;""="","",IF(G263&amp;""="","محجوز",G263))</f>
        <v/>
      </c>
      <c r="N263" s="18">
        <f>IF(ISNUMBER(A263),IF(ISNUMBER(B263),HOUR(B263)*60+MINUTE(B263),0),"")</f>
        <v/>
      </c>
      <c r="O263" s="18">
        <f>IF(AND(ISNUMBER(A263),A263='الإعدادات'!$B$4),COUNTIFS($A$6:$A$2005,'الإعدادات'!$B$4,$N$6:$N$2005,"&lt;"&amp;N263)+COUNTIFS($A$6:A263,'الإعدادات'!$B$4,$N$6:N263,N263),"")</f>
        <v/>
      </c>
    </row>
    <row r="264">
      <c r="A264" s="13" t="n"/>
      <c r="B264" s="20" t="n"/>
      <c r="C264" s="5" t="n"/>
      <c r="D264" s="21" t="n"/>
      <c r="E264" s="5" t="n"/>
      <c r="F264" s="5" t="n"/>
      <c r="G264" s="5" t="n"/>
      <c r="H264" s="15" t="n"/>
      <c r="I264" s="5" t="n"/>
      <c r="J264" s="19">
        <f>IF(E264&amp;""="","",IFERROR(INDEX('الخدمات'!$B$6:$B$205,MATCH(E264&amp;"",'الخدمات'!$A$6:$A$205,0)),"خدمة غير موجودة"))</f>
        <v/>
      </c>
      <c r="K264" s="19">
        <f>IF(A264&amp;""="","",IF(AND(G264="تم",ISNUMBER(J264)),ROUND(J264-N(H264),2),0))</f>
        <v/>
      </c>
      <c r="L264" s="19">
        <f>IF(A264&amp;""="","",IFERROR(ROUND(K264*INDEX('الموظفات'!$C$6:$C$205,MATCH(F264&amp;"",'الموظفات'!$A$6:$A$205,0)),2),0))</f>
        <v/>
      </c>
      <c r="M264" s="6">
        <f>IF(A264&amp;""="","",IF(G264&amp;""="","محجوز",G264))</f>
        <v/>
      </c>
      <c r="N264" s="18">
        <f>IF(ISNUMBER(A264),IF(ISNUMBER(B264),HOUR(B264)*60+MINUTE(B264),0),"")</f>
        <v/>
      </c>
      <c r="O264" s="18">
        <f>IF(AND(ISNUMBER(A264),A264='الإعدادات'!$B$4),COUNTIFS($A$6:$A$2005,'الإعدادات'!$B$4,$N$6:$N$2005,"&lt;"&amp;N264)+COUNTIFS($A$6:A264,'الإعدادات'!$B$4,$N$6:N264,N264),"")</f>
        <v/>
      </c>
    </row>
    <row r="265">
      <c r="A265" s="13" t="n"/>
      <c r="B265" s="20" t="n"/>
      <c r="C265" s="5" t="n"/>
      <c r="D265" s="21" t="n"/>
      <c r="E265" s="5" t="n"/>
      <c r="F265" s="5" t="n"/>
      <c r="G265" s="5" t="n"/>
      <c r="H265" s="15" t="n"/>
      <c r="I265" s="5" t="n"/>
      <c r="J265" s="19">
        <f>IF(E265&amp;""="","",IFERROR(INDEX('الخدمات'!$B$6:$B$205,MATCH(E265&amp;"",'الخدمات'!$A$6:$A$205,0)),"خدمة غير موجودة"))</f>
        <v/>
      </c>
      <c r="K265" s="19">
        <f>IF(A265&amp;""="","",IF(AND(G265="تم",ISNUMBER(J265)),ROUND(J265-N(H265),2),0))</f>
        <v/>
      </c>
      <c r="L265" s="19">
        <f>IF(A265&amp;""="","",IFERROR(ROUND(K265*INDEX('الموظفات'!$C$6:$C$205,MATCH(F265&amp;"",'الموظفات'!$A$6:$A$205,0)),2),0))</f>
        <v/>
      </c>
      <c r="M265" s="6">
        <f>IF(A265&amp;""="","",IF(G265&amp;""="","محجوز",G265))</f>
        <v/>
      </c>
      <c r="N265" s="18">
        <f>IF(ISNUMBER(A265),IF(ISNUMBER(B265),HOUR(B265)*60+MINUTE(B265),0),"")</f>
        <v/>
      </c>
      <c r="O265" s="18">
        <f>IF(AND(ISNUMBER(A265),A265='الإعدادات'!$B$4),COUNTIFS($A$6:$A$2005,'الإعدادات'!$B$4,$N$6:$N$2005,"&lt;"&amp;N265)+COUNTIFS($A$6:A265,'الإعدادات'!$B$4,$N$6:N265,N265),"")</f>
        <v/>
      </c>
    </row>
    <row r="266">
      <c r="A266" s="13" t="n"/>
      <c r="B266" s="20" t="n"/>
      <c r="C266" s="5" t="n"/>
      <c r="D266" s="21" t="n"/>
      <c r="E266" s="5" t="n"/>
      <c r="F266" s="5" t="n"/>
      <c r="G266" s="5" t="n"/>
      <c r="H266" s="15" t="n"/>
      <c r="I266" s="5" t="n"/>
      <c r="J266" s="19">
        <f>IF(E266&amp;""="","",IFERROR(INDEX('الخدمات'!$B$6:$B$205,MATCH(E266&amp;"",'الخدمات'!$A$6:$A$205,0)),"خدمة غير موجودة"))</f>
        <v/>
      </c>
      <c r="K266" s="19">
        <f>IF(A266&amp;""="","",IF(AND(G266="تم",ISNUMBER(J266)),ROUND(J266-N(H266),2),0))</f>
        <v/>
      </c>
      <c r="L266" s="19">
        <f>IF(A266&amp;""="","",IFERROR(ROUND(K266*INDEX('الموظفات'!$C$6:$C$205,MATCH(F266&amp;"",'الموظفات'!$A$6:$A$205,0)),2),0))</f>
        <v/>
      </c>
      <c r="M266" s="6">
        <f>IF(A266&amp;""="","",IF(G266&amp;""="","محجوز",G266))</f>
        <v/>
      </c>
      <c r="N266" s="18">
        <f>IF(ISNUMBER(A266),IF(ISNUMBER(B266),HOUR(B266)*60+MINUTE(B266),0),"")</f>
        <v/>
      </c>
      <c r="O266" s="18">
        <f>IF(AND(ISNUMBER(A266),A266='الإعدادات'!$B$4),COUNTIFS($A$6:$A$2005,'الإعدادات'!$B$4,$N$6:$N$2005,"&lt;"&amp;N266)+COUNTIFS($A$6:A266,'الإعدادات'!$B$4,$N$6:N266,N266),"")</f>
        <v/>
      </c>
    </row>
    <row r="267">
      <c r="A267" s="13" t="n"/>
      <c r="B267" s="20" t="n"/>
      <c r="C267" s="5" t="n"/>
      <c r="D267" s="21" t="n"/>
      <c r="E267" s="5" t="n"/>
      <c r="F267" s="5" t="n"/>
      <c r="G267" s="5" t="n"/>
      <c r="H267" s="15" t="n"/>
      <c r="I267" s="5" t="n"/>
      <c r="J267" s="19">
        <f>IF(E267&amp;""="","",IFERROR(INDEX('الخدمات'!$B$6:$B$205,MATCH(E267&amp;"",'الخدمات'!$A$6:$A$205,0)),"خدمة غير موجودة"))</f>
        <v/>
      </c>
      <c r="K267" s="19">
        <f>IF(A267&amp;""="","",IF(AND(G267="تم",ISNUMBER(J267)),ROUND(J267-N(H267),2),0))</f>
        <v/>
      </c>
      <c r="L267" s="19">
        <f>IF(A267&amp;""="","",IFERROR(ROUND(K267*INDEX('الموظفات'!$C$6:$C$205,MATCH(F267&amp;"",'الموظفات'!$A$6:$A$205,0)),2),0))</f>
        <v/>
      </c>
      <c r="M267" s="6">
        <f>IF(A267&amp;""="","",IF(G267&amp;""="","محجوز",G267))</f>
        <v/>
      </c>
      <c r="N267" s="18">
        <f>IF(ISNUMBER(A267),IF(ISNUMBER(B267),HOUR(B267)*60+MINUTE(B267),0),"")</f>
        <v/>
      </c>
      <c r="O267" s="18">
        <f>IF(AND(ISNUMBER(A267),A267='الإعدادات'!$B$4),COUNTIFS($A$6:$A$2005,'الإعدادات'!$B$4,$N$6:$N$2005,"&lt;"&amp;N267)+COUNTIFS($A$6:A267,'الإعدادات'!$B$4,$N$6:N267,N267),"")</f>
        <v/>
      </c>
    </row>
    <row r="268">
      <c r="A268" s="13" t="n"/>
      <c r="B268" s="20" t="n"/>
      <c r="C268" s="5" t="n"/>
      <c r="D268" s="21" t="n"/>
      <c r="E268" s="5" t="n"/>
      <c r="F268" s="5" t="n"/>
      <c r="G268" s="5" t="n"/>
      <c r="H268" s="15" t="n"/>
      <c r="I268" s="5" t="n"/>
      <c r="J268" s="19">
        <f>IF(E268&amp;""="","",IFERROR(INDEX('الخدمات'!$B$6:$B$205,MATCH(E268&amp;"",'الخدمات'!$A$6:$A$205,0)),"خدمة غير موجودة"))</f>
        <v/>
      </c>
      <c r="K268" s="19">
        <f>IF(A268&amp;""="","",IF(AND(G268="تم",ISNUMBER(J268)),ROUND(J268-N(H268),2),0))</f>
        <v/>
      </c>
      <c r="L268" s="19">
        <f>IF(A268&amp;""="","",IFERROR(ROUND(K268*INDEX('الموظفات'!$C$6:$C$205,MATCH(F268&amp;"",'الموظفات'!$A$6:$A$205,0)),2),0))</f>
        <v/>
      </c>
      <c r="M268" s="6">
        <f>IF(A268&amp;""="","",IF(G268&amp;""="","محجوز",G268))</f>
        <v/>
      </c>
      <c r="N268" s="18">
        <f>IF(ISNUMBER(A268),IF(ISNUMBER(B268),HOUR(B268)*60+MINUTE(B268),0),"")</f>
        <v/>
      </c>
      <c r="O268" s="18">
        <f>IF(AND(ISNUMBER(A268),A268='الإعدادات'!$B$4),COUNTIFS($A$6:$A$2005,'الإعدادات'!$B$4,$N$6:$N$2005,"&lt;"&amp;N268)+COUNTIFS($A$6:A268,'الإعدادات'!$B$4,$N$6:N268,N268),"")</f>
        <v/>
      </c>
    </row>
    <row r="269">
      <c r="A269" s="13" t="n"/>
      <c r="B269" s="20" t="n"/>
      <c r="C269" s="5" t="n"/>
      <c r="D269" s="21" t="n"/>
      <c r="E269" s="5" t="n"/>
      <c r="F269" s="5" t="n"/>
      <c r="G269" s="5" t="n"/>
      <c r="H269" s="15" t="n"/>
      <c r="I269" s="5" t="n"/>
      <c r="J269" s="19">
        <f>IF(E269&amp;""="","",IFERROR(INDEX('الخدمات'!$B$6:$B$205,MATCH(E269&amp;"",'الخدمات'!$A$6:$A$205,0)),"خدمة غير موجودة"))</f>
        <v/>
      </c>
      <c r="K269" s="19">
        <f>IF(A269&amp;""="","",IF(AND(G269="تم",ISNUMBER(J269)),ROUND(J269-N(H269),2),0))</f>
        <v/>
      </c>
      <c r="L269" s="19">
        <f>IF(A269&amp;""="","",IFERROR(ROUND(K269*INDEX('الموظفات'!$C$6:$C$205,MATCH(F269&amp;"",'الموظفات'!$A$6:$A$205,0)),2),0))</f>
        <v/>
      </c>
      <c r="M269" s="6">
        <f>IF(A269&amp;""="","",IF(G269&amp;""="","محجوز",G269))</f>
        <v/>
      </c>
      <c r="N269" s="18">
        <f>IF(ISNUMBER(A269),IF(ISNUMBER(B269),HOUR(B269)*60+MINUTE(B269),0),"")</f>
        <v/>
      </c>
      <c r="O269" s="18">
        <f>IF(AND(ISNUMBER(A269),A269='الإعدادات'!$B$4),COUNTIFS($A$6:$A$2005,'الإعدادات'!$B$4,$N$6:$N$2005,"&lt;"&amp;N269)+COUNTIFS($A$6:A269,'الإعدادات'!$B$4,$N$6:N269,N269),"")</f>
        <v/>
      </c>
    </row>
    <row r="270">
      <c r="A270" s="13" t="n"/>
      <c r="B270" s="20" t="n"/>
      <c r="C270" s="5" t="n"/>
      <c r="D270" s="21" t="n"/>
      <c r="E270" s="5" t="n"/>
      <c r="F270" s="5" t="n"/>
      <c r="G270" s="5" t="n"/>
      <c r="H270" s="15" t="n"/>
      <c r="I270" s="5" t="n"/>
      <c r="J270" s="19">
        <f>IF(E270&amp;""="","",IFERROR(INDEX('الخدمات'!$B$6:$B$205,MATCH(E270&amp;"",'الخدمات'!$A$6:$A$205,0)),"خدمة غير موجودة"))</f>
        <v/>
      </c>
      <c r="K270" s="19">
        <f>IF(A270&amp;""="","",IF(AND(G270="تم",ISNUMBER(J270)),ROUND(J270-N(H270),2),0))</f>
        <v/>
      </c>
      <c r="L270" s="19">
        <f>IF(A270&amp;""="","",IFERROR(ROUND(K270*INDEX('الموظفات'!$C$6:$C$205,MATCH(F270&amp;"",'الموظفات'!$A$6:$A$205,0)),2),0))</f>
        <v/>
      </c>
      <c r="M270" s="6">
        <f>IF(A270&amp;""="","",IF(G270&amp;""="","محجوز",G270))</f>
        <v/>
      </c>
      <c r="N270" s="18">
        <f>IF(ISNUMBER(A270),IF(ISNUMBER(B270),HOUR(B270)*60+MINUTE(B270),0),"")</f>
        <v/>
      </c>
      <c r="O270" s="18">
        <f>IF(AND(ISNUMBER(A270),A270='الإعدادات'!$B$4),COUNTIFS($A$6:$A$2005,'الإعدادات'!$B$4,$N$6:$N$2005,"&lt;"&amp;N270)+COUNTIFS($A$6:A270,'الإعدادات'!$B$4,$N$6:N270,N270),"")</f>
        <v/>
      </c>
    </row>
    <row r="271">
      <c r="A271" s="13" t="n"/>
      <c r="B271" s="20" t="n"/>
      <c r="C271" s="5" t="n"/>
      <c r="D271" s="21" t="n"/>
      <c r="E271" s="5" t="n"/>
      <c r="F271" s="5" t="n"/>
      <c r="G271" s="5" t="n"/>
      <c r="H271" s="15" t="n"/>
      <c r="I271" s="5" t="n"/>
      <c r="J271" s="19">
        <f>IF(E271&amp;""="","",IFERROR(INDEX('الخدمات'!$B$6:$B$205,MATCH(E271&amp;"",'الخدمات'!$A$6:$A$205,0)),"خدمة غير موجودة"))</f>
        <v/>
      </c>
      <c r="K271" s="19">
        <f>IF(A271&amp;""="","",IF(AND(G271="تم",ISNUMBER(J271)),ROUND(J271-N(H271),2),0))</f>
        <v/>
      </c>
      <c r="L271" s="19">
        <f>IF(A271&amp;""="","",IFERROR(ROUND(K271*INDEX('الموظفات'!$C$6:$C$205,MATCH(F271&amp;"",'الموظفات'!$A$6:$A$205,0)),2),0))</f>
        <v/>
      </c>
      <c r="M271" s="6">
        <f>IF(A271&amp;""="","",IF(G271&amp;""="","محجوز",G271))</f>
        <v/>
      </c>
      <c r="N271" s="18">
        <f>IF(ISNUMBER(A271),IF(ISNUMBER(B271),HOUR(B271)*60+MINUTE(B271),0),"")</f>
        <v/>
      </c>
      <c r="O271" s="18">
        <f>IF(AND(ISNUMBER(A271),A271='الإعدادات'!$B$4),COUNTIFS($A$6:$A$2005,'الإعدادات'!$B$4,$N$6:$N$2005,"&lt;"&amp;N271)+COUNTIFS($A$6:A271,'الإعدادات'!$B$4,$N$6:N271,N271),"")</f>
        <v/>
      </c>
    </row>
    <row r="272">
      <c r="A272" s="13" t="n"/>
      <c r="B272" s="20" t="n"/>
      <c r="C272" s="5" t="n"/>
      <c r="D272" s="21" t="n"/>
      <c r="E272" s="5" t="n"/>
      <c r="F272" s="5" t="n"/>
      <c r="G272" s="5" t="n"/>
      <c r="H272" s="15" t="n"/>
      <c r="I272" s="5" t="n"/>
      <c r="J272" s="19">
        <f>IF(E272&amp;""="","",IFERROR(INDEX('الخدمات'!$B$6:$B$205,MATCH(E272&amp;"",'الخدمات'!$A$6:$A$205,0)),"خدمة غير موجودة"))</f>
        <v/>
      </c>
      <c r="K272" s="19">
        <f>IF(A272&amp;""="","",IF(AND(G272="تم",ISNUMBER(J272)),ROUND(J272-N(H272),2),0))</f>
        <v/>
      </c>
      <c r="L272" s="19">
        <f>IF(A272&amp;""="","",IFERROR(ROUND(K272*INDEX('الموظفات'!$C$6:$C$205,MATCH(F272&amp;"",'الموظفات'!$A$6:$A$205,0)),2),0))</f>
        <v/>
      </c>
      <c r="M272" s="6">
        <f>IF(A272&amp;""="","",IF(G272&amp;""="","محجوز",G272))</f>
        <v/>
      </c>
      <c r="N272" s="18">
        <f>IF(ISNUMBER(A272),IF(ISNUMBER(B272),HOUR(B272)*60+MINUTE(B272),0),"")</f>
        <v/>
      </c>
      <c r="O272" s="18">
        <f>IF(AND(ISNUMBER(A272),A272='الإعدادات'!$B$4),COUNTIFS($A$6:$A$2005,'الإعدادات'!$B$4,$N$6:$N$2005,"&lt;"&amp;N272)+COUNTIFS($A$6:A272,'الإعدادات'!$B$4,$N$6:N272,N272),"")</f>
        <v/>
      </c>
    </row>
    <row r="273">
      <c r="A273" s="13" t="n"/>
      <c r="B273" s="20" t="n"/>
      <c r="C273" s="5" t="n"/>
      <c r="D273" s="21" t="n"/>
      <c r="E273" s="5" t="n"/>
      <c r="F273" s="5" t="n"/>
      <c r="G273" s="5" t="n"/>
      <c r="H273" s="15" t="n"/>
      <c r="I273" s="5" t="n"/>
      <c r="J273" s="19">
        <f>IF(E273&amp;""="","",IFERROR(INDEX('الخدمات'!$B$6:$B$205,MATCH(E273&amp;"",'الخدمات'!$A$6:$A$205,0)),"خدمة غير موجودة"))</f>
        <v/>
      </c>
      <c r="K273" s="19">
        <f>IF(A273&amp;""="","",IF(AND(G273="تم",ISNUMBER(J273)),ROUND(J273-N(H273),2),0))</f>
        <v/>
      </c>
      <c r="L273" s="19">
        <f>IF(A273&amp;""="","",IFERROR(ROUND(K273*INDEX('الموظفات'!$C$6:$C$205,MATCH(F273&amp;"",'الموظفات'!$A$6:$A$205,0)),2),0))</f>
        <v/>
      </c>
      <c r="M273" s="6">
        <f>IF(A273&amp;""="","",IF(G273&amp;""="","محجوز",G273))</f>
        <v/>
      </c>
      <c r="N273" s="18">
        <f>IF(ISNUMBER(A273),IF(ISNUMBER(B273),HOUR(B273)*60+MINUTE(B273),0),"")</f>
        <v/>
      </c>
      <c r="O273" s="18">
        <f>IF(AND(ISNUMBER(A273),A273='الإعدادات'!$B$4),COUNTIFS($A$6:$A$2005,'الإعدادات'!$B$4,$N$6:$N$2005,"&lt;"&amp;N273)+COUNTIFS($A$6:A273,'الإعدادات'!$B$4,$N$6:N273,N273),"")</f>
        <v/>
      </c>
    </row>
    <row r="274">
      <c r="A274" s="13" t="n"/>
      <c r="B274" s="20" t="n"/>
      <c r="C274" s="5" t="n"/>
      <c r="D274" s="21" t="n"/>
      <c r="E274" s="5" t="n"/>
      <c r="F274" s="5" t="n"/>
      <c r="G274" s="5" t="n"/>
      <c r="H274" s="15" t="n"/>
      <c r="I274" s="5" t="n"/>
      <c r="J274" s="19">
        <f>IF(E274&amp;""="","",IFERROR(INDEX('الخدمات'!$B$6:$B$205,MATCH(E274&amp;"",'الخدمات'!$A$6:$A$205,0)),"خدمة غير موجودة"))</f>
        <v/>
      </c>
      <c r="K274" s="19">
        <f>IF(A274&amp;""="","",IF(AND(G274="تم",ISNUMBER(J274)),ROUND(J274-N(H274),2),0))</f>
        <v/>
      </c>
      <c r="L274" s="19">
        <f>IF(A274&amp;""="","",IFERROR(ROUND(K274*INDEX('الموظفات'!$C$6:$C$205,MATCH(F274&amp;"",'الموظفات'!$A$6:$A$205,0)),2),0))</f>
        <v/>
      </c>
      <c r="M274" s="6">
        <f>IF(A274&amp;""="","",IF(G274&amp;""="","محجوز",G274))</f>
        <v/>
      </c>
      <c r="N274" s="18">
        <f>IF(ISNUMBER(A274),IF(ISNUMBER(B274),HOUR(B274)*60+MINUTE(B274),0),"")</f>
        <v/>
      </c>
      <c r="O274" s="18">
        <f>IF(AND(ISNUMBER(A274),A274='الإعدادات'!$B$4),COUNTIFS($A$6:$A$2005,'الإعدادات'!$B$4,$N$6:$N$2005,"&lt;"&amp;N274)+COUNTIFS($A$6:A274,'الإعدادات'!$B$4,$N$6:N274,N274),"")</f>
        <v/>
      </c>
    </row>
    <row r="275">
      <c r="A275" s="13" t="n"/>
      <c r="B275" s="20" t="n"/>
      <c r="C275" s="5" t="n"/>
      <c r="D275" s="21" t="n"/>
      <c r="E275" s="5" t="n"/>
      <c r="F275" s="5" t="n"/>
      <c r="G275" s="5" t="n"/>
      <c r="H275" s="15" t="n"/>
      <c r="I275" s="5" t="n"/>
      <c r="J275" s="19">
        <f>IF(E275&amp;""="","",IFERROR(INDEX('الخدمات'!$B$6:$B$205,MATCH(E275&amp;"",'الخدمات'!$A$6:$A$205,0)),"خدمة غير موجودة"))</f>
        <v/>
      </c>
      <c r="K275" s="19">
        <f>IF(A275&amp;""="","",IF(AND(G275="تم",ISNUMBER(J275)),ROUND(J275-N(H275),2),0))</f>
        <v/>
      </c>
      <c r="L275" s="19">
        <f>IF(A275&amp;""="","",IFERROR(ROUND(K275*INDEX('الموظفات'!$C$6:$C$205,MATCH(F275&amp;"",'الموظفات'!$A$6:$A$205,0)),2),0))</f>
        <v/>
      </c>
      <c r="M275" s="6">
        <f>IF(A275&amp;""="","",IF(G275&amp;""="","محجوز",G275))</f>
        <v/>
      </c>
      <c r="N275" s="18">
        <f>IF(ISNUMBER(A275),IF(ISNUMBER(B275),HOUR(B275)*60+MINUTE(B275),0),"")</f>
        <v/>
      </c>
      <c r="O275" s="18">
        <f>IF(AND(ISNUMBER(A275),A275='الإعدادات'!$B$4),COUNTIFS($A$6:$A$2005,'الإعدادات'!$B$4,$N$6:$N$2005,"&lt;"&amp;N275)+COUNTIFS($A$6:A275,'الإعدادات'!$B$4,$N$6:N275,N275),"")</f>
        <v/>
      </c>
    </row>
    <row r="276">
      <c r="A276" s="13" t="n"/>
      <c r="B276" s="20" t="n"/>
      <c r="C276" s="5" t="n"/>
      <c r="D276" s="21" t="n"/>
      <c r="E276" s="5" t="n"/>
      <c r="F276" s="5" t="n"/>
      <c r="G276" s="5" t="n"/>
      <c r="H276" s="15" t="n"/>
      <c r="I276" s="5" t="n"/>
      <c r="J276" s="19">
        <f>IF(E276&amp;""="","",IFERROR(INDEX('الخدمات'!$B$6:$B$205,MATCH(E276&amp;"",'الخدمات'!$A$6:$A$205,0)),"خدمة غير موجودة"))</f>
        <v/>
      </c>
      <c r="K276" s="19">
        <f>IF(A276&amp;""="","",IF(AND(G276="تم",ISNUMBER(J276)),ROUND(J276-N(H276),2),0))</f>
        <v/>
      </c>
      <c r="L276" s="19">
        <f>IF(A276&amp;""="","",IFERROR(ROUND(K276*INDEX('الموظفات'!$C$6:$C$205,MATCH(F276&amp;"",'الموظفات'!$A$6:$A$205,0)),2),0))</f>
        <v/>
      </c>
      <c r="M276" s="6">
        <f>IF(A276&amp;""="","",IF(G276&amp;""="","محجوز",G276))</f>
        <v/>
      </c>
      <c r="N276" s="18">
        <f>IF(ISNUMBER(A276),IF(ISNUMBER(B276),HOUR(B276)*60+MINUTE(B276),0),"")</f>
        <v/>
      </c>
      <c r="O276" s="18">
        <f>IF(AND(ISNUMBER(A276),A276='الإعدادات'!$B$4),COUNTIFS($A$6:$A$2005,'الإعدادات'!$B$4,$N$6:$N$2005,"&lt;"&amp;N276)+COUNTIFS($A$6:A276,'الإعدادات'!$B$4,$N$6:N276,N276),"")</f>
        <v/>
      </c>
    </row>
    <row r="277">
      <c r="A277" s="13" t="n"/>
      <c r="B277" s="20" t="n"/>
      <c r="C277" s="5" t="n"/>
      <c r="D277" s="21" t="n"/>
      <c r="E277" s="5" t="n"/>
      <c r="F277" s="5" t="n"/>
      <c r="G277" s="5" t="n"/>
      <c r="H277" s="15" t="n"/>
      <c r="I277" s="5" t="n"/>
      <c r="J277" s="19">
        <f>IF(E277&amp;""="","",IFERROR(INDEX('الخدمات'!$B$6:$B$205,MATCH(E277&amp;"",'الخدمات'!$A$6:$A$205,0)),"خدمة غير موجودة"))</f>
        <v/>
      </c>
      <c r="K277" s="19">
        <f>IF(A277&amp;""="","",IF(AND(G277="تم",ISNUMBER(J277)),ROUND(J277-N(H277),2),0))</f>
        <v/>
      </c>
      <c r="L277" s="19">
        <f>IF(A277&amp;""="","",IFERROR(ROUND(K277*INDEX('الموظفات'!$C$6:$C$205,MATCH(F277&amp;"",'الموظفات'!$A$6:$A$205,0)),2),0))</f>
        <v/>
      </c>
      <c r="M277" s="6">
        <f>IF(A277&amp;""="","",IF(G277&amp;""="","محجوز",G277))</f>
        <v/>
      </c>
      <c r="N277" s="18">
        <f>IF(ISNUMBER(A277),IF(ISNUMBER(B277),HOUR(B277)*60+MINUTE(B277),0),"")</f>
        <v/>
      </c>
      <c r="O277" s="18">
        <f>IF(AND(ISNUMBER(A277),A277='الإعدادات'!$B$4),COUNTIFS($A$6:$A$2005,'الإعدادات'!$B$4,$N$6:$N$2005,"&lt;"&amp;N277)+COUNTIFS($A$6:A277,'الإعدادات'!$B$4,$N$6:N277,N277),"")</f>
        <v/>
      </c>
    </row>
    <row r="278">
      <c r="A278" s="13" t="n"/>
      <c r="B278" s="20" t="n"/>
      <c r="C278" s="5" t="n"/>
      <c r="D278" s="21" t="n"/>
      <c r="E278" s="5" t="n"/>
      <c r="F278" s="5" t="n"/>
      <c r="G278" s="5" t="n"/>
      <c r="H278" s="15" t="n"/>
      <c r="I278" s="5" t="n"/>
      <c r="J278" s="19">
        <f>IF(E278&amp;""="","",IFERROR(INDEX('الخدمات'!$B$6:$B$205,MATCH(E278&amp;"",'الخدمات'!$A$6:$A$205,0)),"خدمة غير موجودة"))</f>
        <v/>
      </c>
      <c r="K278" s="19">
        <f>IF(A278&amp;""="","",IF(AND(G278="تم",ISNUMBER(J278)),ROUND(J278-N(H278),2),0))</f>
        <v/>
      </c>
      <c r="L278" s="19">
        <f>IF(A278&amp;""="","",IFERROR(ROUND(K278*INDEX('الموظفات'!$C$6:$C$205,MATCH(F278&amp;"",'الموظفات'!$A$6:$A$205,0)),2),0))</f>
        <v/>
      </c>
      <c r="M278" s="6">
        <f>IF(A278&amp;""="","",IF(G278&amp;""="","محجوز",G278))</f>
        <v/>
      </c>
      <c r="N278" s="18">
        <f>IF(ISNUMBER(A278),IF(ISNUMBER(B278),HOUR(B278)*60+MINUTE(B278),0),"")</f>
        <v/>
      </c>
      <c r="O278" s="18">
        <f>IF(AND(ISNUMBER(A278),A278='الإعدادات'!$B$4),COUNTIFS($A$6:$A$2005,'الإعدادات'!$B$4,$N$6:$N$2005,"&lt;"&amp;N278)+COUNTIFS($A$6:A278,'الإعدادات'!$B$4,$N$6:N278,N278),"")</f>
        <v/>
      </c>
    </row>
    <row r="279">
      <c r="A279" s="13" t="n"/>
      <c r="B279" s="20" t="n"/>
      <c r="C279" s="5" t="n"/>
      <c r="D279" s="21" t="n"/>
      <c r="E279" s="5" t="n"/>
      <c r="F279" s="5" t="n"/>
      <c r="G279" s="5" t="n"/>
      <c r="H279" s="15" t="n"/>
      <c r="I279" s="5" t="n"/>
      <c r="J279" s="19">
        <f>IF(E279&amp;""="","",IFERROR(INDEX('الخدمات'!$B$6:$B$205,MATCH(E279&amp;"",'الخدمات'!$A$6:$A$205,0)),"خدمة غير موجودة"))</f>
        <v/>
      </c>
      <c r="K279" s="19">
        <f>IF(A279&amp;""="","",IF(AND(G279="تم",ISNUMBER(J279)),ROUND(J279-N(H279),2),0))</f>
        <v/>
      </c>
      <c r="L279" s="19">
        <f>IF(A279&amp;""="","",IFERROR(ROUND(K279*INDEX('الموظفات'!$C$6:$C$205,MATCH(F279&amp;"",'الموظفات'!$A$6:$A$205,0)),2),0))</f>
        <v/>
      </c>
      <c r="M279" s="6">
        <f>IF(A279&amp;""="","",IF(G279&amp;""="","محجوز",G279))</f>
        <v/>
      </c>
      <c r="N279" s="18">
        <f>IF(ISNUMBER(A279),IF(ISNUMBER(B279),HOUR(B279)*60+MINUTE(B279),0),"")</f>
        <v/>
      </c>
      <c r="O279" s="18">
        <f>IF(AND(ISNUMBER(A279),A279='الإعدادات'!$B$4),COUNTIFS($A$6:$A$2005,'الإعدادات'!$B$4,$N$6:$N$2005,"&lt;"&amp;N279)+COUNTIFS($A$6:A279,'الإعدادات'!$B$4,$N$6:N279,N279),"")</f>
        <v/>
      </c>
    </row>
    <row r="280">
      <c r="A280" s="13" t="n"/>
      <c r="B280" s="20" t="n"/>
      <c r="C280" s="5" t="n"/>
      <c r="D280" s="21" t="n"/>
      <c r="E280" s="5" t="n"/>
      <c r="F280" s="5" t="n"/>
      <c r="G280" s="5" t="n"/>
      <c r="H280" s="15" t="n"/>
      <c r="I280" s="5" t="n"/>
      <c r="J280" s="19">
        <f>IF(E280&amp;""="","",IFERROR(INDEX('الخدمات'!$B$6:$B$205,MATCH(E280&amp;"",'الخدمات'!$A$6:$A$205,0)),"خدمة غير موجودة"))</f>
        <v/>
      </c>
      <c r="K280" s="19">
        <f>IF(A280&amp;""="","",IF(AND(G280="تم",ISNUMBER(J280)),ROUND(J280-N(H280),2),0))</f>
        <v/>
      </c>
      <c r="L280" s="19">
        <f>IF(A280&amp;""="","",IFERROR(ROUND(K280*INDEX('الموظفات'!$C$6:$C$205,MATCH(F280&amp;"",'الموظفات'!$A$6:$A$205,0)),2),0))</f>
        <v/>
      </c>
      <c r="M280" s="6">
        <f>IF(A280&amp;""="","",IF(G280&amp;""="","محجوز",G280))</f>
        <v/>
      </c>
      <c r="N280" s="18">
        <f>IF(ISNUMBER(A280),IF(ISNUMBER(B280),HOUR(B280)*60+MINUTE(B280),0),"")</f>
        <v/>
      </c>
      <c r="O280" s="18">
        <f>IF(AND(ISNUMBER(A280),A280='الإعدادات'!$B$4),COUNTIFS($A$6:$A$2005,'الإعدادات'!$B$4,$N$6:$N$2005,"&lt;"&amp;N280)+COUNTIFS($A$6:A280,'الإعدادات'!$B$4,$N$6:N280,N280),"")</f>
        <v/>
      </c>
    </row>
    <row r="281">
      <c r="A281" s="13" t="n"/>
      <c r="B281" s="20" t="n"/>
      <c r="C281" s="5" t="n"/>
      <c r="D281" s="21" t="n"/>
      <c r="E281" s="5" t="n"/>
      <c r="F281" s="5" t="n"/>
      <c r="G281" s="5" t="n"/>
      <c r="H281" s="15" t="n"/>
      <c r="I281" s="5" t="n"/>
      <c r="J281" s="19">
        <f>IF(E281&amp;""="","",IFERROR(INDEX('الخدمات'!$B$6:$B$205,MATCH(E281&amp;"",'الخدمات'!$A$6:$A$205,0)),"خدمة غير موجودة"))</f>
        <v/>
      </c>
      <c r="K281" s="19">
        <f>IF(A281&amp;""="","",IF(AND(G281="تم",ISNUMBER(J281)),ROUND(J281-N(H281),2),0))</f>
        <v/>
      </c>
      <c r="L281" s="19">
        <f>IF(A281&amp;""="","",IFERROR(ROUND(K281*INDEX('الموظفات'!$C$6:$C$205,MATCH(F281&amp;"",'الموظفات'!$A$6:$A$205,0)),2),0))</f>
        <v/>
      </c>
      <c r="M281" s="6">
        <f>IF(A281&amp;""="","",IF(G281&amp;""="","محجوز",G281))</f>
        <v/>
      </c>
      <c r="N281" s="18">
        <f>IF(ISNUMBER(A281),IF(ISNUMBER(B281),HOUR(B281)*60+MINUTE(B281),0),"")</f>
        <v/>
      </c>
      <c r="O281" s="18">
        <f>IF(AND(ISNUMBER(A281),A281='الإعدادات'!$B$4),COUNTIFS($A$6:$A$2005,'الإعدادات'!$B$4,$N$6:$N$2005,"&lt;"&amp;N281)+COUNTIFS($A$6:A281,'الإعدادات'!$B$4,$N$6:N281,N281),"")</f>
        <v/>
      </c>
    </row>
    <row r="282">
      <c r="A282" s="13" t="n"/>
      <c r="B282" s="20" t="n"/>
      <c r="C282" s="5" t="n"/>
      <c r="D282" s="21" t="n"/>
      <c r="E282" s="5" t="n"/>
      <c r="F282" s="5" t="n"/>
      <c r="G282" s="5" t="n"/>
      <c r="H282" s="15" t="n"/>
      <c r="I282" s="5" t="n"/>
      <c r="J282" s="19">
        <f>IF(E282&amp;""="","",IFERROR(INDEX('الخدمات'!$B$6:$B$205,MATCH(E282&amp;"",'الخدمات'!$A$6:$A$205,0)),"خدمة غير موجودة"))</f>
        <v/>
      </c>
      <c r="K282" s="19">
        <f>IF(A282&amp;""="","",IF(AND(G282="تم",ISNUMBER(J282)),ROUND(J282-N(H282),2),0))</f>
        <v/>
      </c>
      <c r="L282" s="19">
        <f>IF(A282&amp;""="","",IFERROR(ROUND(K282*INDEX('الموظفات'!$C$6:$C$205,MATCH(F282&amp;"",'الموظفات'!$A$6:$A$205,0)),2),0))</f>
        <v/>
      </c>
      <c r="M282" s="6">
        <f>IF(A282&amp;""="","",IF(G282&amp;""="","محجوز",G282))</f>
        <v/>
      </c>
      <c r="N282" s="18">
        <f>IF(ISNUMBER(A282),IF(ISNUMBER(B282),HOUR(B282)*60+MINUTE(B282),0),"")</f>
        <v/>
      </c>
      <c r="O282" s="18">
        <f>IF(AND(ISNUMBER(A282),A282='الإعدادات'!$B$4),COUNTIFS($A$6:$A$2005,'الإعدادات'!$B$4,$N$6:$N$2005,"&lt;"&amp;N282)+COUNTIFS($A$6:A282,'الإعدادات'!$B$4,$N$6:N282,N282),"")</f>
        <v/>
      </c>
    </row>
    <row r="283">
      <c r="A283" s="13" t="n"/>
      <c r="B283" s="20" t="n"/>
      <c r="C283" s="5" t="n"/>
      <c r="D283" s="21" t="n"/>
      <c r="E283" s="5" t="n"/>
      <c r="F283" s="5" t="n"/>
      <c r="G283" s="5" t="n"/>
      <c r="H283" s="15" t="n"/>
      <c r="I283" s="5" t="n"/>
      <c r="J283" s="19">
        <f>IF(E283&amp;""="","",IFERROR(INDEX('الخدمات'!$B$6:$B$205,MATCH(E283&amp;"",'الخدمات'!$A$6:$A$205,0)),"خدمة غير موجودة"))</f>
        <v/>
      </c>
      <c r="K283" s="19">
        <f>IF(A283&amp;""="","",IF(AND(G283="تم",ISNUMBER(J283)),ROUND(J283-N(H283),2),0))</f>
        <v/>
      </c>
      <c r="L283" s="19">
        <f>IF(A283&amp;""="","",IFERROR(ROUND(K283*INDEX('الموظفات'!$C$6:$C$205,MATCH(F283&amp;"",'الموظفات'!$A$6:$A$205,0)),2),0))</f>
        <v/>
      </c>
      <c r="M283" s="6">
        <f>IF(A283&amp;""="","",IF(G283&amp;""="","محجوز",G283))</f>
        <v/>
      </c>
      <c r="N283" s="18">
        <f>IF(ISNUMBER(A283),IF(ISNUMBER(B283),HOUR(B283)*60+MINUTE(B283),0),"")</f>
        <v/>
      </c>
      <c r="O283" s="18">
        <f>IF(AND(ISNUMBER(A283),A283='الإعدادات'!$B$4),COUNTIFS($A$6:$A$2005,'الإعدادات'!$B$4,$N$6:$N$2005,"&lt;"&amp;N283)+COUNTIFS($A$6:A283,'الإعدادات'!$B$4,$N$6:N283,N283),"")</f>
        <v/>
      </c>
    </row>
    <row r="284">
      <c r="A284" s="13" t="n"/>
      <c r="B284" s="20" t="n"/>
      <c r="C284" s="5" t="n"/>
      <c r="D284" s="21" t="n"/>
      <c r="E284" s="5" t="n"/>
      <c r="F284" s="5" t="n"/>
      <c r="G284" s="5" t="n"/>
      <c r="H284" s="15" t="n"/>
      <c r="I284" s="5" t="n"/>
      <c r="J284" s="19">
        <f>IF(E284&amp;""="","",IFERROR(INDEX('الخدمات'!$B$6:$B$205,MATCH(E284&amp;"",'الخدمات'!$A$6:$A$205,0)),"خدمة غير موجودة"))</f>
        <v/>
      </c>
      <c r="K284" s="19">
        <f>IF(A284&amp;""="","",IF(AND(G284="تم",ISNUMBER(J284)),ROUND(J284-N(H284),2),0))</f>
        <v/>
      </c>
      <c r="L284" s="19">
        <f>IF(A284&amp;""="","",IFERROR(ROUND(K284*INDEX('الموظفات'!$C$6:$C$205,MATCH(F284&amp;"",'الموظفات'!$A$6:$A$205,0)),2),0))</f>
        <v/>
      </c>
      <c r="M284" s="6">
        <f>IF(A284&amp;""="","",IF(G284&amp;""="","محجوز",G284))</f>
        <v/>
      </c>
      <c r="N284" s="18">
        <f>IF(ISNUMBER(A284),IF(ISNUMBER(B284),HOUR(B284)*60+MINUTE(B284),0),"")</f>
        <v/>
      </c>
      <c r="O284" s="18">
        <f>IF(AND(ISNUMBER(A284),A284='الإعدادات'!$B$4),COUNTIFS($A$6:$A$2005,'الإعدادات'!$B$4,$N$6:$N$2005,"&lt;"&amp;N284)+COUNTIFS($A$6:A284,'الإعدادات'!$B$4,$N$6:N284,N284),"")</f>
        <v/>
      </c>
    </row>
    <row r="285">
      <c r="A285" s="13" t="n"/>
      <c r="B285" s="20" t="n"/>
      <c r="C285" s="5" t="n"/>
      <c r="D285" s="21" t="n"/>
      <c r="E285" s="5" t="n"/>
      <c r="F285" s="5" t="n"/>
      <c r="G285" s="5" t="n"/>
      <c r="H285" s="15" t="n"/>
      <c r="I285" s="5" t="n"/>
      <c r="J285" s="19">
        <f>IF(E285&amp;""="","",IFERROR(INDEX('الخدمات'!$B$6:$B$205,MATCH(E285&amp;"",'الخدمات'!$A$6:$A$205,0)),"خدمة غير موجودة"))</f>
        <v/>
      </c>
      <c r="K285" s="19">
        <f>IF(A285&amp;""="","",IF(AND(G285="تم",ISNUMBER(J285)),ROUND(J285-N(H285),2),0))</f>
        <v/>
      </c>
      <c r="L285" s="19">
        <f>IF(A285&amp;""="","",IFERROR(ROUND(K285*INDEX('الموظفات'!$C$6:$C$205,MATCH(F285&amp;"",'الموظفات'!$A$6:$A$205,0)),2),0))</f>
        <v/>
      </c>
      <c r="M285" s="6">
        <f>IF(A285&amp;""="","",IF(G285&amp;""="","محجوز",G285))</f>
        <v/>
      </c>
      <c r="N285" s="18">
        <f>IF(ISNUMBER(A285),IF(ISNUMBER(B285),HOUR(B285)*60+MINUTE(B285),0),"")</f>
        <v/>
      </c>
      <c r="O285" s="18">
        <f>IF(AND(ISNUMBER(A285),A285='الإعدادات'!$B$4),COUNTIFS($A$6:$A$2005,'الإعدادات'!$B$4,$N$6:$N$2005,"&lt;"&amp;N285)+COUNTIFS($A$6:A285,'الإعدادات'!$B$4,$N$6:N285,N285),"")</f>
        <v/>
      </c>
    </row>
    <row r="286">
      <c r="A286" s="13" t="n"/>
      <c r="B286" s="20" t="n"/>
      <c r="C286" s="5" t="n"/>
      <c r="D286" s="21" t="n"/>
      <c r="E286" s="5" t="n"/>
      <c r="F286" s="5" t="n"/>
      <c r="G286" s="5" t="n"/>
      <c r="H286" s="15" t="n"/>
      <c r="I286" s="5" t="n"/>
      <c r="J286" s="19">
        <f>IF(E286&amp;""="","",IFERROR(INDEX('الخدمات'!$B$6:$B$205,MATCH(E286&amp;"",'الخدمات'!$A$6:$A$205,0)),"خدمة غير موجودة"))</f>
        <v/>
      </c>
      <c r="K286" s="19">
        <f>IF(A286&amp;""="","",IF(AND(G286="تم",ISNUMBER(J286)),ROUND(J286-N(H286),2),0))</f>
        <v/>
      </c>
      <c r="L286" s="19">
        <f>IF(A286&amp;""="","",IFERROR(ROUND(K286*INDEX('الموظفات'!$C$6:$C$205,MATCH(F286&amp;"",'الموظفات'!$A$6:$A$205,0)),2),0))</f>
        <v/>
      </c>
      <c r="M286" s="6">
        <f>IF(A286&amp;""="","",IF(G286&amp;""="","محجوز",G286))</f>
        <v/>
      </c>
      <c r="N286" s="18">
        <f>IF(ISNUMBER(A286),IF(ISNUMBER(B286),HOUR(B286)*60+MINUTE(B286),0),"")</f>
        <v/>
      </c>
      <c r="O286" s="18">
        <f>IF(AND(ISNUMBER(A286),A286='الإعدادات'!$B$4),COUNTIFS($A$6:$A$2005,'الإعدادات'!$B$4,$N$6:$N$2005,"&lt;"&amp;N286)+COUNTIFS($A$6:A286,'الإعدادات'!$B$4,$N$6:N286,N286),"")</f>
        <v/>
      </c>
    </row>
    <row r="287">
      <c r="A287" s="13" t="n"/>
      <c r="B287" s="20" t="n"/>
      <c r="C287" s="5" t="n"/>
      <c r="D287" s="21" t="n"/>
      <c r="E287" s="5" t="n"/>
      <c r="F287" s="5" t="n"/>
      <c r="G287" s="5" t="n"/>
      <c r="H287" s="15" t="n"/>
      <c r="I287" s="5" t="n"/>
      <c r="J287" s="19">
        <f>IF(E287&amp;""="","",IFERROR(INDEX('الخدمات'!$B$6:$B$205,MATCH(E287&amp;"",'الخدمات'!$A$6:$A$205,0)),"خدمة غير موجودة"))</f>
        <v/>
      </c>
      <c r="K287" s="19">
        <f>IF(A287&amp;""="","",IF(AND(G287="تم",ISNUMBER(J287)),ROUND(J287-N(H287),2),0))</f>
        <v/>
      </c>
      <c r="L287" s="19">
        <f>IF(A287&amp;""="","",IFERROR(ROUND(K287*INDEX('الموظفات'!$C$6:$C$205,MATCH(F287&amp;"",'الموظفات'!$A$6:$A$205,0)),2),0))</f>
        <v/>
      </c>
      <c r="M287" s="6">
        <f>IF(A287&amp;""="","",IF(G287&amp;""="","محجوز",G287))</f>
        <v/>
      </c>
      <c r="N287" s="18">
        <f>IF(ISNUMBER(A287),IF(ISNUMBER(B287),HOUR(B287)*60+MINUTE(B287),0),"")</f>
        <v/>
      </c>
      <c r="O287" s="18">
        <f>IF(AND(ISNUMBER(A287),A287='الإعدادات'!$B$4),COUNTIFS($A$6:$A$2005,'الإعدادات'!$B$4,$N$6:$N$2005,"&lt;"&amp;N287)+COUNTIFS($A$6:A287,'الإعدادات'!$B$4,$N$6:N287,N287),"")</f>
        <v/>
      </c>
    </row>
    <row r="288">
      <c r="A288" s="13" t="n"/>
      <c r="B288" s="20" t="n"/>
      <c r="C288" s="5" t="n"/>
      <c r="D288" s="21" t="n"/>
      <c r="E288" s="5" t="n"/>
      <c r="F288" s="5" t="n"/>
      <c r="G288" s="5" t="n"/>
      <c r="H288" s="15" t="n"/>
      <c r="I288" s="5" t="n"/>
      <c r="J288" s="19">
        <f>IF(E288&amp;""="","",IFERROR(INDEX('الخدمات'!$B$6:$B$205,MATCH(E288&amp;"",'الخدمات'!$A$6:$A$205,0)),"خدمة غير موجودة"))</f>
        <v/>
      </c>
      <c r="K288" s="19">
        <f>IF(A288&amp;""="","",IF(AND(G288="تم",ISNUMBER(J288)),ROUND(J288-N(H288),2),0))</f>
        <v/>
      </c>
      <c r="L288" s="19">
        <f>IF(A288&amp;""="","",IFERROR(ROUND(K288*INDEX('الموظفات'!$C$6:$C$205,MATCH(F288&amp;"",'الموظفات'!$A$6:$A$205,0)),2),0))</f>
        <v/>
      </c>
      <c r="M288" s="6">
        <f>IF(A288&amp;""="","",IF(G288&amp;""="","محجوز",G288))</f>
        <v/>
      </c>
      <c r="N288" s="18">
        <f>IF(ISNUMBER(A288),IF(ISNUMBER(B288),HOUR(B288)*60+MINUTE(B288),0),"")</f>
        <v/>
      </c>
      <c r="O288" s="18">
        <f>IF(AND(ISNUMBER(A288),A288='الإعدادات'!$B$4),COUNTIFS($A$6:$A$2005,'الإعدادات'!$B$4,$N$6:$N$2005,"&lt;"&amp;N288)+COUNTIFS($A$6:A288,'الإعدادات'!$B$4,$N$6:N288,N288),"")</f>
        <v/>
      </c>
    </row>
    <row r="289">
      <c r="A289" s="13" t="n"/>
      <c r="B289" s="20" t="n"/>
      <c r="C289" s="5" t="n"/>
      <c r="D289" s="21" t="n"/>
      <c r="E289" s="5" t="n"/>
      <c r="F289" s="5" t="n"/>
      <c r="G289" s="5" t="n"/>
      <c r="H289" s="15" t="n"/>
      <c r="I289" s="5" t="n"/>
      <c r="J289" s="19">
        <f>IF(E289&amp;""="","",IFERROR(INDEX('الخدمات'!$B$6:$B$205,MATCH(E289&amp;"",'الخدمات'!$A$6:$A$205,0)),"خدمة غير موجودة"))</f>
        <v/>
      </c>
      <c r="K289" s="19">
        <f>IF(A289&amp;""="","",IF(AND(G289="تم",ISNUMBER(J289)),ROUND(J289-N(H289),2),0))</f>
        <v/>
      </c>
      <c r="L289" s="19">
        <f>IF(A289&amp;""="","",IFERROR(ROUND(K289*INDEX('الموظفات'!$C$6:$C$205,MATCH(F289&amp;"",'الموظفات'!$A$6:$A$205,0)),2),0))</f>
        <v/>
      </c>
      <c r="M289" s="6">
        <f>IF(A289&amp;""="","",IF(G289&amp;""="","محجوز",G289))</f>
        <v/>
      </c>
      <c r="N289" s="18">
        <f>IF(ISNUMBER(A289),IF(ISNUMBER(B289),HOUR(B289)*60+MINUTE(B289),0),"")</f>
        <v/>
      </c>
      <c r="O289" s="18">
        <f>IF(AND(ISNUMBER(A289),A289='الإعدادات'!$B$4),COUNTIFS($A$6:$A$2005,'الإعدادات'!$B$4,$N$6:$N$2005,"&lt;"&amp;N289)+COUNTIFS($A$6:A289,'الإعدادات'!$B$4,$N$6:N289,N289),"")</f>
        <v/>
      </c>
    </row>
    <row r="290">
      <c r="A290" s="13" t="n"/>
      <c r="B290" s="20" t="n"/>
      <c r="C290" s="5" t="n"/>
      <c r="D290" s="21" t="n"/>
      <c r="E290" s="5" t="n"/>
      <c r="F290" s="5" t="n"/>
      <c r="G290" s="5" t="n"/>
      <c r="H290" s="15" t="n"/>
      <c r="I290" s="5" t="n"/>
      <c r="J290" s="19">
        <f>IF(E290&amp;""="","",IFERROR(INDEX('الخدمات'!$B$6:$B$205,MATCH(E290&amp;"",'الخدمات'!$A$6:$A$205,0)),"خدمة غير موجودة"))</f>
        <v/>
      </c>
      <c r="K290" s="19">
        <f>IF(A290&amp;""="","",IF(AND(G290="تم",ISNUMBER(J290)),ROUND(J290-N(H290),2),0))</f>
        <v/>
      </c>
      <c r="L290" s="19">
        <f>IF(A290&amp;""="","",IFERROR(ROUND(K290*INDEX('الموظفات'!$C$6:$C$205,MATCH(F290&amp;"",'الموظفات'!$A$6:$A$205,0)),2),0))</f>
        <v/>
      </c>
      <c r="M290" s="6">
        <f>IF(A290&amp;""="","",IF(G290&amp;""="","محجوز",G290))</f>
        <v/>
      </c>
      <c r="N290" s="18">
        <f>IF(ISNUMBER(A290),IF(ISNUMBER(B290),HOUR(B290)*60+MINUTE(B290),0),"")</f>
        <v/>
      </c>
      <c r="O290" s="18">
        <f>IF(AND(ISNUMBER(A290),A290='الإعدادات'!$B$4),COUNTIFS($A$6:$A$2005,'الإعدادات'!$B$4,$N$6:$N$2005,"&lt;"&amp;N290)+COUNTIFS($A$6:A290,'الإعدادات'!$B$4,$N$6:N290,N290),"")</f>
        <v/>
      </c>
    </row>
    <row r="291">
      <c r="A291" s="13" t="n"/>
      <c r="B291" s="20" t="n"/>
      <c r="C291" s="5" t="n"/>
      <c r="D291" s="21" t="n"/>
      <c r="E291" s="5" t="n"/>
      <c r="F291" s="5" t="n"/>
      <c r="G291" s="5" t="n"/>
      <c r="H291" s="15" t="n"/>
      <c r="I291" s="5" t="n"/>
      <c r="J291" s="19">
        <f>IF(E291&amp;""="","",IFERROR(INDEX('الخدمات'!$B$6:$B$205,MATCH(E291&amp;"",'الخدمات'!$A$6:$A$205,0)),"خدمة غير موجودة"))</f>
        <v/>
      </c>
      <c r="K291" s="19">
        <f>IF(A291&amp;""="","",IF(AND(G291="تم",ISNUMBER(J291)),ROUND(J291-N(H291),2),0))</f>
        <v/>
      </c>
      <c r="L291" s="19">
        <f>IF(A291&amp;""="","",IFERROR(ROUND(K291*INDEX('الموظفات'!$C$6:$C$205,MATCH(F291&amp;"",'الموظفات'!$A$6:$A$205,0)),2),0))</f>
        <v/>
      </c>
      <c r="M291" s="6">
        <f>IF(A291&amp;""="","",IF(G291&amp;""="","محجوز",G291))</f>
        <v/>
      </c>
      <c r="N291" s="18">
        <f>IF(ISNUMBER(A291),IF(ISNUMBER(B291),HOUR(B291)*60+MINUTE(B291),0),"")</f>
        <v/>
      </c>
      <c r="O291" s="18">
        <f>IF(AND(ISNUMBER(A291),A291='الإعدادات'!$B$4),COUNTIFS($A$6:$A$2005,'الإعدادات'!$B$4,$N$6:$N$2005,"&lt;"&amp;N291)+COUNTIFS($A$6:A291,'الإعدادات'!$B$4,$N$6:N291,N291),"")</f>
        <v/>
      </c>
    </row>
    <row r="292">
      <c r="A292" s="13" t="n"/>
      <c r="B292" s="20" t="n"/>
      <c r="C292" s="5" t="n"/>
      <c r="D292" s="21" t="n"/>
      <c r="E292" s="5" t="n"/>
      <c r="F292" s="5" t="n"/>
      <c r="G292" s="5" t="n"/>
      <c r="H292" s="15" t="n"/>
      <c r="I292" s="5" t="n"/>
      <c r="J292" s="19">
        <f>IF(E292&amp;""="","",IFERROR(INDEX('الخدمات'!$B$6:$B$205,MATCH(E292&amp;"",'الخدمات'!$A$6:$A$205,0)),"خدمة غير موجودة"))</f>
        <v/>
      </c>
      <c r="K292" s="19">
        <f>IF(A292&amp;""="","",IF(AND(G292="تم",ISNUMBER(J292)),ROUND(J292-N(H292),2),0))</f>
        <v/>
      </c>
      <c r="L292" s="19">
        <f>IF(A292&amp;""="","",IFERROR(ROUND(K292*INDEX('الموظفات'!$C$6:$C$205,MATCH(F292&amp;"",'الموظفات'!$A$6:$A$205,0)),2),0))</f>
        <v/>
      </c>
      <c r="M292" s="6">
        <f>IF(A292&amp;""="","",IF(G292&amp;""="","محجوز",G292))</f>
        <v/>
      </c>
      <c r="N292" s="18">
        <f>IF(ISNUMBER(A292),IF(ISNUMBER(B292),HOUR(B292)*60+MINUTE(B292),0),"")</f>
        <v/>
      </c>
      <c r="O292" s="18">
        <f>IF(AND(ISNUMBER(A292),A292='الإعدادات'!$B$4),COUNTIFS($A$6:$A$2005,'الإعدادات'!$B$4,$N$6:$N$2005,"&lt;"&amp;N292)+COUNTIFS($A$6:A292,'الإعدادات'!$B$4,$N$6:N292,N292),"")</f>
        <v/>
      </c>
    </row>
    <row r="293">
      <c r="A293" s="13" t="n"/>
      <c r="B293" s="20" t="n"/>
      <c r="C293" s="5" t="n"/>
      <c r="D293" s="21" t="n"/>
      <c r="E293" s="5" t="n"/>
      <c r="F293" s="5" t="n"/>
      <c r="G293" s="5" t="n"/>
      <c r="H293" s="15" t="n"/>
      <c r="I293" s="5" t="n"/>
      <c r="J293" s="19">
        <f>IF(E293&amp;""="","",IFERROR(INDEX('الخدمات'!$B$6:$B$205,MATCH(E293&amp;"",'الخدمات'!$A$6:$A$205,0)),"خدمة غير موجودة"))</f>
        <v/>
      </c>
      <c r="K293" s="19">
        <f>IF(A293&amp;""="","",IF(AND(G293="تم",ISNUMBER(J293)),ROUND(J293-N(H293),2),0))</f>
        <v/>
      </c>
      <c r="L293" s="19">
        <f>IF(A293&amp;""="","",IFERROR(ROUND(K293*INDEX('الموظفات'!$C$6:$C$205,MATCH(F293&amp;"",'الموظفات'!$A$6:$A$205,0)),2),0))</f>
        <v/>
      </c>
      <c r="M293" s="6">
        <f>IF(A293&amp;""="","",IF(G293&amp;""="","محجوز",G293))</f>
        <v/>
      </c>
      <c r="N293" s="18">
        <f>IF(ISNUMBER(A293),IF(ISNUMBER(B293),HOUR(B293)*60+MINUTE(B293),0),"")</f>
        <v/>
      </c>
      <c r="O293" s="18">
        <f>IF(AND(ISNUMBER(A293),A293='الإعدادات'!$B$4),COUNTIFS($A$6:$A$2005,'الإعدادات'!$B$4,$N$6:$N$2005,"&lt;"&amp;N293)+COUNTIFS($A$6:A293,'الإعدادات'!$B$4,$N$6:N293,N293),"")</f>
        <v/>
      </c>
    </row>
    <row r="294">
      <c r="A294" s="13" t="n"/>
      <c r="B294" s="20" t="n"/>
      <c r="C294" s="5" t="n"/>
      <c r="D294" s="21" t="n"/>
      <c r="E294" s="5" t="n"/>
      <c r="F294" s="5" t="n"/>
      <c r="G294" s="5" t="n"/>
      <c r="H294" s="15" t="n"/>
      <c r="I294" s="5" t="n"/>
      <c r="J294" s="19">
        <f>IF(E294&amp;""="","",IFERROR(INDEX('الخدمات'!$B$6:$B$205,MATCH(E294&amp;"",'الخدمات'!$A$6:$A$205,0)),"خدمة غير موجودة"))</f>
        <v/>
      </c>
      <c r="K294" s="19">
        <f>IF(A294&amp;""="","",IF(AND(G294="تم",ISNUMBER(J294)),ROUND(J294-N(H294),2),0))</f>
        <v/>
      </c>
      <c r="L294" s="19">
        <f>IF(A294&amp;""="","",IFERROR(ROUND(K294*INDEX('الموظفات'!$C$6:$C$205,MATCH(F294&amp;"",'الموظفات'!$A$6:$A$205,0)),2),0))</f>
        <v/>
      </c>
      <c r="M294" s="6">
        <f>IF(A294&amp;""="","",IF(G294&amp;""="","محجوز",G294))</f>
        <v/>
      </c>
      <c r="N294" s="18">
        <f>IF(ISNUMBER(A294),IF(ISNUMBER(B294),HOUR(B294)*60+MINUTE(B294),0),"")</f>
        <v/>
      </c>
      <c r="O294" s="18">
        <f>IF(AND(ISNUMBER(A294),A294='الإعدادات'!$B$4),COUNTIFS($A$6:$A$2005,'الإعدادات'!$B$4,$N$6:$N$2005,"&lt;"&amp;N294)+COUNTIFS($A$6:A294,'الإعدادات'!$B$4,$N$6:N294,N294),"")</f>
        <v/>
      </c>
    </row>
    <row r="295">
      <c r="A295" s="13" t="n"/>
      <c r="B295" s="20" t="n"/>
      <c r="C295" s="5" t="n"/>
      <c r="D295" s="21" t="n"/>
      <c r="E295" s="5" t="n"/>
      <c r="F295" s="5" t="n"/>
      <c r="G295" s="5" t="n"/>
      <c r="H295" s="15" t="n"/>
      <c r="I295" s="5" t="n"/>
      <c r="J295" s="19">
        <f>IF(E295&amp;""="","",IFERROR(INDEX('الخدمات'!$B$6:$B$205,MATCH(E295&amp;"",'الخدمات'!$A$6:$A$205,0)),"خدمة غير موجودة"))</f>
        <v/>
      </c>
      <c r="K295" s="19">
        <f>IF(A295&amp;""="","",IF(AND(G295="تم",ISNUMBER(J295)),ROUND(J295-N(H295),2),0))</f>
        <v/>
      </c>
      <c r="L295" s="19">
        <f>IF(A295&amp;""="","",IFERROR(ROUND(K295*INDEX('الموظفات'!$C$6:$C$205,MATCH(F295&amp;"",'الموظفات'!$A$6:$A$205,0)),2),0))</f>
        <v/>
      </c>
      <c r="M295" s="6">
        <f>IF(A295&amp;""="","",IF(G295&amp;""="","محجوز",G295))</f>
        <v/>
      </c>
      <c r="N295" s="18">
        <f>IF(ISNUMBER(A295),IF(ISNUMBER(B295),HOUR(B295)*60+MINUTE(B295),0),"")</f>
        <v/>
      </c>
      <c r="O295" s="18">
        <f>IF(AND(ISNUMBER(A295),A295='الإعدادات'!$B$4),COUNTIFS($A$6:$A$2005,'الإعدادات'!$B$4,$N$6:$N$2005,"&lt;"&amp;N295)+COUNTIFS($A$6:A295,'الإعدادات'!$B$4,$N$6:N295,N295),"")</f>
        <v/>
      </c>
    </row>
    <row r="296">
      <c r="A296" s="13" t="n"/>
      <c r="B296" s="20" t="n"/>
      <c r="C296" s="5" t="n"/>
      <c r="D296" s="21" t="n"/>
      <c r="E296" s="5" t="n"/>
      <c r="F296" s="5" t="n"/>
      <c r="G296" s="5" t="n"/>
      <c r="H296" s="15" t="n"/>
      <c r="I296" s="5" t="n"/>
      <c r="J296" s="19">
        <f>IF(E296&amp;""="","",IFERROR(INDEX('الخدمات'!$B$6:$B$205,MATCH(E296&amp;"",'الخدمات'!$A$6:$A$205,0)),"خدمة غير موجودة"))</f>
        <v/>
      </c>
      <c r="K296" s="19">
        <f>IF(A296&amp;""="","",IF(AND(G296="تم",ISNUMBER(J296)),ROUND(J296-N(H296),2),0))</f>
        <v/>
      </c>
      <c r="L296" s="19">
        <f>IF(A296&amp;""="","",IFERROR(ROUND(K296*INDEX('الموظفات'!$C$6:$C$205,MATCH(F296&amp;"",'الموظفات'!$A$6:$A$205,0)),2),0))</f>
        <v/>
      </c>
      <c r="M296" s="6">
        <f>IF(A296&amp;""="","",IF(G296&amp;""="","محجوز",G296))</f>
        <v/>
      </c>
      <c r="N296" s="18">
        <f>IF(ISNUMBER(A296),IF(ISNUMBER(B296),HOUR(B296)*60+MINUTE(B296),0),"")</f>
        <v/>
      </c>
      <c r="O296" s="18">
        <f>IF(AND(ISNUMBER(A296),A296='الإعدادات'!$B$4),COUNTIFS($A$6:$A$2005,'الإعدادات'!$B$4,$N$6:$N$2005,"&lt;"&amp;N296)+COUNTIFS($A$6:A296,'الإعدادات'!$B$4,$N$6:N296,N296),"")</f>
        <v/>
      </c>
    </row>
    <row r="297">
      <c r="A297" s="13" t="n"/>
      <c r="B297" s="20" t="n"/>
      <c r="C297" s="5" t="n"/>
      <c r="D297" s="21" t="n"/>
      <c r="E297" s="5" t="n"/>
      <c r="F297" s="5" t="n"/>
      <c r="G297" s="5" t="n"/>
      <c r="H297" s="15" t="n"/>
      <c r="I297" s="5" t="n"/>
      <c r="J297" s="19">
        <f>IF(E297&amp;""="","",IFERROR(INDEX('الخدمات'!$B$6:$B$205,MATCH(E297&amp;"",'الخدمات'!$A$6:$A$205,0)),"خدمة غير موجودة"))</f>
        <v/>
      </c>
      <c r="K297" s="19">
        <f>IF(A297&amp;""="","",IF(AND(G297="تم",ISNUMBER(J297)),ROUND(J297-N(H297),2),0))</f>
        <v/>
      </c>
      <c r="L297" s="19">
        <f>IF(A297&amp;""="","",IFERROR(ROUND(K297*INDEX('الموظفات'!$C$6:$C$205,MATCH(F297&amp;"",'الموظفات'!$A$6:$A$205,0)),2),0))</f>
        <v/>
      </c>
      <c r="M297" s="6">
        <f>IF(A297&amp;""="","",IF(G297&amp;""="","محجوز",G297))</f>
        <v/>
      </c>
      <c r="N297" s="18">
        <f>IF(ISNUMBER(A297),IF(ISNUMBER(B297),HOUR(B297)*60+MINUTE(B297),0),"")</f>
        <v/>
      </c>
      <c r="O297" s="18">
        <f>IF(AND(ISNUMBER(A297),A297='الإعدادات'!$B$4),COUNTIFS($A$6:$A$2005,'الإعدادات'!$B$4,$N$6:$N$2005,"&lt;"&amp;N297)+COUNTIFS($A$6:A297,'الإعدادات'!$B$4,$N$6:N297,N297),"")</f>
        <v/>
      </c>
    </row>
    <row r="298">
      <c r="A298" s="13" t="n"/>
      <c r="B298" s="20" t="n"/>
      <c r="C298" s="5" t="n"/>
      <c r="D298" s="21" t="n"/>
      <c r="E298" s="5" t="n"/>
      <c r="F298" s="5" t="n"/>
      <c r="G298" s="5" t="n"/>
      <c r="H298" s="15" t="n"/>
      <c r="I298" s="5" t="n"/>
      <c r="J298" s="19">
        <f>IF(E298&amp;""="","",IFERROR(INDEX('الخدمات'!$B$6:$B$205,MATCH(E298&amp;"",'الخدمات'!$A$6:$A$205,0)),"خدمة غير موجودة"))</f>
        <v/>
      </c>
      <c r="K298" s="19">
        <f>IF(A298&amp;""="","",IF(AND(G298="تم",ISNUMBER(J298)),ROUND(J298-N(H298),2),0))</f>
        <v/>
      </c>
      <c r="L298" s="19">
        <f>IF(A298&amp;""="","",IFERROR(ROUND(K298*INDEX('الموظفات'!$C$6:$C$205,MATCH(F298&amp;"",'الموظفات'!$A$6:$A$205,0)),2),0))</f>
        <v/>
      </c>
      <c r="M298" s="6">
        <f>IF(A298&amp;""="","",IF(G298&amp;""="","محجوز",G298))</f>
        <v/>
      </c>
      <c r="N298" s="18">
        <f>IF(ISNUMBER(A298),IF(ISNUMBER(B298),HOUR(B298)*60+MINUTE(B298),0),"")</f>
        <v/>
      </c>
      <c r="O298" s="18">
        <f>IF(AND(ISNUMBER(A298),A298='الإعدادات'!$B$4),COUNTIFS($A$6:$A$2005,'الإعدادات'!$B$4,$N$6:$N$2005,"&lt;"&amp;N298)+COUNTIFS($A$6:A298,'الإعدادات'!$B$4,$N$6:N298,N298),"")</f>
        <v/>
      </c>
    </row>
    <row r="299">
      <c r="A299" s="13" t="n"/>
      <c r="B299" s="20" t="n"/>
      <c r="C299" s="5" t="n"/>
      <c r="D299" s="21" t="n"/>
      <c r="E299" s="5" t="n"/>
      <c r="F299" s="5" t="n"/>
      <c r="G299" s="5" t="n"/>
      <c r="H299" s="15" t="n"/>
      <c r="I299" s="5" t="n"/>
      <c r="J299" s="19">
        <f>IF(E299&amp;""="","",IFERROR(INDEX('الخدمات'!$B$6:$B$205,MATCH(E299&amp;"",'الخدمات'!$A$6:$A$205,0)),"خدمة غير موجودة"))</f>
        <v/>
      </c>
      <c r="K299" s="19">
        <f>IF(A299&amp;""="","",IF(AND(G299="تم",ISNUMBER(J299)),ROUND(J299-N(H299),2),0))</f>
        <v/>
      </c>
      <c r="L299" s="19">
        <f>IF(A299&amp;""="","",IFERROR(ROUND(K299*INDEX('الموظفات'!$C$6:$C$205,MATCH(F299&amp;"",'الموظفات'!$A$6:$A$205,0)),2),0))</f>
        <v/>
      </c>
      <c r="M299" s="6">
        <f>IF(A299&amp;""="","",IF(G299&amp;""="","محجوز",G299))</f>
        <v/>
      </c>
      <c r="N299" s="18">
        <f>IF(ISNUMBER(A299),IF(ISNUMBER(B299),HOUR(B299)*60+MINUTE(B299),0),"")</f>
        <v/>
      </c>
      <c r="O299" s="18">
        <f>IF(AND(ISNUMBER(A299),A299='الإعدادات'!$B$4),COUNTIFS($A$6:$A$2005,'الإعدادات'!$B$4,$N$6:$N$2005,"&lt;"&amp;N299)+COUNTIFS($A$6:A299,'الإعدادات'!$B$4,$N$6:N299,N299),"")</f>
        <v/>
      </c>
    </row>
    <row r="300">
      <c r="A300" s="13" t="n"/>
      <c r="B300" s="20" t="n"/>
      <c r="C300" s="5" t="n"/>
      <c r="D300" s="21" t="n"/>
      <c r="E300" s="5" t="n"/>
      <c r="F300" s="5" t="n"/>
      <c r="G300" s="5" t="n"/>
      <c r="H300" s="15" t="n"/>
      <c r="I300" s="5" t="n"/>
      <c r="J300" s="19">
        <f>IF(E300&amp;""="","",IFERROR(INDEX('الخدمات'!$B$6:$B$205,MATCH(E300&amp;"",'الخدمات'!$A$6:$A$205,0)),"خدمة غير موجودة"))</f>
        <v/>
      </c>
      <c r="K300" s="19">
        <f>IF(A300&amp;""="","",IF(AND(G300="تم",ISNUMBER(J300)),ROUND(J300-N(H300),2),0))</f>
        <v/>
      </c>
      <c r="L300" s="19">
        <f>IF(A300&amp;""="","",IFERROR(ROUND(K300*INDEX('الموظفات'!$C$6:$C$205,MATCH(F300&amp;"",'الموظفات'!$A$6:$A$205,0)),2),0))</f>
        <v/>
      </c>
      <c r="M300" s="6">
        <f>IF(A300&amp;""="","",IF(G300&amp;""="","محجوز",G300))</f>
        <v/>
      </c>
      <c r="N300" s="18">
        <f>IF(ISNUMBER(A300),IF(ISNUMBER(B300),HOUR(B300)*60+MINUTE(B300),0),"")</f>
        <v/>
      </c>
      <c r="O300" s="18">
        <f>IF(AND(ISNUMBER(A300),A300='الإعدادات'!$B$4),COUNTIFS($A$6:$A$2005,'الإعدادات'!$B$4,$N$6:$N$2005,"&lt;"&amp;N300)+COUNTIFS($A$6:A300,'الإعدادات'!$B$4,$N$6:N300,N300),"")</f>
        <v/>
      </c>
    </row>
    <row r="301">
      <c r="A301" s="13" t="n"/>
      <c r="B301" s="20" t="n"/>
      <c r="C301" s="5" t="n"/>
      <c r="D301" s="21" t="n"/>
      <c r="E301" s="5" t="n"/>
      <c r="F301" s="5" t="n"/>
      <c r="G301" s="5" t="n"/>
      <c r="H301" s="15" t="n"/>
      <c r="I301" s="5" t="n"/>
      <c r="J301" s="19">
        <f>IF(E301&amp;""="","",IFERROR(INDEX('الخدمات'!$B$6:$B$205,MATCH(E301&amp;"",'الخدمات'!$A$6:$A$205,0)),"خدمة غير موجودة"))</f>
        <v/>
      </c>
      <c r="K301" s="19">
        <f>IF(A301&amp;""="","",IF(AND(G301="تم",ISNUMBER(J301)),ROUND(J301-N(H301),2),0))</f>
        <v/>
      </c>
      <c r="L301" s="19">
        <f>IF(A301&amp;""="","",IFERROR(ROUND(K301*INDEX('الموظفات'!$C$6:$C$205,MATCH(F301&amp;"",'الموظفات'!$A$6:$A$205,0)),2),0))</f>
        <v/>
      </c>
      <c r="M301" s="6">
        <f>IF(A301&amp;""="","",IF(G301&amp;""="","محجوز",G301))</f>
        <v/>
      </c>
      <c r="N301" s="18">
        <f>IF(ISNUMBER(A301),IF(ISNUMBER(B301),HOUR(B301)*60+MINUTE(B301),0),"")</f>
        <v/>
      </c>
      <c r="O301" s="18">
        <f>IF(AND(ISNUMBER(A301),A301='الإعدادات'!$B$4),COUNTIFS($A$6:$A$2005,'الإعدادات'!$B$4,$N$6:$N$2005,"&lt;"&amp;N301)+COUNTIFS($A$6:A301,'الإعدادات'!$B$4,$N$6:N301,N301),"")</f>
        <v/>
      </c>
    </row>
    <row r="302">
      <c r="A302" s="13" t="n"/>
      <c r="B302" s="20" t="n"/>
      <c r="C302" s="5" t="n"/>
      <c r="D302" s="21" t="n"/>
      <c r="E302" s="5" t="n"/>
      <c r="F302" s="5" t="n"/>
      <c r="G302" s="5" t="n"/>
      <c r="H302" s="15" t="n"/>
      <c r="I302" s="5" t="n"/>
      <c r="J302" s="19">
        <f>IF(E302&amp;""="","",IFERROR(INDEX('الخدمات'!$B$6:$B$205,MATCH(E302&amp;"",'الخدمات'!$A$6:$A$205,0)),"خدمة غير موجودة"))</f>
        <v/>
      </c>
      <c r="K302" s="19">
        <f>IF(A302&amp;""="","",IF(AND(G302="تم",ISNUMBER(J302)),ROUND(J302-N(H302),2),0))</f>
        <v/>
      </c>
      <c r="L302" s="19">
        <f>IF(A302&amp;""="","",IFERROR(ROUND(K302*INDEX('الموظفات'!$C$6:$C$205,MATCH(F302&amp;"",'الموظفات'!$A$6:$A$205,0)),2),0))</f>
        <v/>
      </c>
      <c r="M302" s="6">
        <f>IF(A302&amp;""="","",IF(G302&amp;""="","محجوز",G302))</f>
        <v/>
      </c>
      <c r="N302" s="18">
        <f>IF(ISNUMBER(A302),IF(ISNUMBER(B302),HOUR(B302)*60+MINUTE(B302),0),"")</f>
        <v/>
      </c>
      <c r="O302" s="18">
        <f>IF(AND(ISNUMBER(A302),A302='الإعدادات'!$B$4),COUNTIFS($A$6:$A$2005,'الإعدادات'!$B$4,$N$6:$N$2005,"&lt;"&amp;N302)+COUNTIFS($A$6:A302,'الإعدادات'!$B$4,$N$6:N302,N302),"")</f>
        <v/>
      </c>
    </row>
    <row r="303">
      <c r="A303" s="13" t="n"/>
      <c r="B303" s="20" t="n"/>
      <c r="C303" s="5" t="n"/>
      <c r="D303" s="21" t="n"/>
      <c r="E303" s="5" t="n"/>
      <c r="F303" s="5" t="n"/>
      <c r="G303" s="5" t="n"/>
      <c r="H303" s="15" t="n"/>
      <c r="I303" s="5" t="n"/>
      <c r="J303" s="19">
        <f>IF(E303&amp;""="","",IFERROR(INDEX('الخدمات'!$B$6:$B$205,MATCH(E303&amp;"",'الخدمات'!$A$6:$A$205,0)),"خدمة غير موجودة"))</f>
        <v/>
      </c>
      <c r="K303" s="19">
        <f>IF(A303&amp;""="","",IF(AND(G303="تم",ISNUMBER(J303)),ROUND(J303-N(H303),2),0))</f>
        <v/>
      </c>
      <c r="L303" s="19">
        <f>IF(A303&amp;""="","",IFERROR(ROUND(K303*INDEX('الموظفات'!$C$6:$C$205,MATCH(F303&amp;"",'الموظفات'!$A$6:$A$205,0)),2),0))</f>
        <v/>
      </c>
      <c r="M303" s="6">
        <f>IF(A303&amp;""="","",IF(G303&amp;""="","محجوز",G303))</f>
        <v/>
      </c>
      <c r="N303" s="18">
        <f>IF(ISNUMBER(A303),IF(ISNUMBER(B303),HOUR(B303)*60+MINUTE(B303),0),"")</f>
        <v/>
      </c>
      <c r="O303" s="18">
        <f>IF(AND(ISNUMBER(A303),A303='الإعدادات'!$B$4),COUNTIFS($A$6:$A$2005,'الإعدادات'!$B$4,$N$6:$N$2005,"&lt;"&amp;N303)+COUNTIFS($A$6:A303,'الإعدادات'!$B$4,$N$6:N303,N303),"")</f>
        <v/>
      </c>
    </row>
    <row r="304">
      <c r="A304" s="13" t="n"/>
      <c r="B304" s="20" t="n"/>
      <c r="C304" s="5" t="n"/>
      <c r="D304" s="21" t="n"/>
      <c r="E304" s="5" t="n"/>
      <c r="F304" s="5" t="n"/>
      <c r="G304" s="5" t="n"/>
      <c r="H304" s="15" t="n"/>
      <c r="I304" s="5" t="n"/>
      <c r="J304" s="19">
        <f>IF(E304&amp;""="","",IFERROR(INDEX('الخدمات'!$B$6:$B$205,MATCH(E304&amp;"",'الخدمات'!$A$6:$A$205,0)),"خدمة غير موجودة"))</f>
        <v/>
      </c>
      <c r="K304" s="19">
        <f>IF(A304&amp;""="","",IF(AND(G304="تم",ISNUMBER(J304)),ROUND(J304-N(H304),2),0))</f>
        <v/>
      </c>
      <c r="L304" s="19">
        <f>IF(A304&amp;""="","",IFERROR(ROUND(K304*INDEX('الموظفات'!$C$6:$C$205,MATCH(F304&amp;"",'الموظفات'!$A$6:$A$205,0)),2),0))</f>
        <v/>
      </c>
      <c r="M304" s="6">
        <f>IF(A304&amp;""="","",IF(G304&amp;""="","محجوز",G304))</f>
        <v/>
      </c>
      <c r="N304" s="18">
        <f>IF(ISNUMBER(A304),IF(ISNUMBER(B304),HOUR(B304)*60+MINUTE(B304),0),"")</f>
        <v/>
      </c>
      <c r="O304" s="18">
        <f>IF(AND(ISNUMBER(A304),A304='الإعدادات'!$B$4),COUNTIFS($A$6:$A$2005,'الإعدادات'!$B$4,$N$6:$N$2005,"&lt;"&amp;N304)+COUNTIFS($A$6:A304,'الإعدادات'!$B$4,$N$6:N304,N304),"")</f>
        <v/>
      </c>
    </row>
    <row r="305">
      <c r="A305" s="13" t="n"/>
      <c r="B305" s="20" t="n"/>
      <c r="C305" s="5" t="n"/>
      <c r="D305" s="21" t="n"/>
      <c r="E305" s="5" t="n"/>
      <c r="F305" s="5" t="n"/>
      <c r="G305" s="5" t="n"/>
      <c r="H305" s="15" t="n"/>
      <c r="I305" s="5" t="n"/>
      <c r="J305" s="19">
        <f>IF(E305&amp;""="","",IFERROR(INDEX('الخدمات'!$B$6:$B$205,MATCH(E305&amp;"",'الخدمات'!$A$6:$A$205,0)),"خدمة غير موجودة"))</f>
        <v/>
      </c>
      <c r="K305" s="19">
        <f>IF(A305&amp;""="","",IF(AND(G305="تم",ISNUMBER(J305)),ROUND(J305-N(H305),2),0))</f>
        <v/>
      </c>
      <c r="L305" s="19">
        <f>IF(A305&amp;""="","",IFERROR(ROUND(K305*INDEX('الموظفات'!$C$6:$C$205,MATCH(F305&amp;"",'الموظفات'!$A$6:$A$205,0)),2),0))</f>
        <v/>
      </c>
      <c r="M305" s="6">
        <f>IF(A305&amp;""="","",IF(G305&amp;""="","محجوز",G305))</f>
        <v/>
      </c>
      <c r="N305" s="18">
        <f>IF(ISNUMBER(A305),IF(ISNUMBER(B305),HOUR(B305)*60+MINUTE(B305),0),"")</f>
        <v/>
      </c>
      <c r="O305" s="18">
        <f>IF(AND(ISNUMBER(A305),A305='الإعدادات'!$B$4),COUNTIFS($A$6:$A$2005,'الإعدادات'!$B$4,$N$6:$N$2005,"&lt;"&amp;N305)+COUNTIFS($A$6:A305,'الإعدادات'!$B$4,$N$6:N305,N305),"")</f>
        <v/>
      </c>
    </row>
    <row r="306">
      <c r="A306" s="13" t="n"/>
      <c r="B306" s="20" t="n"/>
      <c r="C306" s="5" t="n"/>
      <c r="D306" s="21" t="n"/>
      <c r="E306" s="5" t="n"/>
      <c r="F306" s="5" t="n"/>
      <c r="G306" s="5" t="n"/>
      <c r="H306" s="15" t="n"/>
      <c r="I306" s="5" t="n"/>
      <c r="J306" s="19">
        <f>IF(E306&amp;""="","",IFERROR(INDEX('الخدمات'!$B$6:$B$205,MATCH(E306&amp;"",'الخدمات'!$A$6:$A$205,0)),"خدمة غير موجودة"))</f>
        <v/>
      </c>
      <c r="K306" s="19">
        <f>IF(A306&amp;""="","",IF(AND(G306="تم",ISNUMBER(J306)),ROUND(J306-N(H306),2),0))</f>
        <v/>
      </c>
      <c r="L306" s="19">
        <f>IF(A306&amp;""="","",IFERROR(ROUND(K306*INDEX('الموظفات'!$C$6:$C$205,MATCH(F306&amp;"",'الموظفات'!$A$6:$A$205,0)),2),0))</f>
        <v/>
      </c>
      <c r="M306" s="6">
        <f>IF(A306&amp;""="","",IF(G306&amp;""="","محجوز",G306))</f>
        <v/>
      </c>
      <c r="N306" s="18">
        <f>IF(ISNUMBER(A306),IF(ISNUMBER(B306),HOUR(B306)*60+MINUTE(B306),0),"")</f>
        <v/>
      </c>
      <c r="O306" s="18">
        <f>IF(AND(ISNUMBER(A306),A306='الإعدادات'!$B$4),COUNTIFS($A$6:$A$2005,'الإعدادات'!$B$4,$N$6:$N$2005,"&lt;"&amp;N306)+COUNTIFS($A$6:A306,'الإعدادات'!$B$4,$N$6:N306,N306),"")</f>
        <v/>
      </c>
    </row>
    <row r="307">
      <c r="A307" s="13" t="n"/>
      <c r="B307" s="20" t="n"/>
      <c r="C307" s="5" t="n"/>
      <c r="D307" s="21" t="n"/>
      <c r="E307" s="5" t="n"/>
      <c r="F307" s="5" t="n"/>
      <c r="G307" s="5" t="n"/>
      <c r="H307" s="15" t="n"/>
      <c r="I307" s="5" t="n"/>
      <c r="J307" s="19">
        <f>IF(E307&amp;""="","",IFERROR(INDEX('الخدمات'!$B$6:$B$205,MATCH(E307&amp;"",'الخدمات'!$A$6:$A$205,0)),"خدمة غير موجودة"))</f>
        <v/>
      </c>
      <c r="K307" s="19">
        <f>IF(A307&amp;""="","",IF(AND(G307="تم",ISNUMBER(J307)),ROUND(J307-N(H307),2),0))</f>
        <v/>
      </c>
      <c r="L307" s="19">
        <f>IF(A307&amp;""="","",IFERROR(ROUND(K307*INDEX('الموظفات'!$C$6:$C$205,MATCH(F307&amp;"",'الموظفات'!$A$6:$A$205,0)),2),0))</f>
        <v/>
      </c>
      <c r="M307" s="6">
        <f>IF(A307&amp;""="","",IF(G307&amp;""="","محجوز",G307))</f>
        <v/>
      </c>
      <c r="N307" s="18">
        <f>IF(ISNUMBER(A307),IF(ISNUMBER(B307),HOUR(B307)*60+MINUTE(B307),0),"")</f>
        <v/>
      </c>
      <c r="O307" s="18">
        <f>IF(AND(ISNUMBER(A307),A307='الإعدادات'!$B$4),COUNTIFS($A$6:$A$2005,'الإعدادات'!$B$4,$N$6:$N$2005,"&lt;"&amp;N307)+COUNTIFS($A$6:A307,'الإعدادات'!$B$4,$N$6:N307,N307),"")</f>
        <v/>
      </c>
    </row>
    <row r="308">
      <c r="A308" s="13" t="n"/>
      <c r="B308" s="20" t="n"/>
      <c r="C308" s="5" t="n"/>
      <c r="D308" s="21" t="n"/>
      <c r="E308" s="5" t="n"/>
      <c r="F308" s="5" t="n"/>
      <c r="G308" s="5" t="n"/>
      <c r="H308" s="15" t="n"/>
      <c r="I308" s="5" t="n"/>
      <c r="J308" s="19">
        <f>IF(E308&amp;""="","",IFERROR(INDEX('الخدمات'!$B$6:$B$205,MATCH(E308&amp;"",'الخدمات'!$A$6:$A$205,0)),"خدمة غير موجودة"))</f>
        <v/>
      </c>
      <c r="K308" s="19">
        <f>IF(A308&amp;""="","",IF(AND(G308="تم",ISNUMBER(J308)),ROUND(J308-N(H308),2),0))</f>
        <v/>
      </c>
      <c r="L308" s="19">
        <f>IF(A308&amp;""="","",IFERROR(ROUND(K308*INDEX('الموظفات'!$C$6:$C$205,MATCH(F308&amp;"",'الموظفات'!$A$6:$A$205,0)),2),0))</f>
        <v/>
      </c>
      <c r="M308" s="6">
        <f>IF(A308&amp;""="","",IF(G308&amp;""="","محجوز",G308))</f>
        <v/>
      </c>
      <c r="N308" s="18">
        <f>IF(ISNUMBER(A308),IF(ISNUMBER(B308),HOUR(B308)*60+MINUTE(B308),0),"")</f>
        <v/>
      </c>
      <c r="O308" s="18">
        <f>IF(AND(ISNUMBER(A308),A308='الإعدادات'!$B$4),COUNTIFS($A$6:$A$2005,'الإعدادات'!$B$4,$N$6:$N$2005,"&lt;"&amp;N308)+COUNTIFS($A$6:A308,'الإعدادات'!$B$4,$N$6:N308,N308),"")</f>
        <v/>
      </c>
    </row>
    <row r="309">
      <c r="A309" s="13" t="n"/>
      <c r="B309" s="20" t="n"/>
      <c r="C309" s="5" t="n"/>
      <c r="D309" s="21" t="n"/>
      <c r="E309" s="5" t="n"/>
      <c r="F309" s="5" t="n"/>
      <c r="G309" s="5" t="n"/>
      <c r="H309" s="15" t="n"/>
      <c r="I309" s="5" t="n"/>
      <c r="J309" s="19">
        <f>IF(E309&amp;""="","",IFERROR(INDEX('الخدمات'!$B$6:$B$205,MATCH(E309&amp;"",'الخدمات'!$A$6:$A$205,0)),"خدمة غير موجودة"))</f>
        <v/>
      </c>
      <c r="K309" s="19">
        <f>IF(A309&amp;""="","",IF(AND(G309="تم",ISNUMBER(J309)),ROUND(J309-N(H309),2),0))</f>
        <v/>
      </c>
      <c r="L309" s="19">
        <f>IF(A309&amp;""="","",IFERROR(ROUND(K309*INDEX('الموظفات'!$C$6:$C$205,MATCH(F309&amp;"",'الموظفات'!$A$6:$A$205,0)),2),0))</f>
        <v/>
      </c>
      <c r="M309" s="6">
        <f>IF(A309&amp;""="","",IF(G309&amp;""="","محجوز",G309))</f>
        <v/>
      </c>
      <c r="N309" s="18">
        <f>IF(ISNUMBER(A309),IF(ISNUMBER(B309),HOUR(B309)*60+MINUTE(B309),0),"")</f>
        <v/>
      </c>
      <c r="O309" s="18">
        <f>IF(AND(ISNUMBER(A309),A309='الإعدادات'!$B$4),COUNTIFS($A$6:$A$2005,'الإعدادات'!$B$4,$N$6:$N$2005,"&lt;"&amp;N309)+COUNTIFS($A$6:A309,'الإعدادات'!$B$4,$N$6:N309,N309),"")</f>
        <v/>
      </c>
    </row>
    <row r="310">
      <c r="A310" s="13" t="n"/>
      <c r="B310" s="20" t="n"/>
      <c r="C310" s="5" t="n"/>
      <c r="D310" s="21" t="n"/>
      <c r="E310" s="5" t="n"/>
      <c r="F310" s="5" t="n"/>
      <c r="G310" s="5" t="n"/>
      <c r="H310" s="15" t="n"/>
      <c r="I310" s="5" t="n"/>
      <c r="J310" s="19">
        <f>IF(E310&amp;""="","",IFERROR(INDEX('الخدمات'!$B$6:$B$205,MATCH(E310&amp;"",'الخدمات'!$A$6:$A$205,0)),"خدمة غير موجودة"))</f>
        <v/>
      </c>
      <c r="K310" s="19">
        <f>IF(A310&amp;""="","",IF(AND(G310="تم",ISNUMBER(J310)),ROUND(J310-N(H310),2),0))</f>
        <v/>
      </c>
      <c r="L310" s="19">
        <f>IF(A310&amp;""="","",IFERROR(ROUND(K310*INDEX('الموظفات'!$C$6:$C$205,MATCH(F310&amp;"",'الموظفات'!$A$6:$A$205,0)),2),0))</f>
        <v/>
      </c>
      <c r="M310" s="6">
        <f>IF(A310&amp;""="","",IF(G310&amp;""="","محجوز",G310))</f>
        <v/>
      </c>
      <c r="N310" s="18">
        <f>IF(ISNUMBER(A310),IF(ISNUMBER(B310),HOUR(B310)*60+MINUTE(B310),0),"")</f>
        <v/>
      </c>
      <c r="O310" s="18">
        <f>IF(AND(ISNUMBER(A310),A310='الإعدادات'!$B$4),COUNTIFS($A$6:$A$2005,'الإعدادات'!$B$4,$N$6:$N$2005,"&lt;"&amp;N310)+COUNTIFS($A$6:A310,'الإعدادات'!$B$4,$N$6:N310,N310),"")</f>
        <v/>
      </c>
    </row>
    <row r="311">
      <c r="A311" s="13" t="n"/>
      <c r="B311" s="20" t="n"/>
      <c r="C311" s="5" t="n"/>
      <c r="D311" s="21" t="n"/>
      <c r="E311" s="5" t="n"/>
      <c r="F311" s="5" t="n"/>
      <c r="G311" s="5" t="n"/>
      <c r="H311" s="15" t="n"/>
      <c r="I311" s="5" t="n"/>
      <c r="J311" s="19">
        <f>IF(E311&amp;""="","",IFERROR(INDEX('الخدمات'!$B$6:$B$205,MATCH(E311&amp;"",'الخدمات'!$A$6:$A$205,0)),"خدمة غير موجودة"))</f>
        <v/>
      </c>
      <c r="K311" s="19">
        <f>IF(A311&amp;""="","",IF(AND(G311="تم",ISNUMBER(J311)),ROUND(J311-N(H311),2),0))</f>
        <v/>
      </c>
      <c r="L311" s="19">
        <f>IF(A311&amp;""="","",IFERROR(ROUND(K311*INDEX('الموظفات'!$C$6:$C$205,MATCH(F311&amp;"",'الموظفات'!$A$6:$A$205,0)),2),0))</f>
        <v/>
      </c>
      <c r="M311" s="6">
        <f>IF(A311&amp;""="","",IF(G311&amp;""="","محجوز",G311))</f>
        <v/>
      </c>
      <c r="N311" s="18">
        <f>IF(ISNUMBER(A311),IF(ISNUMBER(B311),HOUR(B311)*60+MINUTE(B311),0),"")</f>
        <v/>
      </c>
      <c r="O311" s="18">
        <f>IF(AND(ISNUMBER(A311),A311='الإعدادات'!$B$4),COUNTIFS($A$6:$A$2005,'الإعدادات'!$B$4,$N$6:$N$2005,"&lt;"&amp;N311)+COUNTIFS($A$6:A311,'الإعدادات'!$B$4,$N$6:N311,N311),"")</f>
        <v/>
      </c>
    </row>
    <row r="312">
      <c r="A312" s="13" t="n"/>
      <c r="B312" s="20" t="n"/>
      <c r="C312" s="5" t="n"/>
      <c r="D312" s="21" t="n"/>
      <c r="E312" s="5" t="n"/>
      <c r="F312" s="5" t="n"/>
      <c r="G312" s="5" t="n"/>
      <c r="H312" s="15" t="n"/>
      <c r="I312" s="5" t="n"/>
      <c r="J312" s="19">
        <f>IF(E312&amp;""="","",IFERROR(INDEX('الخدمات'!$B$6:$B$205,MATCH(E312&amp;"",'الخدمات'!$A$6:$A$205,0)),"خدمة غير موجودة"))</f>
        <v/>
      </c>
      <c r="K312" s="19">
        <f>IF(A312&amp;""="","",IF(AND(G312="تم",ISNUMBER(J312)),ROUND(J312-N(H312),2),0))</f>
        <v/>
      </c>
      <c r="L312" s="19">
        <f>IF(A312&amp;""="","",IFERROR(ROUND(K312*INDEX('الموظفات'!$C$6:$C$205,MATCH(F312&amp;"",'الموظفات'!$A$6:$A$205,0)),2),0))</f>
        <v/>
      </c>
      <c r="M312" s="6">
        <f>IF(A312&amp;""="","",IF(G312&amp;""="","محجوز",G312))</f>
        <v/>
      </c>
      <c r="N312" s="18">
        <f>IF(ISNUMBER(A312),IF(ISNUMBER(B312),HOUR(B312)*60+MINUTE(B312),0),"")</f>
        <v/>
      </c>
      <c r="O312" s="18">
        <f>IF(AND(ISNUMBER(A312),A312='الإعدادات'!$B$4),COUNTIFS($A$6:$A$2005,'الإعدادات'!$B$4,$N$6:$N$2005,"&lt;"&amp;N312)+COUNTIFS($A$6:A312,'الإعدادات'!$B$4,$N$6:N312,N312),"")</f>
        <v/>
      </c>
    </row>
    <row r="313">
      <c r="A313" s="13" t="n"/>
      <c r="B313" s="20" t="n"/>
      <c r="C313" s="5" t="n"/>
      <c r="D313" s="21" t="n"/>
      <c r="E313" s="5" t="n"/>
      <c r="F313" s="5" t="n"/>
      <c r="G313" s="5" t="n"/>
      <c r="H313" s="15" t="n"/>
      <c r="I313" s="5" t="n"/>
      <c r="J313" s="19">
        <f>IF(E313&amp;""="","",IFERROR(INDEX('الخدمات'!$B$6:$B$205,MATCH(E313&amp;"",'الخدمات'!$A$6:$A$205,0)),"خدمة غير موجودة"))</f>
        <v/>
      </c>
      <c r="K313" s="19">
        <f>IF(A313&amp;""="","",IF(AND(G313="تم",ISNUMBER(J313)),ROUND(J313-N(H313),2),0))</f>
        <v/>
      </c>
      <c r="L313" s="19">
        <f>IF(A313&amp;""="","",IFERROR(ROUND(K313*INDEX('الموظفات'!$C$6:$C$205,MATCH(F313&amp;"",'الموظفات'!$A$6:$A$205,0)),2),0))</f>
        <v/>
      </c>
      <c r="M313" s="6">
        <f>IF(A313&amp;""="","",IF(G313&amp;""="","محجوز",G313))</f>
        <v/>
      </c>
      <c r="N313" s="18">
        <f>IF(ISNUMBER(A313),IF(ISNUMBER(B313),HOUR(B313)*60+MINUTE(B313),0),"")</f>
        <v/>
      </c>
      <c r="O313" s="18">
        <f>IF(AND(ISNUMBER(A313),A313='الإعدادات'!$B$4),COUNTIFS($A$6:$A$2005,'الإعدادات'!$B$4,$N$6:$N$2005,"&lt;"&amp;N313)+COUNTIFS($A$6:A313,'الإعدادات'!$B$4,$N$6:N313,N313),"")</f>
        <v/>
      </c>
    </row>
    <row r="314">
      <c r="A314" s="13" t="n"/>
      <c r="B314" s="20" t="n"/>
      <c r="C314" s="5" t="n"/>
      <c r="D314" s="21" t="n"/>
      <c r="E314" s="5" t="n"/>
      <c r="F314" s="5" t="n"/>
      <c r="G314" s="5" t="n"/>
      <c r="H314" s="15" t="n"/>
      <c r="I314" s="5" t="n"/>
      <c r="J314" s="19">
        <f>IF(E314&amp;""="","",IFERROR(INDEX('الخدمات'!$B$6:$B$205,MATCH(E314&amp;"",'الخدمات'!$A$6:$A$205,0)),"خدمة غير موجودة"))</f>
        <v/>
      </c>
      <c r="K314" s="19">
        <f>IF(A314&amp;""="","",IF(AND(G314="تم",ISNUMBER(J314)),ROUND(J314-N(H314),2),0))</f>
        <v/>
      </c>
      <c r="L314" s="19">
        <f>IF(A314&amp;""="","",IFERROR(ROUND(K314*INDEX('الموظفات'!$C$6:$C$205,MATCH(F314&amp;"",'الموظفات'!$A$6:$A$205,0)),2),0))</f>
        <v/>
      </c>
      <c r="M314" s="6">
        <f>IF(A314&amp;""="","",IF(G314&amp;""="","محجوز",G314))</f>
        <v/>
      </c>
      <c r="N314" s="18">
        <f>IF(ISNUMBER(A314),IF(ISNUMBER(B314),HOUR(B314)*60+MINUTE(B314),0),"")</f>
        <v/>
      </c>
      <c r="O314" s="18">
        <f>IF(AND(ISNUMBER(A314),A314='الإعدادات'!$B$4),COUNTIFS($A$6:$A$2005,'الإعدادات'!$B$4,$N$6:$N$2005,"&lt;"&amp;N314)+COUNTIFS($A$6:A314,'الإعدادات'!$B$4,$N$6:N314,N314),"")</f>
        <v/>
      </c>
    </row>
    <row r="315">
      <c r="A315" s="13" t="n"/>
      <c r="B315" s="20" t="n"/>
      <c r="C315" s="5" t="n"/>
      <c r="D315" s="21" t="n"/>
      <c r="E315" s="5" t="n"/>
      <c r="F315" s="5" t="n"/>
      <c r="G315" s="5" t="n"/>
      <c r="H315" s="15" t="n"/>
      <c r="I315" s="5" t="n"/>
      <c r="J315" s="19">
        <f>IF(E315&amp;""="","",IFERROR(INDEX('الخدمات'!$B$6:$B$205,MATCH(E315&amp;"",'الخدمات'!$A$6:$A$205,0)),"خدمة غير موجودة"))</f>
        <v/>
      </c>
      <c r="K315" s="19">
        <f>IF(A315&amp;""="","",IF(AND(G315="تم",ISNUMBER(J315)),ROUND(J315-N(H315),2),0))</f>
        <v/>
      </c>
      <c r="L315" s="19">
        <f>IF(A315&amp;""="","",IFERROR(ROUND(K315*INDEX('الموظفات'!$C$6:$C$205,MATCH(F315&amp;"",'الموظفات'!$A$6:$A$205,0)),2),0))</f>
        <v/>
      </c>
      <c r="M315" s="6">
        <f>IF(A315&amp;""="","",IF(G315&amp;""="","محجوز",G315))</f>
        <v/>
      </c>
      <c r="N315" s="18">
        <f>IF(ISNUMBER(A315),IF(ISNUMBER(B315),HOUR(B315)*60+MINUTE(B315),0),"")</f>
        <v/>
      </c>
      <c r="O315" s="18">
        <f>IF(AND(ISNUMBER(A315),A315='الإعدادات'!$B$4),COUNTIFS($A$6:$A$2005,'الإعدادات'!$B$4,$N$6:$N$2005,"&lt;"&amp;N315)+COUNTIFS($A$6:A315,'الإعدادات'!$B$4,$N$6:N315,N315),"")</f>
        <v/>
      </c>
    </row>
    <row r="316">
      <c r="A316" s="13" t="n"/>
      <c r="B316" s="20" t="n"/>
      <c r="C316" s="5" t="n"/>
      <c r="D316" s="21" t="n"/>
      <c r="E316" s="5" t="n"/>
      <c r="F316" s="5" t="n"/>
      <c r="G316" s="5" t="n"/>
      <c r="H316" s="15" t="n"/>
      <c r="I316" s="5" t="n"/>
      <c r="J316" s="19">
        <f>IF(E316&amp;""="","",IFERROR(INDEX('الخدمات'!$B$6:$B$205,MATCH(E316&amp;"",'الخدمات'!$A$6:$A$205,0)),"خدمة غير موجودة"))</f>
        <v/>
      </c>
      <c r="K316" s="19">
        <f>IF(A316&amp;""="","",IF(AND(G316="تم",ISNUMBER(J316)),ROUND(J316-N(H316),2),0))</f>
        <v/>
      </c>
      <c r="L316" s="19">
        <f>IF(A316&amp;""="","",IFERROR(ROUND(K316*INDEX('الموظفات'!$C$6:$C$205,MATCH(F316&amp;"",'الموظفات'!$A$6:$A$205,0)),2),0))</f>
        <v/>
      </c>
      <c r="M316" s="6">
        <f>IF(A316&amp;""="","",IF(G316&amp;""="","محجوز",G316))</f>
        <v/>
      </c>
      <c r="N316" s="18">
        <f>IF(ISNUMBER(A316),IF(ISNUMBER(B316),HOUR(B316)*60+MINUTE(B316),0),"")</f>
        <v/>
      </c>
      <c r="O316" s="18">
        <f>IF(AND(ISNUMBER(A316),A316='الإعدادات'!$B$4),COUNTIFS($A$6:$A$2005,'الإعدادات'!$B$4,$N$6:$N$2005,"&lt;"&amp;N316)+COUNTIFS($A$6:A316,'الإعدادات'!$B$4,$N$6:N316,N316),"")</f>
        <v/>
      </c>
    </row>
    <row r="317">
      <c r="A317" s="13" t="n"/>
      <c r="B317" s="20" t="n"/>
      <c r="C317" s="5" t="n"/>
      <c r="D317" s="21" t="n"/>
      <c r="E317" s="5" t="n"/>
      <c r="F317" s="5" t="n"/>
      <c r="G317" s="5" t="n"/>
      <c r="H317" s="15" t="n"/>
      <c r="I317" s="5" t="n"/>
      <c r="J317" s="19">
        <f>IF(E317&amp;""="","",IFERROR(INDEX('الخدمات'!$B$6:$B$205,MATCH(E317&amp;"",'الخدمات'!$A$6:$A$205,0)),"خدمة غير موجودة"))</f>
        <v/>
      </c>
      <c r="K317" s="19">
        <f>IF(A317&amp;""="","",IF(AND(G317="تم",ISNUMBER(J317)),ROUND(J317-N(H317),2),0))</f>
        <v/>
      </c>
      <c r="L317" s="19">
        <f>IF(A317&amp;""="","",IFERROR(ROUND(K317*INDEX('الموظفات'!$C$6:$C$205,MATCH(F317&amp;"",'الموظفات'!$A$6:$A$205,0)),2),0))</f>
        <v/>
      </c>
      <c r="M317" s="6">
        <f>IF(A317&amp;""="","",IF(G317&amp;""="","محجوز",G317))</f>
        <v/>
      </c>
      <c r="N317" s="18">
        <f>IF(ISNUMBER(A317),IF(ISNUMBER(B317),HOUR(B317)*60+MINUTE(B317),0),"")</f>
        <v/>
      </c>
      <c r="O317" s="18">
        <f>IF(AND(ISNUMBER(A317),A317='الإعدادات'!$B$4),COUNTIFS($A$6:$A$2005,'الإعدادات'!$B$4,$N$6:$N$2005,"&lt;"&amp;N317)+COUNTIFS($A$6:A317,'الإعدادات'!$B$4,$N$6:N317,N317),"")</f>
        <v/>
      </c>
    </row>
    <row r="318">
      <c r="A318" s="13" t="n"/>
      <c r="B318" s="20" t="n"/>
      <c r="C318" s="5" t="n"/>
      <c r="D318" s="21" t="n"/>
      <c r="E318" s="5" t="n"/>
      <c r="F318" s="5" t="n"/>
      <c r="G318" s="5" t="n"/>
      <c r="H318" s="15" t="n"/>
      <c r="I318" s="5" t="n"/>
      <c r="J318" s="19">
        <f>IF(E318&amp;""="","",IFERROR(INDEX('الخدمات'!$B$6:$B$205,MATCH(E318&amp;"",'الخدمات'!$A$6:$A$205,0)),"خدمة غير موجودة"))</f>
        <v/>
      </c>
      <c r="K318" s="19">
        <f>IF(A318&amp;""="","",IF(AND(G318="تم",ISNUMBER(J318)),ROUND(J318-N(H318),2),0))</f>
        <v/>
      </c>
      <c r="L318" s="19">
        <f>IF(A318&amp;""="","",IFERROR(ROUND(K318*INDEX('الموظفات'!$C$6:$C$205,MATCH(F318&amp;"",'الموظفات'!$A$6:$A$205,0)),2),0))</f>
        <v/>
      </c>
      <c r="M318" s="6">
        <f>IF(A318&amp;""="","",IF(G318&amp;""="","محجوز",G318))</f>
        <v/>
      </c>
      <c r="N318" s="18">
        <f>IF(ISNUMBER(A318),IF(ISNUMBER(B318),HOUR(B318)*60+MINUTE(B318),0),"")</f>
        <v/>
      </c>
      <c r="O318" s="18">
        <f>IF(AND(ISNUMBER(A318),A318='الإعدادات'!$B$4),COUNTIFS($A$6:$A$2005,'الإعدادات'!$B$4,$N$6:$N$2005,"&lt;"&amp;N318)+COUNTIFS($A$6:A318,'الإعدادات'!$B$4,$N$6:N318,N318),"")</f>
        <v/>
      </c>
    </row>
    <row r="319">
      <c r="A319" s="13" t="n"/>
      <c r="B319" s="20" t="n"/>
      <c r="C319" s="5" t="n"/>
      <c r="D319" s="21" t="n"/>
      <c r="E319" s="5" t="n"/>
      <c r="F319" s="5" t="n"/>
      <c r="G319" s="5" t="n"/>
      <c r="H319" s="15" t="n"/>
      <c r="I319" s="5" t="n"/>
      <c r="J319" s="19">
        <f>IF(E319&amp;""="","",IFERROR(INDEX('الخدمات'!$B$6:$B$205,MATCH(E319&amp;"",'الخدمات'!$A$6:$A$205,0)),"خدمة غير موجودة"))</f>
        <v/>
      </c>
      <c r="K319" s="19">
        <f>IF(A319&amp;""="","",IF(AND(G319="تم",ISNUMBER(J319)),ROUND(J319-N(H319),2),0))</f>
        <v/>
      </c>
      <c r="L319" s="19">
        <f>IF(A319&amp;""="","",IFERROR(ROUND(K319*INDEX('الموظفات'!$C$6:$C$205,MATCH(F319&amp;"",'الموظفات'!$A$6:$A$205,0)),2),0))</f>
        <v/>
      </c>
      <c r="M319" s="6">
        <f>IF(A319&amp;""="","",IF(G319&amp;""="","محجوز",G319))</f>
        <v/>
      </c>
      <c r="N319" s="18">
        <f>IF(ISNUMBER(A319),IF(ISNUMBER(B319),HOUR(B319)*60+MINUTE(B319),0),"")</f>
        <v/>
      </c>
      <c r="O319" s="18">
        <f>IF(AND(ISNUMBER(A319),A319='الإعدادات'!$B$4),COUNTIFS($A$6:$A$2005,'الإعدادات'!$B$4,$N$6:$N$2005,"&lt;"&amp;N319)+COUNTIFS($A$6:A319,'الإعدادات'!$B$4,$N$6:N319,N319),"")</f>
        <v/>
      </c>
    </row>
    <row r="320">
      <c r="A320" s="13" t="n"/>
      <c r="B320" s="20" t="n"/>
      <c r="C320" s="5" t="n"/>
      <c r="D320" s="21" t="n"/>
      <c r="E320" s="5" t="n"/>
      <c r="F320" s="5" t="n"/>
      <c r="G320" s="5" t="n"/>
      <c r="H320" s="15" t="n"/>
      <c r="I320" s="5" t="n"/>
      <c r="J320" s="19">
        <f>IF(E320&amp;""="","",IFERROR(INDEX('الخدمات'!$B$6:$B$205,MATCH(E320&amp;"",'الخدمات'!$A$6:$A$205,0)),"خدمة غير موجودة"))</f>
        <v/>
      </c>
      <c r="K320" s="19">
        <f>IF(A320&amp;""="","",IF(AND(G320="تم",ISNUMBER(J320)),ROUND(J320-N(H320),2),0))</f>
        <v/>
      </c>
      <c r="L320" s="19">
        <f>IF(A320&amp;""="","",IFERROR(ROUND(K320*INDEX('الموظفات'!$C$6:$C$205,MATCH(F320&amp;"",'الموظفات'!$A$6:$A$205,0)),2),0))</f>
        <v/>
      </c>
      <c r="M320" s="6">
        <f>IF(A320&amp;""="","",IF(G320&amp;""="","محجوز",G320))</f>
        <v/>
      </c>
      <c r="N320" s="18">
        <f>IF(ISNUMBER(A320),IF(ISNUMBER(B320),HOUR(B320)*60+MINUTE(B320),0),"")</f>
        <v/>
      </c>
      <c r="O320" s="18">
        <f>IF(AND(ISNUMBER(A320),A320='الإعدادات'!$B$4),COUNTIFS($A$6:$A$2005,'الإعدادات'!$B$4,$N$6:$N$2005,"&lt;"&amp;N320)+COUNTIFS($A$6:A320,'الإعدادات'!$B$4,$N$6:N320,N320),"")</f>
        <v/>
      </c>
    </row>
    <row r="321">
      <c r="A321" s="13" t="n"/>
      <c r="B321" s="20" t="n"/>
      <c r="C321" s="5" t="n"/>
      <c r="D321" s="21" t="n"/>
      <c r="E321" s="5" t="n"/>
      <c r="F321" s="5" t="n"/>
      <c r="G321" s="5" t="n"/>
      <c r="H321" s="15" t="n"/>
      <c r="I321" s="5" t="n"/>
      <c r="J321" s="19">
        <f>IF(E321&amp;""="","",IFERROR(INDEX('الخدمات'!$B$6:$B$205,MATCH(E321&amp;"",'الخدمات'!$A$6:$A$205,0)),"خدمة غير موجودة"))</f>
        <v/>
      </c>
      <c r="K321" s="19">
        <f>IF(A321&amp;""="","",IF(AND(G321="تم",ISNUMBER(J321)),ROUND(J321-N(H321),2),0))</f>
        <v/>
      </c>
      <c r="L321" s="19">
        <f>IF(A321&amp;""="","",IFERROR(ROUND(K321*INDEX('الموظفات'!$C$6:$C$205,MATCH(F321&amp;"",'الموظفات'!$A$6:$A$205,0)),2),0))</f>
        <v/>
      </c>
      <c r="M321" s="6">
        <f>IF(A321&amp;""="","",IF(G321&amp;""="","محجوز",G321))</f>
        <v/>
      </c>
      <c r="N321" s="18">
        <f>IF(ISNUMBER(A321),IF(ISNUMBER(B321),HOUR(B321)*60+MINUTE(B321),0),"")</f>
        <v/>
      </c>
      <c r="O321" s="18">
        <f>IF(AND(ISNUMBER(A321),A321='الإعدادات'!$B$4),COUNTIFS($A$6:$A$2005,'الإعدادات'!$B$4,$N$6:$N$2005,"&lt;"&amp;N321)+COUNTIFS($A$6:A321,'الإعدادات'!$B$4,$N$6:N321,N321),"")</f>
        <v/>
      </c>
    </row>
    <row r="322">
      <c r="A322" s="13" t="n"/>
      <c r="B322" s="20" t="n"/>
      <c r="C322" s="5" t="n"/>
      <c r="D322" s="21" t="n"/>
      <c r="E322" s="5" t="n"/>
      <c r="F322" s="5" t="n"/>
      <c r="G322" s="5" t="n"/>
      <c r="H322" s="15" t="n"/>
      <c r="I322" s="5" t="n"/>
      <c r="J322" s="19">
        <f>IF(E322&amp;""="","",IFERROR(INDEX('الخدمات'!$B$6:$B$205,MATCH(E322&amp;"",'الخدمات'!$A$6:$A$205,0)),"خدمة غير موجودة"))</f>
        <v/>
      </c>
      <c r="K322" s="19">
        <f>IF(A322&amp;""="","",IF(AND(G322="تم",ISNUMBER(J322)),ROUND(J322-N(H322),2),0))</f>
        <v/>
      </c>
      <c r="L322" s="19">
        <f>IF(A322&amp;""="","",IFERROR(ROUND(K322*INDEX('الموظفات'!$C$6:$C$205,MATCH(F322&amp;"",'الموظفات'!$A$6:$A$205,0)),2),0))</f>
        <v/>
      </c>
      <c r="M322" s="6">
        <f>IF(A322&amp;""="","",IF(G322&amp;""="","محجوز",G322))</f>
        <v/>
      </c>
      <c r="N322" s="18">
        <f>IF(ISNUMBER(A322),IF(ISNUMBER(B322),HOUR(B322)*60+MINUTE(B322),0),"")</f>
        <v/>
      </c>
      <c r="O322" s="18">
        <f>IF(AND(ISNUMBER(A322),A322='الإعدادات'!$B$4),COUNTIFS($A$6:$A$2005,'الإعدادات'!$B$4,$N$6:$N$2005,"&lt;"&amp;N322)+COUNTIFS($A$6:A322,'الإعدادات'!$B$4,$N$6:N322,N322),"")</f>
        <v/>
      </c>
    </row>
    <row r="323">
      <c r="A323" s="13" t="n"/>
      <c r="B323" s="20" t="n"/>
      <c r="C323" s="5" t="n"/>
      <c r="D323" s="21" t="n"/>
      <c r="E323" s="5" t="n"/>
      <c r="F323" s="5" t="n"/>
      <c r="G323" s="5" t="n"/>
      <c r="H323" s="15" t="n"/>
      <c r="I323" s="5" t="n"/>
      <c r="J323" s="19">
        <f>IF(E323&amp;""="","",IFERROR(INDEX('الخدمات'!$B$6:$B$205,MATCH(E323&amp;"",'الخدمات'!$A$6:$A$205,0)),"خدمة غير موجودة"))</f>
        <v/>
      </c>
      <c r="K323" s="19">
        <f>IF(A323&amp;""="","",IF(AND(G323="تم",ISNUMBER(J323)),ROUND(J323-N(H323),2),0))</f>
        <v/>
      </c>
      <c r="L323" s="19">
        <f>IF(A323&amp;""="","",IFERROR(ROUND(K323*INDEX('الموظفات'!$C$6:$C$205,MATCH(F323&amp;"",'الموظفات'!$A$6:$A$205,0)),2),0))</f>
        <v/>
      </c>
      <c r="M323" s="6">
        <f>IF(A323&amp;""="","",IF(G323&amp;""="","محجوز",G323))</f>
        <v/>
      </c>
      <c r="N323" s="18">
        <f>IF(ISNUMBER(A323),IF(ISNUMBER(B323),HOUR(B323)*60+MINUTE(B323),0),"")</f>
        <v/>
      </c>
      <c r="O323" s="18">
        <f>IF(AND(ISNUMBER(A323),A323='الإعدادات'!$B$4),COUNTIFS($A$6:$A$2005,'الإعدادات'!$B$4,$N$6:$N$2005,"&lt;"&amp;N323)+COUNTIFS($A$6:A323,'الإعدادات'!$B$4,$N$6:N323,N323),"")</f>
        <v/>
      </c>
    </row>
    <row r="324">
      <c r="A324" s="13" t="n"/>
      <c r="B324" s="20" t="n"/>
      <c r="C324" s="5" t="n"/>
      <c r="D324" s="21" t="n"/>
      <c r="E324" s="5" t="n"/>
      <c r="F324" s="5" t="n"/>
      <c r="G324" s="5" t="n"/>
      <c r="H324" s="15" t="n"/>
      <c r="I324" s="5" t="n"/>
      <c r="J324" s="19">
        <f>IF(E324&amp;""="","",IFERROR(INDEX('الخدمات'!$B$6:$B$205,MATCH(E324&amp;"",'الخدمات'!$A$6:$A$205,0)),"خدمة غير موجودة"))</f>
        <v/>
      </c>
      <c r="K324" s="19">
        <f>IF(A324&amp;""="","",IF(AND(G324="تم",ISNUMBER(J324)),ROUND(J324-N(H324),2),0))</f>
        <v/>
      </c>
      <c r="L324" s="19">
        <f>IF(A324&amp;""="","",IFERROR(ROUND(K324*INDEX('الموظفات'!$C$6:$C$205,MATCH(F324&amp;"",'الموظفات'!$A$6:$A$205,0)),2),0))</f>
        <v/>
      </c>
      <c r="M324" s="6">
        <f>IF(A324&amp;""="","",IF(G324&amp;""="","محجوز",G324))</f>
        <v/>
      </c>
      <c r="N324" s="18">
        <f>IF(ISNUMBER(A324),IF(ISNUMBER(B324),HOUR(B324)*60+MINUTE(B324),0),"")</f>
        <v/>
      </c>
      <c r="O324" s="18">
        <f>IF(AND(ISNUMBER(A324),A324='الإعدادات'!$B$4),COUNTIFS($A$6:$A$2005,'الإعدادات'!$B$4,$N$6:$N$2005,"&lt;"&amp;N324)+COUNTIFS($A$6:A324,'الإعدادات'!$B$4,$N$6:N324,N324),"")</f>
        <v/>
      </c>
    </row>
    <row r="325">
      <c r="A325" s="13" t="n"/>
      <c r="B325" s="20" t="n"/>
      <c r="C325" s="5" t="n"/>
      <c r="D325" s="21" t="n"/>
      <c r="E325" s="5" t="n"/>
      <c r="F325" s="5" t="n"/>
      <c r="G325" s="5" t="n"/>
      <c r="H325" s="15" t="n"/>
      <c r="I325" s="5" t="n"/>
      <c r="J325" s="19">
        <f>IF(E325&amp;""="","",IFERROR(INDEX('الخدمات'!$B$6:$B$205,MATCH(E325&amp;"",'الخدمات'!$A$6:$A$205,0)),"خدمة غير موجودة"))</f>
        <v/>
      </c>
      <c r="K325" s="19">
        <f>IF(A325&amp;""="","",IF(AND(G325="تم",ISNUMBER(J325)),ROUND(J325-N(H325),2),0))</f>
        <v/>
      </c>
      <c r="L325" s="19">
        <f>IF(A325&amp;""="","",IFERROR(ROUND(K325*INDEX('الموظفات'!$C$6:$C$205,MATCH(F325&amp;"",'الموظفات'!$A$6:$A$205,0)),2),0))</f>
        <v/>
      </c>
      <c r="M325" s="6">
        <f>IF(A325&amp;""="","",IF(G325&amp;""="","محجوز",G325))</f>
        <v/>
      </c>
      <c r="N325" s="18">
        <f>IF(ISNUMBER(A325),IF(ISNUMBER(B325),HOUR(B325)*60+MINUTE(B325),0),"")</f>
        <v/>
      </c>
      <c r="O325" s="18">
        <f>IF(AND(ISNUMBER(A325),A325='الإعدادات'!$B$4),COUNTIFS($A$6:$A$2005,'الإعدادات'!$B$4,$N$6:$N$2005,"&lt;"&amp;N325)+COUNTIFS($A$6:A325,'الإعدادات'!$B$4,$N$6:N325,N325),"")</f>
        <v/>
      </c>
    </row>
    <row r="326">
      <c r="A326" s="13" t="n"/>
      <c r="B326" s="20" t="n"/>
      <c r="C326" s="5" t="n"/>
      <c r="D326" s="21" t="n"/>
      <c r="E326" s="5" t="n"/>
      <c r="F326" s="5" t="n"/>
      <c r="G326" s="5" t="n"/>
      <c r="H326" s="15" t="n"/>
      <c r="I326" s="5" t="n"/>
      <c r="J326" s="19">
        <f>IF(E326&amp;""="","",IFERROR(INDEX('الخدمات'!$B$6:$B$205,MATCH(E326&amp;"",'الخدمات'!$A$6:$A$205,0)),"خدمة غير موجودة"))</f>
        <v/>
      </c>
      <c r="K326" s="19">
        <f>IF(A326&amp;""="","",IF(AND(G326="تم",ISNUMBER(J326)),ROUND(J326-N(H326),2),0))</f>
        <v/>
      </c>
      <c r="L326" s="19">
        <f>IF(A326&amp;""="","",IFERROR(ROUND(K326*INDEX('الموظفات'!$C$6:$C$205,MATCH(F326&amp;"",'الموظفات'!$A$6:$A$205,0)),2),0))</f>
        <v/>
      </c>
      <c r="M326" s="6">
        <f>IF(A326&amp;""="","",IF(G326&amp;""="","محجوز",G326))</f>
        <v/>
      </c>
      <c r="N326" s="18">
        <f>IF(ISNUMBER(A326),IF(ISNUMBER(B326),HOUR(B326)*60+MINUTE(B326),0),"")</f>
        <v/>
      </c>
      <c r="O326" s="18">
        <f>IF(AND(ISNUMBER(A326),A326='الإعدادات'!$B$4),COUNTIFS($A$6:$A$2005,'الإعدادات'!$B$4,$N$6:$N$2005,"&lt;"&amp;N326)+COUNTIFS($A$6:A326,'الإعدادات'!$B$4,$N$6:N326,N326),"")</f>
        <v/>
      </c>
    </row>
    <row r="327">
      <c r="A327" s="13" t="n"/>
      <c r="B327" s="20" t="n"/>
      <c r="C327" s="5" t="n"/>
      <c r="D327" s="21" t="n"/>
      <c r="E327" s="5" t="n"/>
      <c r="F327" s="5" t="n"/>
      <c r="G327" s="5" t="n"/>
      <c r="H327" s="15" t="n"/>
      <c r="I327" s="5" t="n"/>
      <c r="J327" s="19">
        <f>IF(E327&amp;""="","",IFERROR(INDEX('الخدمات'!$B$6:$B$205,MATCH(E327&amp;"",'الخدمات'!$A$6:$A$205,0)),"خدمة غير موجودة"))</f>
        <v/>
      </c>
      <c r="K327" s="19">
        <f>IF(A327&amp;""="","",IF(AND(G327="تم",ISNUMBER(J327)),ROUND(J327-N(H327),2),0))</f>
        <v/>
      </c>
      <c r="L327" s="19">
        <f>IF(A327&amp;""="","",IFERROR(ROUND(K327*INDEX('الموظفات'!$C$6:$C$205,MATCH(F327&amp;"",'الموظفات'!$A$6:$A$205,0)),2),0))</f>
        <v/>
      </c>
      <c r="M327" s="6">
        <f>IF(A327&amp;""="","",IF(G327&amp;""="","محجوز",G327))</f>
        <v/>
      </c>
      <c r="N327" s="18">
        <f>IF(ISNUMBER(A327),IF(ISNUMBER(B327),HOUR(B327)*60+MINUTE(B327),0),"")</f>
        <v/>
      </c>
      <c r="O327" s="18">
        <f>IF(AND(ISNUMBER(A327),A327='الإعدادات'!$B$4),COUNTIFS($A$6:$A$2005,'الإعدادات'!$B$4,$N$6:$N$2005,"&lt;"&amp;N327)+COUNTIFS($A$6:A327,'الإعدادات'!$B$4,$N$6:N327,N327),"")</f>
        <v/>
      </c>
    </row>
    <row r="328">
      <c r="A328" s="13" t="n"/>
      <c r="B328" s="20" t="n"/>
      <c r="C328" s="5" t="n"/>
      <c r="D328" s="21" t="n"/>
      <c r="E328" s="5" t="n"/>
      <c r="F328" s="5" t="n"/>
      <c r="G328" s="5" t="n"/>
      <c r="H328" s="15" t="n"/>
      <c r="I328" s="5" t="n"/>
      <c r="J328" s="19">
        <f>IF(E328&amp;""="","",IFERROR(INDEX('الخدمات'!$B$6:$B$205,MATCH(E328&amp;"",'الخدمات'!$A$6:$A$205,0)),"خدمة غير موجودة"))</f>
        <v/>
      </c>
      <c r="K328" s="19">
        <f>IF(A328&amp;""="","",IF(AND(G328="تم",ISNUMBER(J328)),ROUND(J328-N(H328),2),0))</f>
        <v/>
      </c>
      <c r="L328" s="19">
        <f>IF(A328&amp;""="","",IFERROR(ROUND(K328*INDEX('الموظفات'!$C$6:$C$205,MATCH(F328&amp;"",'الموظفات'!$A$6:$A$205,0)),2),0))</f>
        <v/>
      </c>
      <c r="M328" s="6">
        <f>IF(A328&amp;""="","",IF(G328&amp;""="","محجوز",G328))</f>
        <v/>
      </c>
      <c r="N328" s="18">
        <f>IF(ISNUMBER(A328),IF(ISNUMBER(B328),HOUR(B328)*60+MINUTE(B328),0),"")</f>
        <v/>
      </c>
      <c r="O328" s="18">
        <f>IF(AND(ISNUMBER(A328),A328='الإعدادات'!$B$4),COUNTIFS($A$6:$A$2005,'الإعدادات'!$B$4,$N$6:$N$2005,"&lt;"&amp;N328)+COUNTIFS($A$6:A328,'الإعدادات'!$B$4,$N$6:N328,N328),"")</f>
        <v/>
      </c>
    </row>
    <row r="329">
      <c r="A329" s="13" t="n"/>
      <c r="B329" s="20" t="n"/>
      <c r="C329" s="5" t="n"/>
      <c r="D329" s="21" t="n"/>
      <c r="E329" s="5" t="n"/>
      <c r="F329" s="5" t="n"/>
      <c r="G329" s="5" t="n"/>
      <c r="H329" s="15" t="n"/>
      <c r="I329" s="5" t="n"/>
      <c r="J329" s="19">
        <f>IF(E329&amp;""="","",IFERROR(INDEX('الخدمات'!$B$6:$B$205,MATCH(E329&amp;"",'الخدمات'!$A$6:$A$205,0)),"خدمة غير موجودة"))</f>
        <v/>
      </c>
      <c r="K329" s="19">
        <f>IF(A329&amp;""="","",IF(AND(G329="تم",ISNUMBER(J329)),ROUND(J329-N(H329),2),0))</f>
        <v/>
      </c>
      <c r="L329" s="19">
        <f>IF(A329&amp;""="","",IFERROR(ROUND(K329*INDEX('الموظفات'!$C$6:$C$205,MATCH(F329&amp;"",'الموظفات'!$A$6:$A$205,0)),2),0))</f>
        <v/>
      </c>
      <c r="M329" s="6">
        <f>IF(A329&amp;""="","",IF(G329&amp;""="","محجوز",G329))</f>
        <v/>
      </c>
      <c r="N329" s="18">
        <f>IF(ISNUMBER(A329),IF(ISNUMBER(B329),HOUR(B329)*60+MINUTE(B329),0),"")</f>
        <v/>
      </c>
      <c r="O329" s="18">
        <f>IF(AND(ISNUMBER(A329),A329='الإعدادات'!$B$4),COUNTIFS($A$6:$A$2005,'الإعدادات'!$B$4,$N$6:$N$2005,"&lt;"&amp;N329)+COUNTIFS($A$6:A329,'الإعدادات'!$B$4,$N$6:N329,N329),"")</f>
        <v/>
      </c>
    </row>
    <row r="330">
      <c r="A330" s="13" t="n"/>
      <c r="B330" s="20" t="n"/>
      <c r="C330" s="5" t="n"/>
      <c r="D330" s="21" t="n"/>
      <c r="E330" s="5" t="n"/>
      <c r="F330" s="5" t="n"/>
      <c r="G330" s="5" t="n"/>
      <c r="H330" s="15" t="n"/>
      <c r="I330" s="5" t="n"/>
      <c r="J330" s="19">
        <f>IF(E330&amp;""="","",IFERROR(INDEX('الخدمات'!$B$6:$B$205,MATCH(E330&amp;"",'الخدمات'!$A$6:$A$205,0)),"خدمة غير موجودة"))</f>
        <v/>
      </c>
      <c r="K330" s="19">
        <f>IF(A330&amp;""="","",IF(AND(G330="تم",ISNUMBER(J330)),ROUND(J330-N(H330),2),0))</f>
        <v/>
      </c>
      <c r="L330" s="19">
        <f>IF(A330&amp;""="","",IFERROR(ROUND(K330*INDEX('الموظفات'!$C$6:$C$205,MATCH(F330&amp;"",'الموظفات'!$A$6:$A$205,0)),2),0))</f>
        <v/>
      </c>
      <c r="M330" s="6">
        <f>IF(A330&amp;""="","",IF(G330&amp;""="","محجوز",G330))</f>
        <v/>
      </c>
      <c r="N330" s="18">
        <f>IF(ISNUMBER(A330),IF(ISNUMBER(B330),HOUR(B330)*60+MINUTE(B330),0),"")</f>
        <v/>
      </c>
      <c r="O330" s="18">
        <f>IF(AND(ISNUMBER(A330),A330='الإعدادات'!$B$4),COUNTIFS($A$6:$A$2005,'الإعدادات'!$B$4,$N$6:$N$2005,"&lt;"&amp;N330)+COUNTIFS($A$6:A330,'الإعدادات'!$B$4,$N$6:N330,N330),"")</f>
        <v/>
      </c>
    </row>
    <row r="331">
      <c r="A331" s="13" t="n"/>
      <c r="B331" s="20" t="n"/>
      <c r="C331" s="5" t="n"/>
      <c r="D331" s="21" t="n"/>
      <c r="E331" s="5" t="n"/>
      <c r="F331" s="5" t="n"/>
      <c r="G331" s="5" t="n"/>
      <c r="H331" s="15" t="n"/>
      <c r="I331" s="5" t="n"/>
      <c r="J331" s="19">
        <f>IF(E331&amp;""="","",IFERROR(INDEX('الخدمات'!$B$6:$B$205,MATCH(E331&amp;"",'الخدمات'!$A$6:$A$205,0)),"خدمة غير موجودة"))</f>
        <v/>
      </c>
      <c r="K331" s="19">
        <f>IF(A331&amp;""="","",IF(AND(G331="تم",ISNUMBER(J331)),ROUND(J331-N(H331),2),0))</f>
        <v/>
      </c>
      <c r="L331" s="19">
        <f>IF(A331&amp;""="","",IFERROR(ROUND(K331*INDEX('الموظفات'!$C$6:$C$205,MATCH(F331&amp;"",'الموظفات'!$A$6:$A$205,0)),2),0))</f>
        <v/>
      </c>
      <c r="M331" s="6">
        <f>IF(A331&amp;""="","",IF(G331&amp;""="","محجوز",G331))</f>
        <v/>
      </c>
      <c r="N331" s="18">
        <f>IF(ISNUMBER(A331),IF(ISNUMBER(B331),HOUR(B331)*60+MINUTE(B331),0),"")</f>
        <v/>
      </c>
      <c r="O331" s="18">
        <f>IF(AND(ISNUMBER(A331),A331='الإعدادات'!$B$4),COUNTIFS($A$6:$A$2005,'الإعدادات'!$B$4,$N$6:$N$2005,"&lt;"&amp;N331)+COUNTIFS($A$6:A331,'الإعدادات'!$B$4,$N$6:N331,N331),"")</f>
        <v/>
      </c>
    </row>
    <row r="332">
      <c r="A332" s="13" t="n"/>
      <c r="B332" s="20" t="n"/>
      <c r="C332" s="5" t="n"/>
      <c r="D332" s="21" t="n"/>
      <c r="E332" s="5" t="n"/>
      <c r="F332" s="5" t="n"/>
      <c r="G332" s="5" t="n"/>
      <c r="H332" s="15" t="n"/>
      <c r="I332" s="5" t="n"/>
      <c r="J332" s="19">
        <f>IF(E332&amp;""="","",IFERROR(INDEX('الخدمات'!$B$6:$B$205,MATCH(E332&amp;"",'الخدمات'!$A$6:$A$205,0)),"خدمة غير موجودة"))</f>
        <v/>
      </c>
      <c r="K332" s="19">
        <f>IF(A332&amp;""="","",IF(AND(G332="تم",ISNUMBER(J332)),ROUND(J332-N(H332),2),0))</f>
        <v/>
      </c>
      <c r="L332" s="19">
        <f>IF(A332&amp;""="","",IFERROR(ROUND(K332*INDEX('الموظفات'!$C$6:$C$205,MATCH(F332&amp;"",'الموظفات'!$A$6:$A$205,0)),2),0))</f>
        <v/>
      </c>
      <c r="M332" s="6">
        <f>IF(A332&amp;""="","",IF(G332&amp;""="","محجوز",G332))</f>
        <v/>
      </c>
      <c r="N332" s="18">
        <f>IF(ISNUMBER(A332),IF(ISNUMBER(B332),HOUR(B332)*60+MINUTE(B332),0),"")</f>
        <v/>
      </c>
      <c r="O332" s="18">
        <f>IF(AND(ISNUMBER(A332),A332='الإعدادات'!$B$4),COUNTIFS($A$6:$A$2005,'الإعدادات'!$B$4,$N$6:$N$2005,"&lt;"&amp;N332)+COUNTIFS($A$6:A332,'الإعدادات'!$B$4,$N$6:N332,N332),"")</f>
        <v/>
      </c>
    </row>
    <row r="333">
      <c r="A333" s="13" t="n"/>
      <c r="B333" s="20" t="n"/>
      <c r="C333" s="5" t="n"/>
      <c r="D333" s="21" t="n"/>
      <c r="E333" s="5" t="n"/>
      <c r="F333" s="5" t="n"/>
      <c r="G333" s="5" t="n"/>
      <c r="H333" s="15" t="n"/>
      <c r="I333" s="5" t="n"/>
      <c r="J333" s="19">
        <f>IF(E333&amp;""="","",IFERROR(INDEX('الخدمات'!$B$6:$B$205,MATCH(E333&amp;"",'الخدمات'!$A$6:$A$205,0)),"خدمة غير موجودة"))</f>
        <v/>
      </c>
      <c r="K333" s="19">
        <f>IF(A333&amp;""="","",IF(AND(G333="تم",ISNUMBER(J333)),ROUND(J333-N(H333),2),0))</f>
        <v/>
      </c>
      <c r="L333" s="19">
        <f>IF(A333&amp;""="","",IFERROR(ROUND(K333*INDEX('الموظفات'!$C$6:$C$205,MATCH(F333&amp;"",'الموظفات'!$A$6:$A$205,0)),2),0))</f>
        <v/>
      </c>
      <c r="M333" s="6">
        <f>IF(A333&amp;""="","",IF(G333&amp;""="","محجوز",G333))</f>
        <v/>
      </c>
      <c r="N333" s="18">
        <f>IF(ISNUMBER(A333),IF(ISNUMBER(B333),HOUR(B333)*60+MINUTE(B333),0),"")</f>
        <v/>
      </c>
      <c r="O333" s="18">
        <f>IF(AND(ISNUMBER(A333),A333='الإعدادات'!$B$4),COUNTIFS($A$6:$A$2005,'الإعدادات'!$B$4,$N$6:$N$2005,"&lt;"&amp;N333)+COUNTIFS($A$6:A333,'الإعدادات'!$B$4,$N$6:N333,N333),"")</f>
        <v/>
      </c>
    </row>
    <row r="334">
      <c r="A334" s="13" t="n"/>
      <c r="B334" s="20" t="n"/>
      <c r="C334" s="5" t="n"/>
      <c r="D334" s="21" t="n"/>
      <c r="E334" s="5" t="n"/>
      <c r="F334" s="5" t="n"/>
      <c r="G334" s="5" t="n"/>
      <c r="H334" s="15" t="n"/>
      <c r="I334" s="5" t="n"/>
      <c r="J334" s="19">
        <f>IF(E334&amp;""="","",IFERROR(INDEX('الخدمات'!$B$6:$B$205,MATCH(E334&amp;"",'الخدمات'!$A$6:$A$205,0)),"خدمة غير موجودة"))</f>
        <v/>
      </c>
      <c r="K334" s="19">
        <f>IF(A334&amp;""="","",IF(AND(G334="تم",ISNUMBER(J334)),ROUND(J334-N(H334),2),0))</f>
        <v/>
      </c>
      <c r="L334" s="19">
        <f>IF(A334&amp;""="","",IFERROR(ROUND(K334*INDEX('الموظفات'!$C$6:$C$205,MATCH(F334&amp;"",'الموظفات'!$A$6:$A$205,0)),2),0))</f>
        <v/>
      </c>
      <c r="M334" s="6">
        <f>IF(A334&amp;""="","",IF(G334&amp;""="","محجوز",G334))</f>
        <v/>
      </c>
      <c r="N334" s="18">
        <f>IF(ISNUMBER(A334),IF(ISNUMBER(B334),HOUR(B334)*60+MINUTE(B334),0),"")</f>
        <v/>
      </c>
      <c r="O334" s="18">
        <f>IF(AND(ISNUMBER(A334),A334='الإعدادات'!$B$4),COUNTIFS($A$6:$A$2005,'الإعدادات'!$B$4,$N$6:$N$2005,"&lt;"&amp;N334)+COUNTIFS($A$6:A334,'الإعدادات'!$B$4,$N$6:N334,N334),"")</f>
        <v/>
      </c>
    </row>
    <row r="335">
      <c r="A335" s="13" t="n"/>
      <c r="B335" s="20" t="n"/>
      <c r="C335" s="5" t="n"/>
      <c r="D335" s="21" t="n"/>
      <c r="E335" s="5" t="n"/>
      <c r="F335" s="5" t="n"/>
      <c r="G335" s="5" t="n"/>
      <c r="H335" s="15" t="n"/>
      <c r="I335" s="5" t="n"/>
      <c r="J335" s="19">
        <f>IF(E335&amp;""="","",IFERROR(INDEX('الخدمات'!$B$6:$B$205,MATCH(E335&amp;"",'الخدمات'!$A$6:$A$205,0)),"خدمة غير موجودة"))</f>
        <v/>
      </c>
      <c r="K335" s="19">
        <f>IF(A335&amp;""="","",IF(AND(G335="تم",ISNUMBER(J335)),ROUND(J335-N(H335),2),0))</f>
        <v/>
      </c>
      <c r="L335" s="19">
        <f>IF(A335&amp;""="","",IFERROR(ROUND(K335*INDEX('الموظفات'!$C$6:$C$205,MATCH(F335&amp;"",'الموظفات'!$A$6:$A$205,0)),2),0))</f>
        <v/>
      </c>
      <c r="M335" s="6">
        <f>IF(A335&amp;""="","",IF(G335&amp;""="","محجوز",G335))</f>
        <v/>
      </c>
      <c r="N335" s="18">
        <f>IF(ISNUMBER(A335),IF(ISNUMBER(B335),HOUR(B335)*60+MINUTE(B335),0),"")</f>
        <v/>
      </c>
      <c r="O335" s="18">
        <f>IF(AND(ISNUMBER(A335),A335='الإعدادات'!$B$4),COUNTIFS($A$6:$A$2005,'الإعدادات'!$B$4,$N$6:$N$2005,"&lt;"&amp;N335)+COUNTIFS($A$6:A335,'الإعدادات'!$B$4,$N$6:N335,N335),"")</f>
        <v/>
      </c>
    </row>
    <row r="336">
      <c r="A336" s="13" t="n"/>
      <c r="B336" s="20" t="n"/>
      <c r="C336" s="5" t="n"/>
      <c r="D336" s="21" t="n"/>
      <c r="E336" s="5" t="n"/>
      <c r="F336" s="5" t="n"/>
      <c r="G336" s="5" t="n"/>
      <c r="H336" s="15" t="n"/>
      <c r="I336" s="5" t="n"/>
      <c r="J336" s="19">
        <f>IF(E336&amp;""="","",IFERROR(INDEX('الخدمات'!$B$6:$B$205,MATCH(E336&amp;"",'الخدمات'!$A$6:$A$205,0)),"خدمة غير موجودة"))</f>
        <v/>
      </c>
      <c r="K336" s="19">
        <f>IF(A336&amp;""="","",IF(AND(G336="تم",ISNUMBER(J336)),ROUND(J336-N(H336),2),0))</f>
        <v/>
      </c>
      <c r="L336" s="19">
        <f>IF(A336&amp;""="","",IFERROR(ROUND(K336*INDEX('الموظفات'!$C$6:$C$205,MATCH(F336&amp;"",'الموظفات'!$A$6:$A$205,0)),2),0))</f>
        <v/>
      </c>
      <c r="M336" s="6">
        <f>IF(A336&amp;""="","",IF(G336&amp;""="","محجوز",G336))</f>
        <v/>
      </c>
      <c r="N336" s="18">
        <f>IF(ISNUMBER(A336),IF(ISNUMBER(B336),HOUR(B336)*60+MINUTE(B336),0),"")</f>
        <v/>
      </c>
      <c r="O336" s="18">
        <f>IF(AND(ISNUMBER(A336),A336='الإعدادات'!$B$4),COUNTIFS($A$6:$A$2005,'الإعدادات'!$B$4,$N$6:$N$2005,"&lt;"&amp;N336)+COUNTIFS($A$6:A336,'الإعدادات'!$B$4,$N$6:N336,N336),"")</f>
        <v/>
      </c>
    </row>
    <row r="337">
      <c r="A337" s="13" t="n"/>
      <c r="B337" s="20" t="n"/>
      <c r="C337" s="5" t="n"/>
      <c r="D337" s="21" t="n"/>
      <c r="E337" s="5" t="n"/>
      <c r="F337" s="5" t="n"/>
      <c r="G337" s="5" t="n"/>
      <c r="H337" s="15" t="n"/>
      <c r="I337" s="5" t="n"/>
      <c r="J337" s="19">
        <f>IF(E337&amp;""="","",IFERROR(INDEX('الخدمات'!$B$6:$B$205,MATCH(E337&amp;"",'الخدمات'!$A$6:$A$205,0)),"خدمة غير موجودة"))</f>
        <v/>
      </c>
      <c r="K337" s="19">
        <f>IF(A337&amp;""="","",IF(AND(G337="تم",ISNUMBER(J337)),ROUND(J337-N(H337),2),0))</f>
        <v/>
      </c>
      <c r="L337" s="19">
        <f>IF(A337&amp;""="","",IFERROR(ROUND(K337*INDEX('الموظفات'!$C$6:$C$205,MATCH(F337&amp;"",'الموظفات'!$A$6:$A$205,0)),2),0))</f>
        <v/>
      </c>
      <c r="M337" s="6">
        <f>IF(A337&amp;""="","",IF(G337&amp;""="","محجوز",G337))</f>
        <v/>
      </c>
      <c r="N337" s="18">
        <f>IF(ISNUMBER(A337),IF(ISNUMBER(B337),HOUR(B337)*60+MINUTE(B337),0),"")</f>
        <v/>
      </c>
      <c r="O337" s="18">
        <f>IF(AND(ISNUMBER(A337),A337='الإعدادات'!$B$4),COUNTIFS($A$6:$A$2005,'الإعدادات'!$B$4,$N$6:$N$2005,"&lt;"&amp;N337)+COUNTIFS($A$6:A337,'الإعدادات'!$B$4,$N$6:N337,N337),"")</f>
        <v/>
      </c>
    </row>
    <row r="338">
      <c r="A338" s="13" t="n"/>
      <c r="B338" s="20" t="n"/>
      <c r="C338" s="5" t="n"/>
      <c r="D338" s="21" t="n"/>
      <c r="E338" s="5" t="n"/>
      <c r="F338" s="5" t="n"/>
      <c r="G338" s="5" t="n"/>
      <c r="H338" s="15" t="n"/>
      <c r="I338" s="5" t="n"/>
      <c r="J338" s="19">
        <f>IF(E338&amp;""="","",IFERROR(INDEX('الخدمات'!$B$6:$B$205,MATCH(E338&amp;"",'الخدمات'!$A$6:$A$205,0)),"خدمة غير موجودة"))</f>
        <v/>
      </c>
      <c r="K338" s="19">
        <f>IF(A338&amp;""="","",IF(AND(G338="تم",ISNUMBER(J338)),ROUND(J338-N(H338),2),0))</f>
        <v/>
      </c>
      <c r="L338" s="19">
        <f>IF(A338&amp;""="","",IFERROR(ROUND(K338*INDEX('الموظفات'!$C$6:$C$205,MATCH(F338&amp;"",'الموظفات'!$A$6:$A$205,0)),2),0))</f>
        <v/>
      </c>
      <c r="M338" s="6">
        <f>IF(A338&amp;""="","",IF(G338&amp;""="","محجوز",G338))</f>
        <v/>
      </c>
      <c r="N338" s="18">
        <f>IF(ISNUMBER(A338),IF(ISNUMBER(B338),HOUR(B338)*60+MINUTE(B338),0),"")</f>
        <v/>
      </c>
      <c r="O338" s="18">
        <f>IF(AND(ISNUMBER(A338),A338='الإعدادات'!$B$4),COUNTIFS($A$6:$A$2005,'الإعدادات'!$B$4,$N$6:$N$2005,"&lt;"&amp;N338)+COUNTIFS($A$6:A338,'الإعدادات'!$B$4,$N$6:N338,N338),"")</f>
        <v/>
      </c>
    </row>
    <row r="339">
      <c r="A339" s="13" t="n"/>
      <c r="B339" s="20" t="n"/>
      <c r="C339" s="5" t="n"/>
      <c r="D339" s="21" t="n"/>
      <c r="E339" s="5" t="n"/>
      <c r="F339" s="5" t="n"/>
      <c r="G339" s="5" t="n"/>
      <c r="H339" s="15" t="n"/>
      <c r="I339" s="5" t="n"/>
      <c r="J339" s="19">
        <f>IF(E339&amp;""="","",IFERROR(INDEX('الخدمات'!$B$6:$B$205,MATCH(E339&amp;"",'الخدمات'!$A$6:$A$205,0)),"خدمة غير موجودة"))</f>
        <v/>
      </c>
      <c r="K339" s="19">
        <f>IF(A339&amp;""="","",IF(AND(G339="تم",ISNUMBER(J339)),ROUND(J339-N(H339),2),0))</f>
        <v/>
      </c>
      <c r="L339" s="19">
        <f>IF(A339&amp;""="","",IFERROR(ROUND(K339*INDEX('الموظفات'!$C$6:$C$205,MATCH(F339&amp;"",'الموظفات'!$A$6:$A$205,0)),2),0))</f>
        <v/>
      </c>
      <c r="M339" s="6">
        <f>IF(A339&amp;""="","",IF(G339&amp;""="","محجوز",G339))</f>
        <v/>
      </c>
      <c r="N339" s="18">
        <f>IF(ISNUMBER(A339),IF(ISNUMBER(B339),HOUR(B339)*60+MINUTE(B339),0),"")</f>
        <v/>
      </c>
      <c r="O339" s="18">
        <f>IF(AND(ISNUMBER(A339),A339='الإعدادات'!$B$4),COUNTIFS($A$6:$A$2005,'الإعدادات'!$B$4,$N$6:$N$2005,"&lt;"&amp;N339)+COUNTIFS($A$6:A339,'الإعدادات'!$B$4,$N$6:N339,N339),"")</f>
        <v/>
      </c>
    </row>
    <row r="340">
      <c r="A340" s="13" t="n"/>
      <c r="B340" s="20" t="n"/>
      <c r="C340" s="5" t="n"/>
      <c r="D340" s="21" t="n"/>
      <c r="E340" s="5" t="n"/>
      <c r="F340" s="5" t="n"/>
      <c r="G340" s="5" t="n"/>
      <c r="H340" s="15" t="n"/>
      <c r="I340" s="5" t="n"/>
      <c r="J340" s="19">
        <f>IF(E340&amp;""="","",IFERROR(INDEX('الخدمات'!$B$6:$B$205,MATCH(E340&amp;"",'الخدمات'!$A$6:$A$205,0)),"خدمة غير موجودة"))</f>
        <v/>
      </c>
      <c r="K340" s="19">
        <f>IF(A340&amp;""="","",IF(AND(G340="تم",ISNUMBER(J340)),ROUND(J340-N(H340),2),0))</f>
        <v/>
      </c>
      <c r="L340" s="19">
        <f>IF(A340&amp;""="","",IFERROR(ROUND(K340*INDEX('الموظفات'!$C$6:$C$205,MATCH(F340&amp;"",'الموظفات'!$A$6:$A$205,0)),2),0))</f>
        <v/>
      </c>
      <c r="M340" s="6">
        <f>IF(A340&amp;""="","",IF(G340&amp;""="","محجوز",G340))</f>
        <v/>
      </c>
      <c r="N340" s="18">
        <f>IF(ISNUMBER(A340),IF(ISNUMBER(B340),HOUR(B340)*60+MINUTE(B340),0),"")</f>
        <v/>
      </c>
      <c r="O340" s="18">
        <f>IF(AND(ISNUMBER(A340),A340='الإعدادات'!$B$4),COUNTIFS($A$6:$A$2005,'الإعدادات'!$B$4,$N$6:$N$2005,"&lt;"&amp;N340)+COUNTIFS($A$6:A340,'الإعدادات'!$B$4,$N$6:N340,N340),"")</f>
        <v/>
      </c>
    </row>
    <row r="341">
      <c r="A341" s="13" t="n"/>
      <c r="B341" s="20" t="n"/>
      <c r="C341" s="5" t="n"/>
      <c r="D341" s="21" t="n"/>
      <c r="E341" s="5" t="n"/>
      <c r="F341" s="5" t="n"/>
      <c r="G341" s="5" t="n"/>
      <c r="H341" s="15" t="n"/>
      <c r="I341" s="5" t="n"/>
      <c r="J341" s="19">
        <f>IF(E341&amp;""="","",IFERROR(INDEX('الخدمات'!$B$6:$B$205,MATCH(E341&amp;"",'الخدمات'!$A$6:$A$205,0)),"خدمة غير موجودة"))</f>
        <v/>
      </c>
      <c r="K341" s="19">
        <f>IF(A341&amp;""="","",IF(AND(G341="تم",ISNUMBER(J341)),ROUND(J341-N(H341),2),0))</f>
        <v/>
      </c>
      <c r="L341" s="19">
        <f>IF(A341&amp;""="","",IFERROR(ROUND(K341*INDEX('الموظفات'!$C$6:$C$205,MATCH(F341&amp;"",'الموظفات'!$A$6:$A$205,0)),2),0))</f>
        <v/>
      </c>
      <c r="M341" s="6">
        <f>IF(A341&amp;""="","",IF(G341&amp;""="","محجوز",G341))</f>
        <v/>
      </c>
      <c r="N341" s="18">
        <f>IF(ISNUMBER(A341),IF(ISNUMBER(B341),HOUR(B341)*60+MINUTE(B341),0),"")</f>
        <v/>
      </c>
      <c r="O341" s="18">
        <f>IF(AND(ISNUMBER(A341),A341='الإعدادات'!$B$4),COUNTIFS($A$6:$A$2005,'الإعدادات'!$B$4,$N$6:$N$2005,"&lt;"&amp;N341)+COUNTIFS($A$6:A341,'الإعدادات'!$B$4,$N$6:N341,N341),"")</f>
        <v/>
      </c>
    </row>
    <row r="342">
      <c r="A342" s="13" t="n"/>
      <c r="B342" s="20" t="n"/>
      <c r="C342" s="5" t="n"/>
      <c r="D342" s="21" t="n"/>
      <c r="E342" s="5" t="n"/>
      <c r="F342" s="5" t="n"/>
      <c r="G342" s="5" t="n"/>
      <c r="H342" s="15" t="n"/>
      <c r="I342" s="5" t="n"/>
      <c r="J342" s="19">
        <f>IF(E342&amp;""="","",IFERROR(INDEX('الخدمات'!$B$6:$B$205,MATCH(E342&amp;"",'الخدمات'!$A$6:$A$205,0)),"خدمة غير موجودة"))</f>
        <v/>
      </c>
      <c r="K342" s="19">
        <f>IF(A342&amp;""="","",IF(AND(G342="تم",ISNUMBER(J342)),ROUND(J342-N(H342),2),0))</f>
        <v/>
      </c>
      <c r="L342" s="19">
        <f>IF(A342&amp;""="","",IFERROR(ROUND(K342*INDEX('الموظفات'!$C$6:$C$205,MATCH(F342&amp;"",'الموظفات'!$A$6:$A$205,0)),2),0))</f>
        <v/>
      </c>
      <c r="M342" s="6">
        <f>IF(A342&amp;""="","",IF(G342&amp;""="","محجوز",G342))</f>
        <v/>
      </c>
      <c r="N342" s="18">
        <f>IF(ISNUMBER(A342),IF(ISNUMBER(B342),HOUR(B342)*60+MINUTE(B342),0),"")</f>
        <v/>
      </c>
      <c r="O342" s="18">
        <f>IF(AND(ISNUMBER(A342),A342='الإعدادات'!$B$4),COUNTIFS($A$6:$A$2005,'الإعدادات'!$B$4,$N$6:$N$2005,"&lt;"&amp;N342)+COUNTIFS($A$6:A342,'الإعدادات'!$B$4,$N$6:N342,N342),"")</f>
        <v/>
      </c>
    </row>
    <row r="343">
      <c r="A343" s="13" t="n"/>
      <c r="B343" s="20" t="n"/>
      <c r="C343" s="5" t="n"/>
      <c r="D343" s="21" t="n"/>
      <c r="E343" s="5" t="n"/>
      <c r="F343" s="5" t="n"/>
      <c r="G343" s="5" t="n"/>
      <c r="H343" s="15" t="n"/>
      <c r="I343" s="5" t="n"/>
      <c r="J343" s="19">
        <f>IF(E343&amp;""="","",IFERROR(INDEX('الخدمات'!$B$6:$B$205,MATCH(E343&amp;"",'الخدمات'!$A$6:$A$205,0)),"خدمة غير موجودة"))</f>
        <v/>
      </c>
      <c r="K343" s="19">
        <f>IF(A343&amp;""="","",IF(AND(G343="تم",ISNUMBER(J343)),ROUND(J343-N(H343),2),0))</f>
        <v/>
      </c>
      <c r="L343" s="19">
        <f>IF(A343&amp;""="","",IFERROR(ROUND(K343*INDEX('الموظفات'!$C$6:$C$205,MATCH(F343&amp;"",'الموظفات'!$A$6:$A$205,0)),2),0))</f>
        <v/>
      </c>
      <c r="M343" s="6">
        <f>IF(A343&amp;""="","",IF(G343&amp;""="","محجوز",G343))</f>
        <v/>
      </c>
      <c r="N343" s="18">
        <f>IF(ISNUMBER(A343),IF(ISNUMBER(B343),HOUR(B343)*60+MINUTE(B343),0),"")</f>
        <v/>
      </c>
      <c r="O343" s="18">
        <f>IF(AND(ISNUMBER(A343),A343='الإعدادات'!$B$4),COUNTIFS($A$6:$A$2005,'الإعدادات'!$B$4,$N$6:$N$2005,"&lt;"&amp;N343)+COUNTIFS($A$6:A343,'الإعدادات'!$B$4,$N$6:N343,N343),"")</f>
        <v/>
      </c>
    </row>
    <row r="344">
      <c r="A344" s="13" t="n"/>
      <c r="B344" s="20" t="n"/>
      <c r="C344" s="5" t="n"/>
      <c r="D344" s="21" t="n"/>
      <c r="E344" s="5" t="n"/>
      <c r="F344" s="5" t="n"/>
      <c r="G344" s="5" t="n"/>
      <c r="H344" s="15" t="n"/>
      <c r="I344" s="5" t="n"/>
      <c r="J344" s="19">
        <f>IF(E344&amp;""="","",IFERROR(INDEX('الخدمات'!$B$6:$B$205,MATCH(E344&amp;"",'الخدمات'!$A$6:$A$205,0)),"خدمة غير موجودة"))</f>
        <v/>
      </c>
      <c r="K344" s="19">
        <f>IF(A344&amp;""="","",IF(AND(G344="تم",ISNUMBER(J344)),ROUND(J344-N(H344),2),0))</f>
        <v/>
      </c>
      <c r="L344" s="19">
        <f>IF(A344&amp;""="","",IFERROR(ROUND(K344*INDEX('الموظفات'!$C$6:$C$205,MATCH(F344&amp;"",'الموظفات'!$A$6:$A$205,0)),2),0))</f>
        <v/>
      </c>
      <c r="M344" s="6">
        <f>IF(A344&amp;""="","",IF(G344&amp;""="","محجوز",G344))</f>
        <v/>
      </c>
      <c r="N344" s="18">
        <f>IF(ISNUMBER(A344),IF(ISNUMBER(B344),HOUR(B344)*60+MINUTE(B344),0),"")</f>
        <v/>
      </c>
      <c r="O344" s="18">
        <f>IF(AND(ISNUMBER(A344),A344='الإعدادات'!$B$4),COUNTIFS($A$6:$A$2005,'الإعدادات'!$B$4,$N$6:$N$2005,"&lt;"&amp;N344)+COUNTIFS($A$6:A344,'الإعدادات'!$B$4,$N$6:N344,N344),"")</f>
        <v/>
      </c>
    </row>
    <row r="345">
      <c r="A345" s="13" t="n"/>
      <c r="B345" s="20" t="n"/>
      <c r="C345" s="5" t="n"/>
      <c r="D345" s="21" t="n"/>
      <c r="E345" s="5" t="n"/>
      <c r="F345" s="5" t="n"/>
      <c r="G345" s="5" t="n"/>
      <c r="H345" s="15" t="n"/>
      <c r="I345" s="5" t="n"/>
      <c r="J345" s="19">
        <f>IF(E345&amp;""="","",IFERROR(INDEX('الخدمات'!$B$6:$B$205,MATCH(E345&amp;"",'الخدمات'!$A$6:$A$205,0)),"خدمة غير موجودة"))</f>
        <v/>
      </c>
      <c r="K345" s="19">
        <f>IF(A345&amp;""="","",IF(AND(G345="تم",ISNUMBER(J345)),ROUND(J345-N(H345),2),0))</f>
        <v/>
      </c>
      <c r="L345" s="19">
        <f>IF(A345&amp;""="","",IFERROR(ROUND(K345*INDEX('الموظفات'!$C$6:$C$205,MATCH(F345&amp;"",'الموظفات'!$A$6:$A$205,0)),2),0))</f>
        <v/>
      </c>
      <c r="M345" s="6">
        <f>IF(A345&amp;""="","",IF(G345&amp;""="","محجوز",G345))</f>
        <v/>
      </c>
      <c r="N345" s="18">
        <f>IF(ISNUMBER(A345),IF(ISNUMBER(B345),HOUR(B345)*60+MINUTE(B345),0),"")</f>
        <v/>
      </c>
      <c r="O345" s="18">
        <f>IF(AND(ISNUMBER(A345),A345='الإعدادات'!$B$4),COUNTIFS($A$6:$A$2005,'الإعدادات'!$B$4,$N$6:$N$2005,"&lt;"&amp;N345)+COUNTIFS($A$6:A345,'الإعدادات'!$B$4,$N$6:N345,N345),"")</f>
        <v/>
      </c>
    </row>
    <row r="346">
      <c r="A346" s="13" t="n"/>
      <c r="B346" s="20" t="n"/>
      <c r="C346" s="5" t="n"/>
      <c r="D346" s="21" t="n"/>
      <c r="E346" s="5" t="n"/>
      <c r="F346" s="5" t="n"/>
      <c r="G346" s="5" t="n"/>
      <c r="H346" s="15" t="n"/>
      <c r="I346" s="5" t="n"/>
      <c r="J346" s="19">
        <f>IF(E346&amp;""="","",IFERROR(INDEX('الخدمات'!$B$6:$B$205,MATCH(E346&amp;"",'الخدمات'!$A$6:$A$205,0)),"خدمة غير موجودة"))</f>
        <v/>
      </c>
      <c r="K346" s="19">
        <f>IF(A346&amp;""="","",IF(AND(G346="تم",ISNUMBER(J346)),ROUND(J346-N(H346),2),0))</f>
        <v/>
      </c>
      <c r="L346" s="19">
        <f>IF(A346&amp;""="","",IFERROR(ROUND(K346*INDEX('الموظفات'!$C$6:$C$205,MATCH(F346&amp;"",'الموظفات'!$A$6:$A$205,0)),2),0))</f>
        <v/>
      </c>
      <c r="M346" s="6">
        <f>IF(A346&amp;""="","",IF(G346&amp;""="","محجوز",G346))</f>
        <v/>
      </c>
      <c r="N346" s="18">
        <f>IF(ISNUMBER(A346),IF(ISNUMBER(B346),HOUR(B346)*60+MINUTE(B346),0),"")</f>
        <v/>
      </c>
      <c r="O346" s="18">
        <f>IF(AND(ISNUMBER(A346),A346='الإعدادات'!$B$4),COUNTIFS($A$6:$A$2005,'الإعدادات'!$B$4,$N$6:$N$2005,"&lt;"&amp;N346)+COUNTIFS($A$6:A346,'الإعدادات'!$B$4,$N$6:N346,N346),"")</f>
        <v/>
      </c>
    </row>
    <row r="347">
      <c r="A347" s="13" t="n"/>
      <c r="B347" s="20" t="n"/>
      <c r="C347" s="5" t="n"/>
      <c r="D347" s="21" t="n"/>
      <c r="E347" s="5" t="n"/>
      <c r="F347" s="5" t="n"/>
      <c r="G347" s="5" t="n"/>
      <c r="H347" s="15" t="n"/>
      <c r="I347" s="5" t="n"/>
      <c r="J347" s="19">
        <f>IF(E347&amp;""="","",IFERROR(INDEX('الخدمات'!$B$6:$B$205,MATCH(E347&amp;"",'الخدمات'!$A$6:$A$205,0)),"خدمة غير موجودة"))</f>
        <v/>
      </c>
      <c r="K347" s="19">
        <f>IF(A347&amp;""="","",IF(AND(G347="تم",ISNUMBER(J347)),ROUND(J347-N(H347),2),0))</f>
        <v/>
      </c>
      <c r="L347" s="19">
        <f>IF(A347&amp;""="","",IFERROR(ROUND(K347*INDEX('الموظفات'!$C$6:$C$205,MATCH(F347&amp;"",'الموظفات'!$A$6:$A$205,0)),2),0))</f>
        <v/>
      </c>
      <c r="M347" s="6">
        <f>IF(A347&amp;""="","",IF(G347&amp;""="","محجوز",G347))</f>
        <v/>
      </c>
      <c r="N347" s="18">
        <f>IF(ISNUMBER(A347),IF(ISNUMBER(B347),HOUR(B347)*60+MINUTE(B347),0),"")</f>
        <v/>
      </c>
      <c r="O347" s="18">
        <f>IF(AND(ISNUMBER(A347),A347='الإعدادات'!$B$4),COUNTIFS($A$6:$A$2005,'الإعدادات'!$B$4,$N$6:$N$2005,"&lt;"&amp;N347)+COUNTIFS($A$6:A347,'الإعدادات'!$B$4,$N$6:N347,N347),"")</f>
        <v/>
      </c>
    </row>
    <row r="348">
      <c r="A348" s="13" t="n"/>
      <c r="B348" s="20" t="n"/>
      <c r="C348" s="5" t="n"/>
      <c r="D348" s="21" t="n"/>
      <c r="E348" s="5" t="n"/>
      <c r="F348" s="5" t="n"/>
      <c r="G348" s="5" t="n"/>
      <c r="H348" s="15" t="n"/>
      <c r="I348" s="5" t="n"/>
      <c r="J348" s="19">
        <f>IF(E348&amp;""="","",IFERROR(INDEX('الخدمات'!$B$6:$B$205,MATCH(E348&amp;"",'الخدمات'!$A$6:$A$205,0)),"خدمة غير موجودة"))</f>
        <v/>
      </c>
      <c r="K348" s="19">
        <f>IF(A348&amp;""="","",IF(AND(G348="تم",ISNUMBER(J348)),ROUND(J348-N(H348),2),0))</f>
        <v/>
      </c>
      <c r="L348" s="19">
        <f>IF(A348&amp;""="","",IFERROR(ROUND(K348*INDEX('الموظفات'!$C$6:$C$205,MATCH(F348&amp;"",'الموظفات'!$A$6:$A$205,0)),2),0))</f>
        <v/>
      </c>
      <c r="M348" s="6">
        <f>IF(A348&amp;""="","",IF(G348&amp;""="","محجوز",G348))</f>
        <v/>
      </c>
      <c r="N348" s="18">
        <f>IF(ISNUMBER(A348),IF(ISNUMBER(B348),HOUR(B348)*60+MINUTE(B348),0),"")</f>
        <v/>
      </c>
      <c r="O348" s="18">
        <f>IF(AND(ISNUMBER(A348),A348='الإعدادات'!$B$4),COUNTIFS($A$6:$A$2005,'الإعدادات'!$B$4,$N$6:$N$2005,"&lt;"&amp;N348)+COUNTIFS($A$6:A348,'الإعدادات'!$B$4,$N$6:N348,N348),"")</f>
        <v/>
      </c>
    </row>
    <row r="349">
      <c r="A349" s="13" t="n"/>
      <c r="B349" s="20" t="n"/>
      <c r="C349" s="5" t="n"/>
      <c r="D349" s="21" t="n"/>
      <c r="E349" s="5" t="n"/>
      <c r="F349" s="5" t="n"/>
      <c r="G349" s="5" t="n"/>
      <c r="H349" s="15" t="n"/>
      <c r="I349" s="5" t="n"/>
      <c r="J349" s="19">
        <f>IF(E349&amp;""="","",IFERROR(INDEX('الخدمات'!$B$6:$B$205,MATCH(E349&amp;"",'الخدمات'!$A$6:$A$205,0)),"خدمة غير موجودة"))</f>
        <v/>
      </c>
      <c r="K349" s="19">
        <f>IF(A349&amp;""="","",IF(AND(G349="تم",ISNUMBER(J349)),ROUND(J349-N(H349),2),0))</f>
        <v/>
      </c>
      <c r="L349" s="19">
        <f>IF(A349&amp;""="","",IFERROR(ROUND(K349*INDEX('الموظفات'!$C$6:$C$205,MATCH(F349&amp;"",'الموظفات'!$A$6:$A$205,0)),2),0))</f>
        <v/>
      </c>
      <c r="M349" s="6">
        <f>IF(A349&amp;""="","",IF(G349&amp;""="","محجوز",G349))</f>
        <v/>
      </c>
      <c r="N349" s="18">
        <f>IF(ISNUMBER(A349),IF(ISNUMBER(B349),HOUR(B349)*60+MINUTE(B349),0),"")</f>
        <v/>
      </c>
      <c r="O349" s="18">
        <f>IF(AND(ISNUMBER(A349),A349='الإعدادات'!$B$4),COUNTIFS($A$6:$A$2005,'الإعدادات'!$B$4,$N$6:$N$2005,"&lt;"&amp;N349)+COUNTIFS($A$6:A349,'الإعدادات'!$B$4,$N$6:N349,N349),"")</f>
        <v/>
      </c>
    </row>
    <row r="350">
      <c r="A350" s="13" t="n"/>
      <c r="B350" s="20" t="n"/>
      <c r="C350" s="5" t="n"/>
      <c r="D350" s="21" t="n"/>
      <c r="E350" s="5" t="n"/>
      <c r="F350" s="5" t="n"/>
      <c r="G350" s="5" t="n"/>
      <c r="H350" s="15" t="n"/>
      <c r="I350" s="5" t="n"/>
      <c r="J350" s="19">
        <f>IF(E350&amp;""="","",IFERROR(INDEX('الخدمات'!$B$6:$B$205,MATCH(E350&amp;"",'الخدمات'!$A$6:$A$205,0)),"خدمة غير موجودة"))</f>
        <v/>
      </c>
      <c r="K350" s="19">
        <f>IF(A350&amp;""="","",IF(AND(G350="تم",ISNUMBER(J350)),ROUND(J350-N(H350),2),0))</f>
        <v/>
      </c>
      <c r="L350" s="19">
        <f>IF(A350&amp;""="","",IFERROR(ROUND(K350*INDEX('الموظفات'!$C$6:$C$205,MATCH(F350&amp;"",'الموظفات'!$A$6:$A$205,0)),2),0))</f>
        <v/>
      </c>
      <c r="M350" s="6">
        <f>IF(A350&amp;""="","",IF(G350&amp;""="","محجوز",G350))</f>
        <v/>
      </c>
      <c r="N350" s="18">
        <f>IF(ISNUMBER(A350),IF(ISNUMBER(B350),HOUR(B350)*60+MINUTE(B350),0),"")</f>
        <v/>
      </c>
      <c r="O350" s="18">
        <f>IF(AND(ISNUMBER(A350),A350='الإعدادات'!$B$4),COUNTIFS($A$6:$A$2005,'الإعدادات'!$B$4,$N$6:$N$2005,"&lt;"&amp;N350)+COUNTIFS($A$6:A350,'الإعدادات'!$B$4,$N$6:N350,N350),"")</f>
        <v/>
      </c>
    </row>
    <row r="351">
      <c r="A351" s="13" t="n"/>
      <c r="B351" s="20" t="n"/>
      <c r="C351" s="5" t="n"/>
      <c r="D351" s="21" t="n"/>
      <c r="E351" s="5" t="n"/>
      <c r="F351" s="5" t="n"/>
      <c r="G351" s="5" t="n"/>
      <c r="H351" s="15" t="n"/>
      <c r="I351" s="5" t="n"/>
      <c r="J351" s="19">
        <f>IF(E351&amp;""="","",IFERROR(INDEX('الخدمات'!$B$6:$B$205,MATCH(E351&amp;"",'الخدمات'!$A$6:$A$205,0)),"خدمة غير موجودة"))</f>
        <v/>
      </c>
      <c r="K351" s="19">
        <f>IF(A351&amp;""="","",IF(AND(G351="تم",ISNUMBER(J351)),ROUND(J351-N(H351),2),0))</f>
        <v/>
      </c>
      <c r="L351" s="19">
        <f>IF(A351&amp;""="","",IFERROR(ROUND(K351*INDEX('الموظفات'!$C$6:$C$205,MATCH(F351&amp;"",'الموظفات'!$A$6:$A$205,0)),2),0))</f>
        <v/>
      </c>
      <c r="M351" s="6">
        <f>IF(A351&amp;""="","",IF(G351&amp;""="","محجوز",G351))</f>
        <v/>
      </c>
      <c r="N351" s="18">
        <f>IF(ISNUMBER(A351),IF(ISNUMBER(B351),HOUR(B351)*60+MINUTE(B351),0),"")</f>
        <v/>
      </c>
      <c r="O351" s="18">
        <f>IF(AND(ISNUMBER(A351),A351='الإعدادات'!$B$4),COUNTIFS($A$6:$A$2005,'الإعدادات'!$B$4,$N$6:$N$2005,"&lt;"&amp;N351)+COUNTIFS($A$6:A351,'الإعدادات'!$B$4,$N$6:N351,N351),"")</f>
        <v/>
      </c>
    </row>
    <row r="352">
      <c r="A352" s="13" t="n"/>
      <c r="B352" s="20" t="n"/>
      <c r="C352" s="5" t="n"/>
      <c r="D352" s="21" t="n"/>
      <c r="E352" s="5" t="n"/>
      <c r="F352" s="5" t="n"/>
      <c r="G352" s="5" t="n"/>
      <c r="H352" s="15" t="n"/>
      <c r="I352" s="5" t="n"/>
      <c r="J352" s="19">
        <f>IF(E352&amp;""="","",IFERROR(INDEX('الخدمات'!$B$6:$B$205,MATCH(E352&amp;"",'الخدمات'!$A$6:$A$205,0)),"خدمة غير موجودة"))</f>
        <v/>
      </c>
      <c r="K352" s="19">
        <f>IF(A352&amp;""="","",IF(AND(G352="تم",ISNUMBER(J352)),ROUND(J352-N(H352),2),0))</f>
        <v/>
      </c>
      <c r="L352" s="19">
        <f>IF(A352&amp;""="","",IFERROR(ROUND(K352*INDEX('الموظفات'!$C$6:$C$205,MATCH(F352&amp;"",'الموظفات'!$A$6:$A$205,0)),2),0))</f>
        <v/>
      </c>
      <c r="M352" s="6">
        <f>IF(A352&amp;""="","",IF(G352&amp;""="","محجوز",G352))</f>
        <v/>
      </c>
      <c r="N352" s="18">
        <f>IF(ISNUMBER(A352),IF(ISNUMBER(B352),HOUR(B352)*60+MINUTE(B352),0),"")</f>
        <v/>
      </c>
      <c r="O352" s="18">
        <f>IF(AND(ISNUMBER(A352),A352='الإعدادات'!$B$4),COUNTIFS($A$6:$A$2005,'الإعدادات'!$B$4,$N$6:$N$2005,"&lt;"&amp;N352)+COUNTIFS($A$6:A352,'الإعدادات'!$B$4,$N$6:N352,N352),"")</f>
        <v/>
      </c>
    </row>
    <row r="353">
      <c r="A353" s="13" t="n"/>
      <c r="B353" s="20" t="n"/>
      <c r="C353" s="5" t="n"/>
      <c r="D353" s="21" t="n"/>
      <c r="E353" s="5" t="n"/>
      <c r="F353" s="5" t="n"/>
      <c r="G353" s="5" t="n"/>
      <c r="H353" s="15" t="n"/>
      <c r="I353" s="5" t="n"/>
      <c r="J353" s="19">
        <f>IF(E353&amp;""="","",IFERROR(INDEX('الخدمات'!$B$6:$B$205,MATCH(E353&amp;"",'الخدمات'!$A$6:$A$205,0)),"خدمة غير موجودة"))</f>
        <v/>
      </c>
      <c r="K353" s="19">
        <f>IF(A353&amp;""="","",IF(AND(G353="تم",ISNUMBER(J353)),ROUND(J353-N(H353),2),0))</f>
        <v/>
      </c>
      <c r="L353" s="19">
        <f>IF(A353&amp;""="","",IFERROR(ROUND(K353*INDEX('الموظفات'!$C$6:$C$205,MATCH(F353&amp;"",'الموظفات'!$A$6:$A$205,0)),2),0))</f>
        <v/>
      </c>
      <c r="M353" s="6">
        <f>IF(A353&amp;""="","",IF(G353&amp;""="","محجوز",G353))</f>
        <v/>
      </c>
      <c r="N353" s="18">
        <f>IF(ISNUMBER(A353),IF(ISNUMBER(B353),HOUR(B353)*60+MINUTE(B353),0),"")</f>
        <v/>
      </c>
      <c r="O353" s="18">
        <f>IF(AND(ISNUMBER(A353),A353='الإعدادات'!$B$4),COUNTIFS($A$6:$A$2005,'الإعدادات'!$B$4,$N$6:$N$2005,"&lt;"&amp;N353)+COUNTIFS($A$6:A353,'الإعدادات'!$B$4,$N$6:N353,N353),"")</f>
        <v/>
      </c>
    </row>
    <row r="354">
      <c r="A354" s="13" t="n"/>
      <c r="B354" s="20" t="n"/>
      <c r="C354" s="5" t="n"/>
      <c r="D354" s="21" t="n"/>
      <c r="E354" s="5" t="n"/>
      <c r="F354" s="5" t="n"/>
      <c r="G354" s="5" t="n"/>
      <c r="H354" s="15" t="n"/>
      <c r="I354" s="5" t="n"/>
      <c r="J354" s="19">
        <f>IF(E354&amp;""="","",IFERROR(INDEX('الخدمات'!$B$6:$B$205,MATCH(E354&amp;"",'الخدمات'!$A$6:$A$205,0)),"خدمة غير موجودة"))</f>
        <v/>
      </c>
      <c r="K354" s="19">
        <f>IF(A354&amp;""="","",IF(AND(G354="تم",ISNUMBER(J354)),ROUND(J354-N(H354),2),0))</f>
        <v/>
      </c>
      <c r="L354" s="19">
        <f>IF(A354&amp;""="","",IFERROR(ROUND(K354*INDEX('الموظفات'!$C$6:$C$205,MATCH(F354&amp;"",'الموظفات'!$A$6:$A$205,0)),2),0))</f>
        <v/>
      </c>
      <c r="M354" s="6">
        <f>IF(A354&amp;""="","",IF(G354&amp;""="","محجوز",G354))</f>
        <v/>
      </c>
      <c r="N354" s="18">
        <f>IF(ISNUMBER(A354),IF(ISNUMBER(B354),HOUR(B354)*60+MINUTE(B354),0),"")</f>
        <v/>
      </c>
      <c r="O354" s="18">
        <f>IF(AND(ISNUMBER(A354),A354='الإعدادات'!$B$4),COUNTIFS($A$6:$A$2005,'الإعدادات'!$B$4,$N$6:$N$2005,"&lt;"&amp;N354)+COUNTIFS($A$6:A354,'الإعدادات'!$B$4,$N$6:N354,N354),"")</f>
        <v/>
      </c>
    </row>
    <row r="355">
      <c r="A355" s="13" t="n"/>
      <c r="B355" s="20" t="n"/>
      <c r="C355" s="5" t="n"/>
      <c r="D355" s="21" t="n"/>
      <c r="E355" s="5" t="n"/>
      <c r="F355" s="5" t="n"/>
      <c r="G355" s="5" t="n"/>
      <c r="H355" s="15" t="n"/>
      <c r="I355" s="5" t="n"/>
      <c r="J355" s="19">
        <f>IF(E355&amp;""="","",IFERROR(INDEX('الخدمات'!$B$6:$B$205,MATCH(E355&amp;"",'الخدمات'!$A$6:$A$205,0)),"خدمة غير موجودة"))</f>
        <v/>
      </c>
      <c r="K355" s="19">
        <f>IF(A355&amp;""="","",IF(AND(G355="تم",ISNUMBER(J355)),ROUND(J355-N(H355),2),0))</f>
        <v/>
      </c>
      <c r="L355" s="19">
        <f>IF(A355&amp;""="","",IFERROR(ROUND(K355*INDEX('الموظفات'!$C$6:$C$205,MATCH(F355&amp;"",'الموظفات'!$A$6:$A$205,0)),2),0))</f>
        <v/>
      </c>
      <c r="M355" s="6">
        <f>IF(A355&amp;""="","",IF(G355&amp;""="","محجوز",G355))</f>
        <v/>
      </c>
      <c r="N355" s="18">
        <f>IF(ISNUMBER(A355),IF(ISNUMBER(B355),HOUR(B355)*60+MINUTE(B355),0),"")</f>
        <v/>
      </c>
      <c r="O355" s="18">
        <f>IF(AND(ISNUMBER(A355),A355='الإعدادات'!$B$4),COUNTIFS($A$6:$A$2005,'الإعدادات'!$B$4,$N$6:$N$2005,"&lt;"&amp;N355)+COUNTIFS($A$6:A355,'الإعدادات'!$B$4,$N$6:N355,N355),"")</f>
        <v/>
      </c>
    </row>
    <row r="356">
      <c r="A356" s="13" t="n"/>
      <c r="B356" s="20" t="n"/>
      <c r="C356" s="5" t="n"/>
      <c r="D356" s="21" t="n"/>
      <c r="E356" s="5" t="n"/>
      <c r="F356" s="5" t="n"/>
      <c r="G356" s="5" t="n"/>
      <c r="H356" s="15" t="n"/>
      <c r="I356" s="5" t="n"/>
      <c r="J356" s="19">
        <f>IF(E356&amp;""="","",IFERROR(INDEX('الخدمات'!$B$6:$B$205,MATCH(E356&amp;"",'الخدمات'!$A$6:$A$205,0)),"خدمة غير موجودة"))</f>
        <v/>
      </c>
      <c r="K356" s="19">
        <f>IF(A356&amp;""="","",IF(AND(G356="تم",ISNUMBER(J356)),ROUND(J356-N(H356),2),0))</f>
        <v/>
      </c>
      <c r="L356" s="19">
        <f>IF(A356&amp;""="","",IFERROR(ROUND(K356*INDEX('الموظفات'!$C$6:$C$205,MATCH(F356&amp;"",'الموظفات'!$A$6:$A$205,0)),2),0))</f>
        <v/>
      </c>
      <c r="M356" s="6">
        <f>IF(A356&amp;""="","",IF(G356&amp;""="","محجوز",G356))</f>
        <v/>
      </c>
      <c r="N356" s="18">
        <f>IF(ISNUMBER(A356),IF(ISNUMBER(B356),HOUR(B356)*60+MINUTE(B356),0),"")</f>
        <v/>
      </c>
      <c r="O356" s="18">
        <f>IF(AND(ISNUMBER(A356),A356='الإعدادات'!$B$4),COUNTIFS($A$6:$A$2005,'الإعدادات'!$B$4,$N$6:$N$2005,"&lt;"&amp;N356)+COUNTIFS($A$6:A356,'الإعدادات'!$B$4,$N$6:N356,N356),"")</f>
        <v/>
      </c>
    </row>
    <row r="357">
      <c r="A357" s="13" t="n"/>
      <c r="B357" s="20" t="n"/>
      <c r="C357" s="5" t="n"/>
      <c r="D357" s="21" t="n"/>
      <c r="E357" s="5" t="n"/>
      <c r="F357" s="5" t="n"/>
      <c r="G357" s="5" t="n"/>
      <c r="H357" s="15" t="n"/>
      <c r="I357" s="5" t="n"/>
      <c r="J357" s="19">
        <f>IF(E357&amp;""="","",IFERROR(INDEX('الخدمات'!$B$6:$B$205,MATCH(E357&amp;"",'الخدمات'!$A$6:$A$205,0)),"خدمة غير موجودة"))</f>
        <v/>
      </c>
      <c r="K357" s="19">
        <f>IF(A357&amp;""="","",IF(AND(G357="تم",ISNUMBER(J357)),ROUND(J357-N(H357),2),0))</f>
        <v/>
      </c>
      <c r="L357" s="19">
        <f>IF(A357&amp;""="","",IFERROR(ROUND(K357*INDEX('الموظفات'!$C$6:$C$205,MATCH(F357&amp;"",'الموظفات'!$A$6:$A$205,0)),2),0))</f>
        <v/>
      </c>
      <c r="M357" s="6">
        <f>IF(A357&amp;""="","",IF(G357&amp;""="","محجوز",G357))</f>
        <v/>
      </c>
      <c r="N357" s="18">
        <f>IF(ISNUMBER(A357),IF(ISNUMBER(B357),HOUR(B357)*60+MINUTE(B357),0),"")</f>
        <v/>
      </c>
      <c r="O357" s="18">
        <f>IF(AND(ISNUMBER(A357),A357='الإعدادات'!$B$4),COUNTIFS($A$6:$A$2005,'الإعدادات'!$B$4,$N$6:$N$2005,"&lt;"&amp;N357)+COUNTIFS($A$6:A357,'الإعدادات'!$B$4,$N$6:N357,N357),"")</f>
        <v/>
      </c>
    </row>
    <row r="358">
      <c r="A358" s="13" t="n"/>
      <c r="B358" s="20" t="n"/>
      <c r="C358" s="5" t="n"/>
      <c r="D358" s="21" t="n"/>
      <c r="E358" s="5" t="n"/>
      <c r="F358" s="5" t="n"/>
      <c r="G358" s="5" t="n"/>
      <c r="H358" s="15" t="n"/>
      <c r="I358" s="5" t="n"/>
      <c r="J358" s="19">
        <f>IF(E358&amp;""="","",IFERROR(INDEX('الخدمات'!$B$6:$B$205,MATCH(E358&amp;"",'الخدمات'!$A$6:$A$205,0)),"خدمة غير موجودة"))</f>
        <v/>
      </c>
      <c r="K358" s="19">
        <f>IF(A358&amp;""="","",IF(AND(G358="تم",ISNUMBER(J358)),ROUND(J358-N(H358),2),0))</f>
        <v/>
      </c>
      <c r="L358" s="19">
        <f>IF(A358&amp;""="","",IFERROR(ROUND(K358*INDEX('الموظفات'!$C$6:$C$205,MATCH(F358&amp;"",'الموظفات'!$A$6:$A$205,0)),2),0))</f>
        <v/>
      </c>
      <c r="M358" s="6">
        <f>IF(A358&amp;""="","",IF(G358&amp;""="","محجوز",G358))</f>
        <v/>
      </c>
      <c r="N358" s="18">
        <f>IF(ISNUMBER(A358),IF(ISNUMBER(B358),HOUR(B358)*60+MINUTE(B358),0),"")</f>
        <v/>
      </c>
      <c r="O358" s="18">
        <f>IF(AND(ISNUMBER(A358),A358='الإعدادات'!$B$4),COUNTIFS($A$6:$A$2005,'الإعدادات'!$B$4,$N$6:$N$2005,"&lt;"&amp;N358)+COUNTIFS($A$6:A358,'الإعدادات'!$B$4,$N$6:N358,N358),"")</f>
        <v/>
      </c>
    </row>
    <row r="359">
      <c r="A359" s="13" t="n"/>
      <c r="B359" s="20" t="n"/>
      <c r="C359" s="5" t="n"/>
      <c r="D359" s="21" t="n"/>
      <c r="E359" s="5" t="n"/>
      <c r="F359" s="5" t="n"/>
      <c r="G359" s="5" t="n"/>
      <c r="H359" s="15" t="n"/>
      <c r="I359" s="5" t="n"/>
      <c r="J359" s="19">
        <f>IF(E359&amp;""="","",IFERROR(INDEX('الخدمات'!$B$6:$B$205,MATCH(E359&amp;"",'الخدمات'!$A$6:$A$205,0)),"خدمة غير موجودة"))</f>
        <v/>
      </c>
      <c r="K359" s="19">
        <f>IF(A359&amp;""="","",IF(AND(G359="تم",ISNUMBER(J359)),ROUND(J359-N(H359),2),0))</f>
        <v/>
      </c>
      <c r="L359" s="19">
        <f>IF(A359&amp;""="","",IFERROR(ROUND(K359*INDEX('الموظفات'!$C$6:$C$205,MATCH(F359&amp;"",'الموظفات'!$A$6:$A$205,0)),2),0))</f>
        <v/>
      </c>
      <c r="M359" s="6">
        <f>IF(A359&amp;""="","",IF(G359&amp;""="","محجوز",G359))</f>
        <v/>
      </c>
      <c r="N359" s="18">
        <f>IF(ISNUMBER(A359),IF(ISNUMBER(B359),HOUR(B359)*60+MINUTE(B359),0),"")</f>
        <v/>
      </c>
      <c r="O359" s="18">
        <f>IF(AND(ISNUMBER(A359),A359='الإعدادات'!$B$4),COUNTIFS($A$6:$A$2005,'الإعدادات'!$B$4,$N$6:$N$2005,"&lt;"&amp;N359)+COUNTIFS($A$6:A359,'الإعدادات'!$B$4,$N$6:N359,N359),"")</f>
        <v/>
      </c>
    </row>
    <row r="360">
      <c r="A360" s="13" t="n"/>
      <c r="B360" s="20" t="n"/>
      <c r="C360" s="5" t="n"/>
      <c r="D360" s="21" t="n"/>
      <c r="E360" s="5" t="n"/>
      <c r="F360" s="5" t="n"/>
      <c r="G360" s="5" t="n"/>
      <c r="H360" s="15" t="n"/>
      <c r="I360" s="5" t="n"/>
      <c r="J360" s="19">
        <f>IF(E360&amp;""="","",IFERROR(INDEX('الخدمات'!$B$6:$B$205,MATCH(E360&amp;"",'الخدمات'!$A$6:$A$205,0)),"خدمة غير موجودة"))</f>
        <v/>
      </c>
      <c r="K360" s="19">
        <f>IF(A360&amp;""="","",IF(AND(G360="تم",ISNUMBER(J360)),ROUND(J360-N(H360),2),0))</f>
        <v/>
      </c>
      <c r="L360" s="19">
        <f>IF(A360&amp;""="","",IFERROR(ROUND(K360*INDEX('الموظفات'!$C$6:$C$205,MATCH(F360&amp;"",'الموظفات'!$A$6:$A$205,0)),2),0))</f>
        <v/>
      </c>
      <c r="M360" s="6">
        <f>IF(A360&amp;""="","",IF(G360&amp;""="","محجوز",G360))</f>
        <v/>
      </c>
      <c r="N360" s="18">
        <f>IF(ISNUMBER(A360),IF(ISNUMBER(B360),HOUR(B360)*60+MINUTE(B360),0),"")</f>
        <v/>
      </c>
      <c r="O360" s="18">
        <f>IF(AND(ISNUMBER(A360),A360='الإعدادات'!$B$4),COUNTIFS($A$6:$A$2005,'الإعدادات'!$B$4,$N$6:$N$2005,"&lt;"&amp;N360)+COUNTIFS($A$6:A360,'الإعدادات'!$B$4,$N$6:N360,N360),"")</f>
        <v/>
      </c>
    </row>
    <row r="361">
      <c r="A361" s="13" t="n"/>
      <c r="B361" s="20" t="n"/>
      <c r="C361" s="5" t="n"/>
      <c r="D361" s="21" t="n"/>
      <c r="E361" s="5" t="n"/>
      <c r="F361" s="5" t="n"/>
      <c r="G361" s="5" t="n"/>
      <c r="H361" s="15" t="n"/>
      <c r="I361" s="5" t="n"/>
      <c r="J361" s="19">
        <f>IF(E361&amp;""="","",IFERROR(INDEX('الخدمات'!$B$6:$B$205,MATCH(E361&amp;"",'الخدمات'!$A$6:$A$205,0)),"خدمة غير موجودة"))</f>
        <v/>
      </c>
      <c r="K361" s="19">
        <f>IF(A361&amp;""="","",IF(AND(G361="تم",ISNUMBER(J361)),ROUND(J361-N(H361),2),0))</f>
        <v/>
      </c>
      <c r="L361" s="19">
        <f>IF(A361&amp;""="","",IFERROR(ROUND(K361*INDEX('الموظفات'!$C$6:$C$205,MATCH(F361&amp;"",'الموظفات'!$A$6:$A$205,0)),2),0))</f>
        <v/>
      </c>
      <c r="M361" s="6">
        <f>IF(A361&amp;""="","",IF(G361&amp;""="","محجوز",G361))</f>
        <v/>
      </c>
      <c r="N361" s="18">
        <f>IF(ISNUMBER(A361),IF(ISNUMBER(B361),HOUR(B361)*60+MINUTE(B361),0),"")</f>
        <v/>
      </c>
      <c r="O361" s="18">
        <f>IF(AND(ISNUMBER(A361),A361='الإعدادات'!$B$4),COUNTIFS($A$6:$A$2005,'الإعدادات'!$B$4,$N$6:$N$2005,"&lt;"&amp;N361)+COUNTIFS($A$6:A361,'الإعدادات'!$B$4,$N$6:N361,N361),"")</f>
        <v/>
      </c>
    </row>
    <row r="362">
      <c r="A362" s="13" t="n"/>
      <c r="B362" s="20" t="n"/>
      <c r="C362" s="5" t="n"/>
      <c r="D362" s="21" t="n"/>
      <c r="E362" s="5" t="n"/>
      <c r="F362" s="5" t="n"/>
      <c r="G362" s="5" t="n"/>
      <c r="H362" s="15" t="n"/>
      <c r="I362" s="5" t="n"/>
      <c r="J362" s="19">
        <f>IF(E362&amp;""="","",IFERROR(INDEX('الخدمات'!$B$6:$B$205,MATCH(E362&amp;"",'الخدمات'!$A$6:$A$205,0)),"خدمة غير موجودة"))</f>
        <v/>
      </c>
      <c r="K362" s="19">
        <f>IF(A362&amp;""="","",IF(AND(G362="تم",ISNUMBER(J362)),ROUND(J362-N(H362),2),0))</f>
        <v/>
      </c>
      <c r="L362" s="19">
        <f>IF(A362&amp;""="","",IFERROR(ROUND(K362*INDEX('الموظفات'!$C$6:$C$205,MATCH(F362&amp;"",'الموظفات'!$A$6:$A$205,0)),2),0))</f>
        <v/>
      </c>
      <c r="M362" s="6">
        <f>IF(A362&amp;""="","",IF(G362&amp;""="","محجوز",G362))</f>
        <v/>
      </c>
      <c r="N362" s="18">
        <f>IF(ISNUMBER(A362),IF(ISNUMBER(B362),HOUR(B362)*60+MINUTE(B362),0),"")</f>
        <v/>
      </c>
      <c r="O362" s="18">
        <f>IF(AND(ISNUMBER(A362),A362='الإعدادات'!$B$4),COUNTIFS($A$6:$A$2005,'الإعدادات'!$B$4,$N$6:$N$2005,"&lt;"&amp;N362)+COUNTIFS($A$6:A362,'الإعدادات'!$B$4,$N$6:N362,N362),"")</f>
        <v/>
      </c>
    </row>
    <row r="363">
      <c r="A363" s="13" t="n"/>
      <c r="B363" s="20" t="n"/>
      <c r="C363" s="5" t="n"/>
      <c r="D363" s="21" t="n"/>
      <c r="E363" s="5" t="n"/>
      <c r="F363" s="5" t="n"/>
      <c r="G363" s="5" t="n"/>
      <c r="H363" s="15" t="n"/>
      <c r="I363" s="5" t="n"/>
      <c r="J363" s="19">
        <f>IF(E363&amp;""="","",IFERROR(INDEX('الخدمات'!$B$6:$B$205,MATCH(E363&amp;"",'الخدمات'!$A$6:$A$205,0)),"خدمة غير موجودة"))</f>
        <v/>
      </c>
      <c r="K363" s="19">
        <f>IF(A363&amp;""="","",IF(AND(G363="تم",ISNUMBER(J363)),ROUND(J363-N(H363),2),0))</f>
        <v/>
      </c>
      <c r="L363" s="19">
        <f>IF(A363&amp;""="","",IFERROR(ROUND(K363*INDEX('الموظفات'!$C$6:$C$205,MATCH(F363&amp;"",'الموظفات'!$A$6:$A$205,0)),2),0))</f>
        <v/>
      </c>
      <c r="M363" s="6">
        <f>IF(A363&amp;""="","",IF(G363&amp;""="","محجوز",G363))</f>
        <v/>
      </c>
      <c r="N363" s="18">
        <f>IF(ISNUMBER(A363),IF(ISNUMBER(B363),HOUR(B363)*60+MINUTE(B363),0),"")</f>
        <v/>
      </c>
      <c r="O363" s="18">
        <f>IF(AND(ISNUMBER(A363),A363='الإعدادات'!$B$4),COUNTIFS($A$6:$A$2005,'الإعدادات'!$B$4,$N$6:$N$2005,"&lt;"&amp;N363)+COUNTIFS($A$6:A363,'الإعدادات'!$B$4,$N$6:N363,N363),"")</f>
        <v/>
      </c>
    </row>
    <row r="364">
      <c r="A364" s="13" t="n"/>
      <c r="B364" s="20" t="n"/>
      <c r="C364" s="5" t="n"/>
      <c r="D364" s="21" t="n"/>
      <c r="E364" s="5" t="n"/>
      <c r="F364" s="5" t="n"/>
      <c r="G364" s="5" t="n"/>
      <c r="H364" s="15" t="n"/>
      <c r="I364" s="5" t="n"/>
      <c r="J364" s="19">
        <f>IF(E364&amp;""="","",IFERROR(INDEX('الخدمات'!$B$6:$B$205,MATCH(E364&amp;"",'الخدمات'!$A$6:$A$205,0)),"خدمة غير موجودة"))</f>
        <v/>
      </c>
      <c r="K364" s="19">
        <f>IF(A364&amp;""="","",IF(AND(G364="تم",ISNUMBER(J364)),ROUND(J364-N(H364),2),0))</f>
        <v/>
      </c>
      <c r="L364" s="19">
        <f>IF(A364&amp;""="","",IFERROR(ROUND(K364*INDEX('الموظفات'!$C$6:$C$205,MATCH(F364&amp;"",'الموظفات'!$A$6:$A$205,0)),2),0))</f>
        <v/>
      </c>
      <c r="M364" s="6">
        <f>IF(A364&amp;""="","",IF(G364&amp;""="","محجوز",G364))</f>
        <v/>
      </c>
      <c r="N364" s="18">
        <f>IF(ISNUMBER(A364),IF(ISNUMBER(B364),HOUR(B364)*60+MINUTE(B364),0),"")</f>
        <v/>
      </c>
      <c r="O364" s="18">
        <f>IF(AND(ISNUMBER(A364),A364='الإعدادات'!$B$4),COUNTIFS($A$6:$A$2005,'الإعدادات'!$B$4,$N$6:$N$2005,"&lt;"&amp;N364)+COUNTIFS($A$6:A364,'الإعدادات'!$B$4,$N$6:N364,N364),"")</f>
        <v/>
      </c>
    </row>
    <row r="365">
      <c r="A365" s="13" t="n"/>
      <c r="B365" s="20" t="n"/>
      <c r="C365" s="5" t="n"/>
      <c r="D365" s="21" t="n"/>
      <c r="E365" s="5" t="n"/>
      <c r="F365" s="5" t="n"/>
      <c r="G365" s="5" t="n"/>
      <c r="H365" s="15" t="n"/>
      <c r="I365" s="5" t="n"/>
      <c r="J365" s="19">
        <f>IF(E365&amp;""="","",IFERROR(INDEX('الخدمات'!$B$6:$B$205,MATCH(E365&amp;"",'الخدمات'!$A$6:$A$205,0)),"خدمة غير موجودة"))</f>
        <v/>
      </c>
      <c r="K365" s="19">
        <f>IF(A365&amp;""="","",IF(AND(G365="تم",ISNUMBER(J365)),ROUND(J365-N(H365),2),0))</f>
        <v/>
      </c>
      <c r="L365" s="19">
        <f>IF(A365&amp;""="","",IFERROR(ROUND(K365*INDEX('الموظفات'!$C$6:$C$205,MATCH(F365&amp;"",'الموظفات'!$A$6:$A$205,0)),2),0))</f>
        <v/>
      </c>
      <c r="M365" s="6">
        <f>IF(A365&amp;""="","",IF(G365&amp;""="","محجوز",G365))</f>
        <v/>
      </c>
      <c r="N365" s="18">
        <f>IF(ISNUMBER(A365),IF(ISNUMBER(B365),HOUR(B365)*60+MINUTE(B365),0),"")</f>
        <v/>
      </c>
      <c r="O365" s="18">
        <f>IF(AND(ISNUMBER(A365),A365='الإعدادات'!$B$4),COUNTIFS($A$6:$A$2005,'الإعدادات'!$B$4,$N$6:$N$2005,"&lt;"&amp;N365)+COUNTIFS($A$6:A365,'الإعدادات'!$B$4,$N$6:N365,N365),"")</f>
        <v/>
      </c>
    </row>
    <row r="366">
      <c r="A366" s="13" t="n"/>
      <c r="B366" s="20" t="n"/>
      <c r="C366" s="5" t="n"/>
      <c r="D366" s="21" t="n"/>
      <c r="E366" s="5" t="n"/>
      <c r="F366" s="5" t="n"/>
      <c r="G366" s="5" t="n"/>
      <c r="H366" s="15" t="n"/>
      <c r="I366" s="5" t="n"/>
      <c r="J366" s="19">
        <f>IF(E366&amp;""="","",IFERROR(INDEX('الخدمات'!$B$6:$B$205,MATCH(E366&amp;"",'الخدمات'!$A$6:$A$205,0)),"خدمة غير موجودة"))</f>
        <v/>
      </c>
      <c r="K366" s="19">
        <f>IF(A366&amp;""="","",IF(AND(G366="تم",ISNUMBER(J366)),ROUND(J366-N(H366),2),0))</f>
        <v/>
      </c>
      <c r="L366" s="19">
        <f>IF(A366&amp;""="","",IFERROR(ROUND(K366*INDEX('الموظفات'!$C$6:$C$205,MATCH(F366&amp;"",'الموظفات'!$A$6:$A$205,0)),2),0))</f>
        <v/>
      </c>
      <c r="M366" s="6">
        <f>IF(A366&amp;""="","",IF(G366&amp;""="","محجوز",G366))</f>
        <v/>
      </c>
      <c r="N366" s="18">
        <f>IF(ISNUMBER(A366),IF(ISNUMBER(B366),HOUR(B366)*60+MINUTE(B366),0),"")</f>
        <v/>
      </c>
      <c r="O366" s="18">
        <f>IF(AND(ISNUMBER(A366),A366='الإعدادات'!$B$4),COUNTIFS($A$6:$A$2005,'الإعدادات'!$B$4,$N$6:$N$2005,"&lt;"&amp;N366)+COUNTIFS($A$6:A366,'الإعدادات'!$B$4,$N$6:N366,N366),"")</f>
        <v/>
      </c>
    </row>
    <row r="367">
      <c r="A367" s="13" t="n"/>
      <c r="B367" s="20" t="n"/>
      <c r="C367" s="5" t="n"/>
      <c r="D367" s="21" t="n"/>
      <c r="E367" s="5" t="n"/>
      <c r="F367" s="5" t="n"/>
      <c r="G367" s="5" t="n"/>
      <c r="H367" s="15" t="n"/>
      <c r="I367" s="5" t="n"/>
      <c r="J367" s="19">
        <f>IF(E367&amp;""="","",IFERROR(INDEX('الخدمات'!$B$6:$B$205,MATCH(E367&amp;"",'الخدمات'!$A$6:$A$205,0)),"خدمة غير موجودة"))</f>
        <v/>
      </c>
      <c r="K367" s="19">
        <f>IF(A367&amp;""="","",IF(AND(G367="تم",ISNUMBER(J367)),ROUND(J367-N(H367),2),0))</f>
        <v/>
      </c>
      <c r="L367" s="19">
        <f>IF(A367&amp;""="","",IFERROR(ROUND(K367*INDEX('الموظفات'!$C$6:$C$205,MATCH(F367&amp;"",'الموظفات'!$A$6:$A$205,0)),2),0))</f>
        <v/>
      </c>
      <c r="M367" s="6">
        <f>IF(A367&amp;""="","",IF(G367&amp;""="","محجوز",G367))</f>
        <v/>
      </c>
      <c r="N367" s="18">
        <f>IF(ISNUMBER(A367),IF(ISNUMBER(B367),HOUR(B367)*60+MINUTE(B367),0),"")</f>
        <v/>
      </c>
      <c r="O367" s="18">
        <f>IF(AND(ISNUMBER(A367),A367='الإعدادات'!$B$4),COUNTIFS($A$6:$A$2005,'الإعدادات'!$B$4,$N$6:$N$2005,"&lt;"&amp;N367)+COUNTIFS($A$6:A367,'الإعدادات'!$B$4,$N$6:N367,N367),"")</f>
        <v/>
      </c>
    </row>
    <row r="368">
      <c r="A368" s="13" t="n"/>
      <c r="B368" s="20" t="n"/>
      <c r="C368" s="5" t="n"/>
      <c r="D368" s="21" t="n"/>
      <c r="E368" s="5" t="n"/>
      <c r="F368" s="5" t="n"/>
      <c r="G368" s="5" t="n"/>
      <c r="H368" s="15" t="n"/>
      <c r="I368" s="5" t="n"/>
      <c r="J368" s="19">
        <f>IF(E368&amp;""="","",IFERROR(INDEX('الخدمات'!$B$6:$B$205,MATCH(E368&amp;"",'الخدمات'!$A$6:$A$205,0)),"خدمة غير موجودة"))</f>
        <v/>
      </c>
      <c r="K368" s="19">
        <f>IF(A368&amp;""="","",IF(AND(G368="تم",ISNUMBER(J368)),ROUND(J368-N(H368),2),0))</f>
        <v/>
      </c>
      <c r="L368" s="19">
        <f>IF(A368&amp;""="","",IFERROR(ROUND(K368*INDEX('الموظفات'!$C$6:$C$205,MATCH(F368&amp;"",'الموظفات'!$A$6:$A$205,0)),2),0))</f>
        <v/>
      </c>
      <c r="M368" s="6">
        <f>IF(A368&amp;""="","",IF(G368&amp;""="","محجوز",G368))</f>
        <v/>
      </c>
      <c r="N368" s="18">
        <f>IF(ISNUMBER(A368),IF(ISNUMBER(B368),HOUR(B368)*60+MINUTE(B368),0),"")</f>
        <v/>
      </c>
      <c r="O368" s="18">
        <f>IF(AND(ISNUMBER(A368),A368='الإعدادات'!$B$4),COUNTIFS($A$6:$A$2005,'الإعدادات'!$B$4,$N$6:$N$2005,"&lt;"&amp;N368)+COUNTIFS($A$6:A368,'الإعدادات'!$B$4,$N$6:N368,N368),"")</f>
        <v/>
      </c>
    </row>
    <row r="369">
      <c r="A369" s="13" t="n"/>
      <c r="B369" s="20" t="n"/>
      <c r="C369" s="5" t="n"/>
      <c r="D369" s="21" t="n"/>
      <c r="E369" s="5" t="n"/>
      <c r="F369" s="5" t="n"/>
      <c r="G369" s="5" t="n"/>
      <c r="H369" s="15" t="n"/>
      <c r="I369" s="5" t="n"/>
      <c r="J369" s="19">
        <f>IF(E369&amp;""="","",IFERROR(INDEX('الخدمات'!$B$6:$B$205,MATCH(E369&amp;"",'الخدمات'!$A$6:$A$205,0)),"خدمة غير موجودة"))</f>
        <v/>
      </c>
      <c r="K369" s="19">
        <f>IF(A369&amp;""="","",IF(AND(G369="تم",ISNUMBER(J369)),ROUND(J369-N(H369),2),0))</f>
        <v/>
      </c>
      <c r="L369" s="19">
        <f>IF(A369&amp;""="","",IFERROR(ROUND(K369*INDEX('الموظفات'!$C$6:$C$205,MATCH(F369&amp;"",'الموظفات'!$A$6:$A$205,0)),2),0))</f>
        <v/>
      </c>
      <c r="M369" s="6">
        <f>IF(A369&amp;""="","",IF(G369&amp;""="","محجوز",G369))</f>
        <v/>
      </c>
      <c r="N369" s="18">
        <f>IF(ISNUMBER(A369),IF(ISNUMBER(B369),HOUR(B369)*60+MINUTE(B369),0),"")</f>
        <v/>
      </c>
      <c r="O369" s="18">
        <f>IF(AND(ISNUMBER(A369),A369='الإعدادات'!$B$4),COUNTIFS($A$6:$A$2005,'الإعدادات'!$B$4,$N$6:$N$2005,"&lt;"&amp;N369)+COUNTIFS($A$6:A369,'الإعدادات'!$B$4,$N$6:N369,N369),"")</f>
        <v/>
      </c>
    </row>
    <row r="370">
      <c r="A370" s="13" t="n"/>
      <c r="B370" s="20" t="n"/>
      <c r="C370" s="5" t="n"/>
      <c r="D370" s="21" t="n"/>
      <c r="E370" s="5" t="n"/>
      <c r="F370" s="5" t="n"/>
      <c r="G370" s="5" t="n"/>
      <c r="H370" s="15" t="n"/>
      <c r="I370" s="5" t="n"/>
      <c r="J370" s="19">
        <f>IF(E370&amp;""="","",IFERROR(INDEX('الخدمات'!$B$6:$B$205,MATCH(E370&amp;"",'الخدمات'!$A$6:$A$205,0)),"خدمة غير موجودة"))</f>
        <v/>
      </c>
      <c r="K370" s="19">
        <f>IF(A370&amp;""="","",IF(AND(G370="تم",ISNUMBER(J370)),ROUND(J370-N(H370),2),0))</f>
        <v/>
      </c>
      <c r="L370" s="19">
        <f>IF(A370&amp;""="","",IFERROR(ROUND(K370*INDEX('الموظفات'!$C$6:$C$205,MATCH(F370&amp;"",'الموظفات'!$A$6:$A$205,0)),2),0))</f>
        <v/>
      </c>
      <c r="M370" s="6">
        <f>IF(A370&amp;""="","",IF(G370&amp;""="","محجوز",G370))</f>
        <v/>
      </c>
      <c r="N370" s="18">
        <f>IF(ISNUMBER(A370),IF(ISNUMBER(B370),HOUR(B370)*60+MINUTE(B370),0),"")</f>
        <v/>
      </c>
      <c r="O370" s="18">
        <f>IF(AND(ISNUMBER(A370),A370='الإعدادات'!$B$4),COUNTIFS($A$6:$A$2005,'الإعدادات'!$B$4,$N$6:$N$2005,"&lt;"&amp;N370)+COUNTIFS($A$6:A370,'الإعدادات'!$B$4,$N$6:N370,N370),"")</f>
        <v/>
      </c>
    </row>
    <row r="371">
      <c r="A371" s="13" t="n"/>
      <c r="B371" s="20" t="n"/>
      <c r="C371" s="5" t="n"/>
      <c r="D371" s="21" t="n"/>
      <c r="E371" s="5" t="n"/>
      <c r="F371" s="5" t="n"/>
      <c r="G371" s="5" t="n"/>
      <c r="H371" s="15" t="n"/>
      <c r="I371" s="5" t="n"/>
      <c r="J371" s="19">
        <f>IF(E371&amp;""="","",IFERROR(INDEX('الخدمات'!$B$6:$B$205,MATCH(E371&amp;"",'الخدمات'!$A$6:$A$205,0)),"خدمة غير موجودة"))</f>
        <v/>
      </c>
      <c r="K371" s="19">
        <f>IF(A371&amp;""="","",IF(AND(G371="تم",ISNUMBER(J371)),ROUND(J371-N(H371),2),0))</f>
        <v/>
      </c>
      <c r="L371" s="19">
        <f>IF(A371&amp;""="","",IFERROR(ROUND(K371*INDEX('الموظفات'!$C$6:$C$205,MATCH(F371&amp;"",'الموظفات'!$A$6:$A$205,0)),2),0))</f>
        <v/>
      </c>
      <c r="M371" s="6">
        <f>IF(A371&amp;""="","",IF(G371&amp;""="","محجوز",G371))</f>
        <v/>
      </c>
      <c r="N371" s="18">
        <f>IF(ISNUMBER(A371),IF(ISNUMBER(B371),HOUR(B371)*60+MINUTE(B371),0),"")</f>
        <v/>
      </c>
      <c r="O371" s="18">
        <f>IF(AND(ISNUMBER(A371),A371='الإعدادات'!$B$4),COUNTIFS($A$6:$A$2005,'الإعدادات'!$B$4,$N$6:$N$2005,"&lt;"&amp;N371)+COUNTIFS($A$6:A371,'الإعدادات'!$B$4,$N$6:N371,N371),"")</f>
        <v/>
      </c>
    </row>
    <row r="372">
      <c r="A372" s="13" t="n"/>
      <c r="B372" s="20" t="n"/>
      <c r="C372" s="5" t="n"/>
      <c r="D372" s="21" t="n"/>
      <c r="E372" s="5" t="n"/>
      <c r="F372" s="5" t="n"/>
      <c r="G372" s="5" t="n"/>
      <c r="H372" s="15" t="n"/>
      <c r="I372" s="5" t="n"/>
      <c r="J372" s="19">
        <f>IF(E372&amp;""="","",IFERROR(INDEX('الخدمات'!$B$6:$B$205,MATCH(E372&amp;"",'الخدمات'!$A$6:$A$205,0)),"خدمة غير موجودة"))</f>
        <v/>
      </c>
      <c r="K372" s="19">
        <f>IF(A372&amp;""="","",IF(AND(G372="تم",ISNUMBER(J372)),ROUND(J372-N(H372),2),0))</f>
        <v/>
      </c>
      <c r="L372" s="19">
        <f>IF(A372&amp;""="","",IFERROR(ROUND(K372*INDEX('الموظفات'!$C$6:$C$205,MATCH(F372&amp;"",'الموظفات'!$A$6:$A$205,0)),2),0))</f>
        <v/>
      </c>
      <c r="M372" s="6">
        <f>IF(A372&amp;""="","",IF(G372&amp;""="","محجوز",G372))</f>
        <v/>
      </c>
      <c r="N372" s="18">
        <f>IF(ISNUMBER(A372),IF(ISNUMBER(B372),HOUR(B372)*60+MINUTE(B372),0),"")</f>
        <v/>
      </c>
      <c r="O372" s="18">
        <f>IF(AND(ISNUMBER(A372),A372='الإعدادات'!$B$4),COUNTIFS($A$6:$A$2005,'الإعدادات'!$B$4,$N$6:$N$2005,"&lt;"&amp;N372)+COUNTIFS($A$6:A372,'الإعدادات'!$B$4,$N$6:N372,N372),"")</f>
        <v/>
      </c>
    </row>
    <row r="373">
      <c r="A373" s="13" t="n"/>
      <c r="B373" s="20" t="n"/>
      <c r="C373" s="5" t="n"/>
      <c r="D373" s="21" t="n"/>
      <c r="E373" s="5" t="n"/>
      <c r="F373" s="5" t="n"/>
      <c r="G373" s="5" t="n"/>
      <c r="H373" s="15" t="n"/>
      <c r="I373" s="5" t="n"/>
      <c r="J373" s="19">
        <f>IF(E373&amp;""="","",IFERROR(INDEX('الخدمات'!$B$6:$B$205,MATCH(E373&amp;"",'الخدمات'!$A$6:$A$205,0)),"خدمة غير موجودة"))</f>
        <v/>
      </c>
      <c r="K373" s="19">
        <f>IF(A373&amp;""="","",IF(AND(G373="تم",ISNUMBER(J373)),ROUND(J373-N(H373),2),0))</f>
        <v/>
      </c>
      <c r="L373" s="19">
        <f>IF(A373&amp;""="","",IFERROR(ROUND(K373*INDEX('الموظفات'!$C$6:$C$205,MATCH(F373&amp;"",'الموظفات'!$A$6:$A$205,0)),2),0))</f>
        <v/>
      </c>
      <c r="M373" s="6">
        <f>IF(A373&amp;""="","",IF(G373&amp;""="","محجوز",G373))</f>
        <v/>
      </c>
      <c r="N373" s="18">
        <f>IF(ISNUMBER(A373),IF(ISNUMBER(B373),HOUR(B373)*60+MINUTE(B373),0),"")</f>
        <v/>
      </c>
      <c r="O373" s="18">
        <f>IF(AND(ISNUMBER(A373),A373='الإعدادات'!$B$4),COUNTIFS($A$6:$A$2005,'الإعدادات'!$B$4,$N$6:$N$2005,"&lt;"&amp;N373)+COUNTIFS($A$6:A373,'الإعدادات'!$B$4,$N$6:N373,N373),"")</f>
        <v/>
      </c>
    </row>
    <row r="374">
      <c r="A374" s="13" t="n"/>
      <c r="B374" s="20" t="n"/>
      <c r="C374" s="5" t="n"/>
      <c r="D374" s="21" t="n"/>
      <c r="E374" s="5" t="n"/>
      <c r="F374" s="5" t="n"/>
      <c r="G374" s="5" t="n"/>
      <c r="H374" s="15" t="n"/>
      <c r="I374" s="5" t="n"/>
      <c r="J374" s="19">
        <f>IF(E374&amp;""="","",IFERROR(INDEX('الخدمات'!$B$6:$B$205,MATCH(E374&amp;"",'الخدمات'!$A$6:$A$205,0)),"خدمة غير موجودة"))</f>
        <v/>
      </c>
      <c r="K374" s="19">
        <f>IF(A374&amp;""="","",IF(AND(G374="تم",ISNUMBER(J374)),ROUND(J374-N(H374),2),0))</f>
        <v/>
      </c>
      <c r="L374" s="19">
        <f>IF(A374&amp;""="","",IFERROR(ROUND(K374*INDEX('الموظفات'!$C$6:$C$205,MATCH(F374&amp;"",'الموظفات'!$A$6:$A$205,0)),2),0))</f>
        <v/>
      </c>
      <c r="M374" s="6">
        <f>IF(A374&amp;""="","",IF(G374&amp;""="","محجوز",G374))</f>
        <v/>
      </c>
      <c r="N374" s="18">
        <f>IF(ISNUMBER(A374),IF(ISNUMBER(B374),HOUR(B374)*60+MINUTE(B374),0),"")</f>
        <v/>
      </c>
      <c r="O374" s="18">
        <f>IF(AND(ISNUMBER(A374),A374='الإعدادات'!$B$4),COUNTIFS($A$6:$A$2005,'الإعدادات'!$B$4,$N$6:$N$2005,"&lt;"&amp;N374)+COUNTIFS($A$6:A374,'الإعدادات'!$B$4,$N$6:N374,N374),"")</f>
        <v/>
      </c>
    </row>
    <row r="375">
      <c r="A375" s="13" t="n"/>
      <c r="B375" s="20" t="n"/>
      <c r="C375" s="5" t="n"/>
      <c r="D375" s="21" t="n"/>
      <c r="E375" s="5" t="n"/>
      <c r="F375" s="5" t="n"/>
      <c r="G375" s="5" t="n"/>
      <c r="H375" s="15" t="n"/>
      <c r="I375" s="5" t="n"/>
      <c r="J375" s="19">
        <f>IF(E375&amp;""="","",IFERROR(INDEX('الخدمات'!$B$6:$B$205,MATCH(E375&amp;"",'الخدمات'!$A$6:$A$205,0)),"خدمة غير موجودة"))</f>
        <v/>
      </c>
      <c r="K375" s="19">
        <f>IF(A375&amp;""="","",IF(AND(G375="تم",ISNUMBER(J375)),ROUND(J375-N(H375),2),0))</f>
        <v/>
      </c>
      <c r="L375" s="19">
        <f>IF(A375&amp;""="","",IFERROR(ROUND(K375*INDEX('الموظفات'!$C$6:$C$205,MATCH(F375&amp;"",'الموظفات'!$A$6:$A$205,0)),2),0))</f>
        <v/>
      </c>
      <c r="M375" s="6">
        <f>IF(A375&amp;""="","",IF(G375&amp;""="","محجوز",G375))</f>
        <v/>
      </c>
      <c r="N375" s="18">
        <f>IF(ISNUMBER(A375),IF(ISNUMBER(B375),HOUR(B375)*60+MINUTE(B375),0),"")</f>
        <v/>
      </c>
      <c r="O375" s="18">
        <f>IF(AND(ISNUMBER(A375),A375='الإعدادات'!$B$4),COUNTIFS($A$6:$A$2005,'الإعدادات'!$B$4,$N$6:$N$2005,"&lt;"&amp;N375)+COUNTIFS($A$6:A375,'الإعدادات'!$B$4,$N$6:N375,N375),"")</f>
        <v/>
      </c>
    </row>
    <row r="376">
      <c r="A376" s="13" t="n"/>
      <c r="B376" s="20" t="n"/>
      <c r="C376" s="5" t="n"/>
      <c r="D376" s="21" t="n"/>
      <c r="E376" s="5" t="n"/>
      <c r="F376" s="5" t="n"/>
      <c r="G376" s="5" t="n"/>
      <c r="H376" s="15" t="n"/>
      <c r="I376" s="5" t="n"/>
      <c r="J376" s="19">
        <f>IF(E376&amp;""="","",IFERROR(INDEX('الخدمات'!$B$6:$B$205,MATCH(E376&amp;"",'الخدمات'!$A$6:$A$205,0)),"خدمة غير موجودة"))</f>
        <v/>
      </c>
      <c r="K376" s="19">
        <f>IF(A376&amp;""="","",IF(AND(G376="تم",ISNUMBER(J376)),ROUND(J376-N(H376),2),0))</f>
        <v/>
      </c>
      <c r="L376" s="19">
        <f>IF(A376&amp;""="","",IFERROR(ROUND(K376*INDEX('الموظفات'!$C$6:$C$205,MATCH(F376&amp;"",'الموظفات'!$A$6:$A$205,0)),2),0))</f>
        <v/>
      </c>
      <c r="M376" s="6">
        <f>IF(A376&amp;""="","",IF(G376&amp;""="","محجوز",G376))</f>
        <v/>
      </c>
      <c r="N376" s="18">
        <f>IF(ISNUMBER(A376),IF(ISNUMBER(B376),HOUR(B376)*60+MINUTE(B376),0),"")</f>
        <v/>
      </c>
      <c r="O376" s="18">
        <f>IF(AND(ISNUMBER(A376),A376='الإعدادات'!$B$4),COUNTIFS($A$6:$A$2005,'الإعدادات'!$B$4,$N$6:$N$2005,"&lt;"&amp;N376)+COUNTIFS($A$6:A376,'الإعدادات'!$B$4,$N$6:N376,N376),"")</f>
        <v/>
      </c>
    </row>
    <row r="377">
      <c r="A377" s="13" t="n"/>
      <c r="B377" s="20" t="n"/>
      <c r="C377" s="5" t="n"/>
      <c r="D377" s="21" t="n"/>
      <c r="E377" s="5" t="n"/>
      <c r="F377" s="5" t="n"/>
      <c r="G377" s="5" t="n"/>
      <c r="H377" s="15" t="n"/>
      <c r="I377" s="5" t="n"/>
      <c r="J377" s="19">
        <f>IF(E377&amp;""="","",IFERROR(INDEX('الخدمات'!$B$6:$B$205,MATCH(E377&amp;"",'الخدمات'!$A$6:$A$205,0)),"خدمة غير موجودة"))</f>
        <v/>
      </c>
      <c r="K377" s="19">
        <f>IF(A377&amp;""="","",IF(AND(G377="تم",ISNUMBER(J377)),ROUND(J377-N(H377),2),0))</f>
        <v/>
      </c>
      <c r="L377" s="19">
        <f>IF(A377&amp;""="","",IFERROR(ROUND(K377*INDEX('الموظفات'!$C$6:$C$205,MATCH(F377&amp;"",'الموظفات'!$A$6:$A$205,0)),2),0))</f>
        <v/>
      </c>
      <c r="M377" s="6">
        <f>IF(A377&amp;""="","",IF(G377&amp;""="","محجوز",G377))</f>
        <v/>
      </c>
      <c r="N377" s="18">
        <f>IF(ISNUMBER(A377),IF(ISNUMBER(B377),HOUR(B377)*60+MINUTE(B377),0),"")</f>
        <v/>
      </c>
      <c r="O377" s="18">
        <f>IF(AND(ISNUMBER(A377),A377='الإعدادات'!$B$4),COUNTIFS($A$6:$A$2005,'الإعدادات'!$B$4,$N$6:$N$2005,"&lt;"&amp;N377)+COUNTIFS($A$6:A377,'الإعدادات'!$B$4,$N$6:N377,N377),"")</f>
        <v/>
      </c>
    </row>
    <row r="378">
      <c r="A378" s="13" t="n"/>
      <c r="B378" s="20" t="n"/>
      <c r="C378" s="5" t="n"/>
      <c r="D378" s="21" t="n"/>
      <c r="E378" s="5" t="n"/>
      <c r="F378" s="5" t="n"/>
      <c r="G378" s="5" t="n"/>
      <c r="H378" s="15" t="n"/>
      <c r="I378" s="5" t="n"/>
      <c r="J378" s="19">
        <f>IF(E378&amp;""="","",IFERROR(INDEX('الخدمات'!$B$6:$B$205,MATCH(E378&amp;"",'الخدمات'!$A$6:$A$205,0)),"خدمة غير موجودة"))</f>
        <v/>
      </c>
      <c r="K378" s="19">
        <f>IF(A378&amp;""="","",IF(AND(G378="تم",ISNUMBER(J378)),ROUND(J378-N(H378),2),0))</f>
        <v/>
      </c>
      <c r="L378" s="19">
        <f>IF(A378&amp;""="","",IFERROR(ROUND(K378*INDEX('الموظفات'!$C$6:$C$205,MATCH(F378&amp;"",'الموظفات'!$A$6:$A$205,0)),2),0))</f>
        <v/>
      </c>
      <c r="M378" s="6">
        <f>IF(A378&amp;""="","",IF(G378&amp;""="","محجوز",G378))</f>
        <v/>
      </c>
      <c r="N378" s="18">
        <f>IF(ISNUMBER(A378),IF(ISNUMBER(B378),HOUR(B378)*60+MINUTE(B378),0),"")</f>
        <v/>
      </c>
      <c r="O378" s="18">
        <f>IF(AND(ISNUMBER(A378),A378='الإعدادات'!$B$4),COUNTIFS($A$6:$A$2005,'الإعدادات'!$B$4,$N$6:$N$2005,"&lt;"&amp;N378)+COUNTIFS($A$6:A378,'الإعدادات'!$B$4,$N$6:N378,N378),"")</f>
        <v/>
      </c>
    </row>
    <row r="379">
      <c r="A379" s="13" t="n"/>
      <c r="B379" s="20" t="n"/>
      <c r="C379" s="5" t="n"/>
      <c r="D379" s="21" t="n"/>
      <c r="E379" s="5" t="n"/>
      <c r="F379" s="5" t="n"/>
      <c r="G379" s="5" t="n"/>
      <c r="H379" s="15" t="n"/>
      <c r="I379" s="5" t="n"/>
      <c r="J379" s="19">
        <f>IF(E379&amp;""="","",IFERROR(INDEX('الخدمات'!$B$6:$B$205,MATCH(E379&amp;"",'الخدمات'!$A$6:$A$205,0)),"خدمة غير موجودة"))</f>
        <v/>
      </c>
      <c r="K379" s="19">
        <f>IF(A379&amp;""="","",IF(AND(G379="تم",ISNUMBER(J379)),ROUND(J379-N(H379),2),0))</f>
        <v/>
      </c>
      <c r="L379" s="19">
        <f>IF(A379&amp;""="","",IFERROR(ROUND(K379*INDEX('الموظفات'!$C$6:$C$205,MATCH(F379&amp;"",'الموظفات'!$A$6:$A$205,0)),2),0))</f>
        <v/>
      </c>
      <c r="M379" s="6">
        <f>IF(A379&amp;""="","",IF(G379&amp;""="","محجوز",G379))</f>
        <v/>
      </c>
      <c r="N379" s="18">
        <f>IF(ISNUMBER(A379),IF(ISNUMBER(B379),HOUR(B379)*60+MINUTE(B379),0),"")</f>
        <v/>
      </c>
      <c r="O379" s="18">
        <f>IF(AND(ISNUMBER(A379),A379='الإعدادات'!$B$4),COUNTIFS($A$6:$A$2005,'الإعدادات'!$B$4,$N$6:$N$2005,"&lt;"&amp;N379)+COUNTIFS($A$6:A379,'الإعدادات'!$B$4,$N$6:N379,N379),"")</f>
        <v/>
      </c>
    </row>
    <row r="380">
      <c r="A380" s="13" t="n"/>
      <c r="B380" s="20" t="n"/>
      <c r="C380" s="5" t="n"/>
      <c r="D380" s="21" t="n"/>
      <c r="E380" s="5" t="n"/>
      <c r="F380" s="5" t="n"/>
      <c r="G380" s="5" t="n"/>
      <c r="H380" s="15" t="n"/>
      <c r="I380" s="5" t="n"/>
      <c r="J380" s="19">
        <f>IF(E380&amp;""="","",IFERROR(INDEX('الخدمات'!$B$6:$B$205,MATCH(E380&amp;"",'الخدمات'!$A$6:$A$205,0)),"خدمة غير موجودة"))</f>
        <v/>
      </c>
      <c r="K380" s="19">
        <f>IF(A380&amp;""="","",IF(AND(G380="تم",ISNUMBER(J380)),ROUND(J380-N(H380),2),0))</f>
        <v/>
      </c>
      <c r="L380" s="19">
        <f>IF(A380&amp;""="","",IFERROR(ROUND(K380*INDEX('الموظفات'!$C$6:$C$205,MATCH(F380&amp;"",'الموظفات'!$A$6:$A$205,0)),2),0))</f>
        <v/>
      </c>
      <c r="M380" s="6">
        <f>IF(A380&amp;""="","",IF(G380&amp;""="","محجوز",G380))</f>
        <v/>
      </c>
      <c r="N380" s="18">
        <f>IF(ISNUMBER(A380),IF(ISNUMBER(B380),HOUR(B380)*60+MINUTE(B380),0),"")</f>
        <v/>
      </c>
      <c r="O380" s="18">
        <f>IF(AND(ISNUMBER(A380),A380='الإعدادات'!$B$4),COUNTIFS($A$6:$A$2005,'الإعدادات'!$B$4,$N$6:$N$2005,"&lt;"&amp;N380)+COUNTIFS($A$6:A380,'الإعدادات'!$B$4,$N$6:N380,N380),"")</f>
        <v/>
      </c>
    </row>
    <row r="381">
      <c r="A381" s="13" t="n"/>
      <c r="B381" s="20" t="n"/>
      <c r="C381" s="5" t="n"/>
      <c r="D381" s="21" t="n"/>
      <c r="E381" s="5" t="n"/>
      <c r="F381" s="5" t="n"/>
      <c r="G381" s="5" t="n"/>
      <c r="H381" s="15" t="n"/>
      <c r="I381" s="5" t="n"/>
      <c r="J381" s="19">
        <f>IF(E381&amp;""="","",IFERROR(INDEX('الخدمات'!$B$6:$B$205,MATCH(E381&amp;"",'الخدمات'!$A$6:$A$205,0)),"خدمة غير موجودة"))</f>
        <v/>
      </c>
      <c r="K381" s="19">
        <f>IF(A381&amp;""="","",IF(AND(G381="تم",ISNUMBER(J381)),ROUND(J381-N(H381),2),0))</f>
        <v/>
      </c>
      <c r="L381" s="19">
        <f>IF(A381&amp;""="","",IFERROR(ROUND(K381*INDEX('الموظفات'!$C$6:$C$205,MATCH(F381&amp;"",'الموظفات'!$A$6:$A$205,0)),2),0))</f>
        <v/>
      </c>
      <c r="M381" s="6">
        <f>IF(A381&amp;""="","",IF(G381&amp;""="","محجوز",G381))</f>
        <v/>
      </c>
      <c r="N381" s="18">
        <f>IF(ISNUMBER(A381),IF(ISNUMBER(B381),HOUR(B381)*60+MINUTE(B381),0),"")</f>
        <v/>
      </c>
      <c r="O381" s="18">
        <f>IF(AND(ISNUMBER(A381),A381='الإعدادات'!$B$4),COUNTIFS($A$6:$A$2005,'الإعدادات'!$B$4,$N$6:$N$2005,"&lt;"&amp;N381)+COUNTIFS($A$6:A381,'الإعدادات'!$B$4,$N$6:N381,N381),"")</f>
        <v/>
      </c>
    </row>
    <row r="382">
      <c r="A382" s="13" t="n"/>
      <c r="B382" s="20" t="n"/>
      <c r="C382" s="5" t="n"/>
      <c r="D382" s="21" t="n"/>
      <c r="E382" s="5" t="n"/>
      <c r="F382" s="5" t="n"/>
      <c r="G382" s="5" t="n"/>
      <c r="H382" s="15" t="n"/>
      <c r="I382" s="5" t="n"/>
      <c r="J382" s="19">
        <f>IF(E382&amp;""="","",IFERROR(INDEX('الخدمات'!$B$6:$B$205,MATCH(E382&amp;"",'الخدمات'!$A$6:$A$205,0)),"خدمة غير موجودة"))</f>
        <v/>
      </c>
      <c r="K382" s="19">
        <f>IF(A382&amp;""="","",IF(AND(G382="تم",ISNUMBER(J382)),ROUND(J382-N(H382),2),0))</f>
        <v/>
      </c>
      <c r="L382" s="19">
        <f>IF(A382&amp;""="","",IFERROR(ROUND(K382*INDEX('الموظفات'!$C$6:$C$205,MATCH(F382&amp;"",'الموظفات'!$A$6:$A$205,0)),2),0))</f>
        <v/>
      </c>
      <c r="M382" s="6">
        <f>IF(A382&amp;""="","",IF(G382&amp;""="","محجوز",G382))</f>
        <v/>
      </c>
      <c r="N382" s="18">
        <f>IF(ISNUMBER(A382),IF(ISNUMBER(B382),HOUR(B382)*60+MINUTE(B382),0),"")</f>
        <v/>
      </c>
      <c r="O382" s="18">
        <f>IF(AND(ISNUMBER(A382),A382='الإعدادات'!$B$4),COUNTIFS($A$6:$A$2005,'الإعدادات'!$B$4,$N$6:$N$2005,"&lt;"&amp;N382)+COUNTIFS($A$6:A382,'الإعدادات'!$B$4,$N$6:N382,N382),"")</f>
        <v/>
      </c>
    </row>
    <row r="383">
      <c r="A383" s="13" t="n"/>
      <c r="B383" s="20" t="n"/>
      <c r="C383" s="5" t="n"/>
      <c r="D383" s="21" t="n"/>
      <c r="E383" s="5" t="n"/>
      <c r="F383" s="5" t="n"/>
      <c r="G383" s="5" t="n"/>
      <c r="H383" s="15" t="n"/>
      <c r="I383" s="5" t="n"/>
      <c r="J383" s="19">
        <f>IF(E383&amp;""="","",IFERROR(INDEX('الخدمات'!$B$6:$B$205,MATCH(E383&amp;"",'الخدمات'!$A$6:$A$205,0)),"خدمة غير موجودة"))</f>
        <v/>
      </c>
      <c r="K383" s="19">
        <f>IF(A383&amp;""="","",IF(AND(G383="تم",ISNUMBER(J383)),ROUND(J383-N(H383),2),0))</f>
        <v/>
      </c>
      <c r="L383" s="19">
        <f>IF(A383&amp;""="","",IFERROR(ROUND(K383*INDEX('الموظفات'!$C$6:$C$205,MATCH(F383&amp;"",'الموظفات'!$A$6:$A$205,0)),2),0))</f>
        <v/>
      </c>
      <c r="M383" s="6">
        <f>IF(A383&amp;""="","",IF(G383&amp;""="","محجوز",G383))</f>
        <v/>
      </c>
      <c r="N383" s="18">
        <f>IF(ISNUMBER(A383),IF(ISNUMBER(B383),HOUR(B383)*60+MINUTE(B383),0),"")</f>
        <v/>
      </c>
      <c r="O383" s="18">
        <f>IF(AND(ISNUMBER(A383),A383='الإعدادات'!$B$4),COUNTIFS($A$6:$A$2005,'الإعدادات'!$B$4,$N$6:$N$2005,"&lt;"&amp;N383)+COUNTIFS($A$6:A383,'الإعدادات'!$B$4,$N$6:N383,N383),"")</f>
        <v/>
      </c>
    </row>
    <row r="384">
      <c r="A384" s="13" t="n"/>
      <c r="B384" s="20" t="n"/>
      <c r="C384" s="5" t="n"/>
      <c r="D384" s="21" t="n"/>
      <c r="E384" s="5" t="n"/>
      <c r="F384" s="5" t="n"/>
      <c r="G384" s="5" t="n"/>
      <c r="H384" s="15" t="n"/>
      <c r="I384" s="5" t="n"/>
      <c r="J384" s="19">
        <f>IF(E384&amp;""="","",IFERROR(INDEX('الخدمات'!$B$6:$B$205,MATCH(E384&amp;"",'الخدمات'!$A$6:$A$205,0)),"خدمة غير موجودة"))</f>
        <v/>
      </c>
      <c r="K384" s="19">
        <f>IF(A384&amp;""="","",IF(AND(G384="تم",ISNUMBER(J384)),ROUND(J384-N(H384),2),0))</f>
        <v/>
      </c>
      <c r="L384" s="19">
        <f>IF(A384&amp;""="","",IFERROR(ROUND(K384*INDEX('الموظفات'!$C$6:$C$205,MATCH(F384&amp;"",'الموظفات'!$A$6:$A$205,0)),2),0))</f>
        <v/>
      </c>
      <c r="M384" s="6">
        <f>IF(A384&amp;""="","",IF(G384&amp;""="","محجوز",G384))</f>
        <v/>
      </c>
      <c r="N384" s="18">
        <f>IF(ISNUMBER(A384),IF(ISNUMBER(B384),HOUR(B384)*60+MINUTE(B384),0),"")</f>
        <v/>
      </c>
      <c r="O384" s="18">
        <f>IF(AND(ISNUMBER(A384),A384='الإعدادات'!$B$4),COUNTIFS($A$6:$A$2005,'الإعدادات'!$B$4,$N$6:$N$2005,"&lt;"&amp;N384)+COUNTIFS($A$6:A384,'الإعدادات'!$B$4,$N$6:N384,N384),"")</f>
        <v/>
      </c>
    </row>
    <row r="385">
      <c r="A385" s="13" t="n"/>
      <c r="B385" s="20" t="n"/>
      <c r="C385" s="5" t="n"/>
      <c r="D385" s="21" t="n"/>
      <c r="E385" s="5" t="n"/>
      <c r="F385" s="5" t="n"/>
      <c r="G385" s="5" t="n"/>
      <c r="H385" s="15" t="n"/>
      <c r="I385" s="5" t="n"/>
      <c r="J385" s="19">
        <f>IF(E385&amp;""="","",IFERROR(INDEX('الخدمات'!$B$6:$B$205,MATCH(E385&amp;"",'الخدمات'!$A$6:$A$205,0)),"خدمة غير موجودة"))</f>
        <v/>
      </c>
      <c r="K385" s="19">
        <f>IF(A385&amp;""="","",IF(AND(G385="تم",ISNUMBER(J385)),ROUND(J385-N(H385),2),0))</f>
        <v/>
      </c>
      <c r="L385" s="19">
        <f>IF(A385&amp;""="","",IFERROR(ROUND(K385*INDEX('الموظفات'!$C$6:$C$205,MATCH(F385&amp;"",'الموظفات'!$A$6:$A$205,0)),2),0))</f>
        <v/>
      </c>
      <c r="M385" s="6">
        <f>IF(A385&amp;""="","",IF(G385&amp;""="","محجوز",G385))</f>
        <v/>
      </c>
      <c r="N385" s="18">
        <f>IF(ISNUMBER(A385),IF(ISNUMBER(B385),HOUR(B385)*60+MINUTE(B385),0),"")</f>
        <v/>
      </c>
      <c r="O385" s="18">
        <f>IF(AND(ISNUMBER(A385),A385='الإعدادات'!$B$4),COUNTIFS($A$6:$A$2005,'الإعدادات'!$B$4,$N$6:$N$2005,"&lt;"&amp;N385)+COUNTIFS($A$6:A385,'الإعدادات'!$B$4,$N$6:N385,N385),"")</f>
        <v/>
      </c>
    </row>
    <row r="386">
      <c r="A386" s="13" t="n"/>
      <c r="B386" s="20" t="n"/>
      <c r="C386" s="5" t="n"/>
      <c r="D386" s="21" t="n"/>
      <c r="E386" s="5" t="n"/>
      <c r="F386" s="5" t="n"/>
      <c r="G386" s="5" t="n"/>
      <c r="H386" s="15" t="n"/>
      <c r="I386" s="5" t="n"/>
      <c r="J386" s="19">
        <f>IF(E386&amp;""="","",IFERROR(INDEX('الخدمات'!$B$6:$B$205,MATCH(E386&amp;"",'الخدمات'!$A$6:$A$205,0)),"خدمة غير موجودة"))</f>
        <v/>
      </c>
      <c r="K386" s="19">
        <f>IF(A386&amp;""="","",IF(AND(G386="تم",ISNUMBER(J386)),ROUND(J386-N(H386),2),0))</f>
        <v/>
      </c>
      <c r="L386" s="19">
        <f>IF(A386&amp;""="","",IFERROR(ROUND(K386*INDEX('الموظفات'!$C$6:$C$205,MATCH(F386&amp;"",'الموظفات'!$A$6:$A$205,0)),2),0))</f>
        <v/>
      </c>
      <c r="M386" s="6">
        <f>IF(A386&amp;""="","",IF(G386&amp;""="","محجوز",G386))</f>
        <v/>
      </c>
      <c r="N386" s="18">
        <f>IF(ISNUMBER(A386),IF(ISNUMBER(B386),HOUR(B386)*60+MINUTE(B386),0),"")</f>
        <v/>
      </c>
      <c r="O386" s="18">
        <f>IF(AND(ISNUMBER(A386),A386='الإعدادات'!$B$4),COUNTIFS($A$6:$A$2005,'الإعدادات'!$B$4,$N$6:$N$2005,"&lt;"&amp;N386)+COUNTIFS($A$6:A386,'الإعدادات'!$B$4,$N$6:N386,N386),"")</f>
        <v/>
      </c>
    </row>
    <row r="387">
      <c r="A387" s="13" t="n"/>
      <c r="B387" s="20" t="n"/>
      <c r="C387" s="5" t="n"/>
      <c r="D387" s="21" t="n"/>
      <c r="E387" s="5" t="n"/>
      <c r="F387" s="5" t="n"/>
      <c r="G387" s="5" t="n"/>
      <c r="H387" s="15" t="n"/>
      <c r="I387" s="5" t="n"/>
      <c r="J387" s="19">
        <f>IF(E387&amp;""="","",IFERROR(INDEX('الخدمات'!$B$6:$B$205,MATCH(E387&amp;"",'الخدمات'!$A$6:$A$205,0)),"خدمة غير موجودة"))</f>
        <v/>
      </c>
      <c r="K387" s="19">
        <f>IF(A387&amp;""="","",IF(AND(G387="تم",ISNUMBER(J387)),ROUND(J387-N(H387),2),0))</f>
        <v/>
      </c>
      <c r="L387" s="19">
        <f>IF(A387&amp;""="","",IFERROR(ROUND(K387*INDEX('الموظفات'!$C$6:$C$205,MATCH(F387&amp;"",'الموظفات'!$A$6:$A$205,0)),2),0))</f>
        <v/>
      </c>
      <c r="M387" s="6">
        <f>IF(A387&amp;""="","",IF(G387&amp;""="","محجوز",G387))</f>
        <v/>
      </c>
      <c r="N387" s="18">
        <f>IF(ISNUMBER(A387),IF(ISNUMBER(B387),HOUR(B387)*60+MINUTE(B387),0),"")</f>
        <v/>
      </c>
      <c r="O387" s="18">
        <f>IF(AND(ISNUMBER(A387),A387='الإعدادات'!$B$4),COUNTIFS($A$6:$A$2005,'الإعدادات'!$B$4,$N$6:$N$2005,"&lt;"&amp;N387)+COUNTIFS($A$6:A387,'الإعدادات'!$B$4,$N$6:N387,N387),"")</f>
        <v/>
      </c>
    </row>
    <row r="388">
      <c r="A388" s="13" t="n"/>
      <c r="B388" s="20" t="n"/>
      <c r="C388" s="5" t="n"/>
      <c r="D388" s="21" t="n"/>
      <c r="E388" s="5" t="n"/>
      <c r="F388" s="5" t="n"/>
      <c r="G388" s="5" t="n"/>
      <c r="H388" s="15" t="n"/>
      <c r="I388" s="5" t="n"/>
      <c r="J388" s="19">
        <f>IF(E388&amp;""="","",IFERROR(INDEX('الخدمات'!$B$6:$B$205,MATCH(E388&amp;"",'الخدمات'!$A$6:$A$205,0)),"خدمة غير موجودة"))</f>
        <v/>
      </c>
      <c r="K388" s="19">
        <f>IF(A388&amp;""="","",IF(AND(G388="تم",ISNUMBER(J388)),ROUND(J388-N(H388),2),0))</f>
        <v/>
      </c>
      <c r="L388" s="19">
        <f>IF(A388&amp;""="","",IFERROR(ROUND(K388*INDEX('الموظفات'!$C$6:$C$205,MATCH(F388&amp;"",'الموظفات'!$A$6:$A$205,0)),2),0))</f>
        <v/>
      </c>
      <c r="M388" s="6">
        <f>IF(A388&amp;""="","",IF(G388&amp;""="","محجوز",G388))</f>
        <v/>
      </c>
      <c r="N388" s="18">
        <f>IF(ISNUMBER(A388),IF(ISNUMBER(B388),HOUR(B388)*60+MINUTE(B388),0),"")</f>
        <v/>
      </c>
      <c r="O388" s="18">
        <f>IF(AND(ISNUMBER(A388),A388='الإعدادات'!$B$4),COUNTIFS($A$6:$A$2005,'الإعدادات'!$B$4,$N$6:$N$2005,"&lt;"&amp;N388)+COUNTIFS($A$6:A388,'الإعدادات'!$B$4,$N$6:N388,N388),"")</f>
        <v/>
      </c>
    </row>
    <row r="389">
      <c r="A389" s="13" t="n"/>
      <c r="B389" s="20" t="n"/>
      <c r="C389" s="5" t="n"/>
      <c r="D389" s="21" t="n"/>
      <c r="E389" s="5" t="n"/>
      <c r="F389" s="5" t="n"/>
      <c r="G389" s="5" t="n"/>
      <c r="H389" s="15" t="n"/>
      <c r="I389" s="5" t="n"/>
      <c r="J389" s="19">
        <f>IF(E389&amp;""="","",IFERROR(INDEX('الخدمات'!$B$6:$B$205,MATCH(E389&amp;"",'الخدمات'!$A$6:$A$205,0)),"خدمة غير موجودة"))</f>
        <v/>
      </c>
      <c r="K389" s="19">
        <f>IF(A389&amp;""="","",IF(AND(G389="تم",ISNUMBER(J389)),ROUND(J389-N(H389),2),0))</f>
        <v/>
      </c>
      <c r="L389" s="19">
        <f>IF(A389&amp;""="","",IFERROR(ROUND(K389*INDEX('الموظفات'!$C$6:$C$205,MATCH(F389&amp;"",'الموظفات'!$A$6:$A$205,0)),2),0))</f>
        <v/>
      </c>
      <c r="M389" s="6">
        <f>IF(A389&amp;""="","",IF(G389&amp;""="","محجوز",G389))</f>
        <v/>
      </c>
      <c r="N389" s="18">
        <f>IF(ISNUMBER(A389),IF(ISNUMBER(B389),HOUR(B389)*60+MINUTE(B389),0),"")</f>
        <v/>
      </c>
      <c r="O389" s="18">
        <f>IF(AND(ISNUMBER(A389),A389='الإعدادات'!$B$4),COUNTIFS($A$6:$A$2005,'الإعدادات'!$B$4,$N$6:$N$2005,"&lt;"&amp;N389)+COUNTIFS($A$6:A389,'الإعدادات'!$B$4,$N$6:N389,N389),"")</f>
        <v/>
      </c>
    </row>
    <row r="390">
      <c r="A390" s="13" t="n"/>
      <c r="B390" s="20" t="n"/>
      <c r="C390" s="5" t="n"/>
      <c r="D390" s="21" t="n"/>
      <c r="E390" s="5" t="n"/>
      <c r="F390" s="5" t="n"/>
      <c r="G390" s="5" t="n"/>
      <c r="H390" s="15" t="n"/>
      <c r="I390" s="5" t="n"/>
      <c r="J390" s="19">
        <f>IF(E390&amp;""="","",IFERROR(INDEX('الخدمات'!$B$6:$B$205,MATCH(E390&amp;"",'الخدمات'!$A$6:$A$205,0)),"خدمة غير موجودة"))</f>
        <v/>
      </c>
      <c r="K390" s="19">
        <f>IF(A390&amp;""="","",IF(AND(G390="تم",ISNUMBER(J390)),ROUND(J390-N(H390),2),0))</f>
        <v/>
      </c>
      <c r="L390" s="19">
        <f>IF(A390&amp;""="","",IFERROR(ROUND(K390*INDEX('الموظفات'!$C$6:$C$205,MATCH(F390&amp;"",'الموظفات'!$A$6:$A$205,0)),2),0))</f>
        <v/>
      </c>
      <c r="M390" s="6">
        <f>IF(A390&amp;""="","",IF(G390&amp;""="","محجوز",G390))</f>
        <v/>
      </c>
      <c r="N390" s="18">
        <f>IF(ISNUMBER(A390),IF(ISNUMBER(B390),HOUR(B390)*60+MINUTE(B390),0),"")</f>
        <v/>
      </c>
      <c r="O390" s="18">
        <f>IF(AND(ISNUMBER(A390),A390='الإعدادات'!$B$4),COUNTIFS($A$6:$A$2005,'الإعدادات'!$B$4,$N$6:$N$2005,"&lt;"&amp;N390)+COUNTIFS($A$6:A390,'الإعدادات'!$B$4,$N$6:N390,N390),"")</f>
        <v/>
      </c>
    </row>
    <row r="391">
      <c r="A391" s="13" t="n"/>
      <c r="B391" s="20" t="n"/>
      <c r="C391" s="5" t="n"/>
      <c r="D391" s="21" t="n"/>
      <c r="E391" s="5" t="n"/>
      <c r="F391" s="5" t="n"/>
      <c r="G391" s="5" t="n"/>
      <c r="H391" s="15" t="n"/>
      <c r="I391" s="5" t="n"/>
      <c r="J391" s="19">
        <f>IF(E391&amp;""="","",IFERROR(INDEX('الخدمات'!$B$6:$B$205,MATCH(E391&amp;"",'الخدمات'!$A$6:$A$205,0)),"خدمة غير موجودة"))</f>
        <v/>
      </c>
      <c r="K391" s="19">
        <f>IF(A391&amp;""="","",IF(AND(G391="تم",ISNUMBER(J391)),ROUND(J391-N(H391),2),0))</f>
        <v/>
      </c>
      <c r="L391" s="19">
        <f>IF(A391&amp;""="","",IFERROR(ROUND(K391*INDEX('الموظفات'!$C$6:$C$205,MATCH(F391&amp;"",'الموظفات'!$A$6:$A$205,0)),2),0))</f>
        <v/>
      </c>
      <c r="M391" s="6">
        <f>IF(A391&amp;""="","",IF(G391&amp;""="","محجوز",G391))</f>
        <v/>
      </c>
      <c r="N391" s="18">
        <f>IF(ISNUMBER(A391),IF(ISNUMBER(B391),HOUR(B391)*60+MINUTE(B391),0),"")</f>
        <v/>
      </c>
      <c r="O391" s="18">
        <f>IF(AND(ISNUMBER(A391),A391='الإعدادات'!$B$4),COUNTIFS($A$6:$A$2005,'الإعدادات'!$B$4,$N$6:$N$2005,"&lt;"&amp;N391)+COUNTIFS($A$6:A391,'الإعدادات'!$B$4,$N$6:N391,N391),"")</f>
        <v/>
      </c>
    </row>
    <row r="392">
      <c r="A392" s="13" t="n"/>
      <c r="B392" s="20" t="n"/>
      <c r="C392" s="5" t="n"/>
      <c r="D392" s="21" t="n"/>
      <c r="E392" s="5" t="n"/>
      <c r="F392" s="5" t="n"/>
      <c r="G392" s="5" t="n"/>
      <c r="H392" s="15" t="n"/>
      <c r="I392" s="5" t="n"/>
      <c r="J392" s="19">
        <f>IF(E392&amp;""="","",IFERROR(INDEX('الخدمات'!$B$6:$B$205,MATCH(E392&amp;"",'الخدمات'!$A$6:$A$205,0)),"خدمة غير موجودة"))</f>
        <v/>
      </c>
      <c r="K392" s="19">
        <f>IF(A392&amp;""="","",IF(AND(G392="تم",ISNUMBER(J392)),ROUND(J392-N(H392),2),0))</f>
        <v/>
      </c>
      <c r="L392" s="19">
        <f>IF(A392&amp;""="","",IFERROR(ROUND(K392*INDEX('الموظفات'!$C$6:$C$205,MATCH(F392&amp;"",'الموظفات'!$A$6:$A$205,0)),2),0))</f>
        <v/>
      </c>
      <c r="M392" s="6">
        <f>IF(A392&amp;""="","",IF(G392&amp;""="","محجوز",G392))</f>
        <v/>
      </c>
      <c r="N392" s="18">
        <f>IF(ISNUMBER(A392),IF(ISNUMBER(B392),HOUR(B392)*60+MINUTE(B392),0),"")</f>
        <v/>
      </c>
      <c r="O392" s="18">
        <f>IF(AND(ISNUMBER(A392),A392='الإعدادات'!$B$4),COUNTIFS($A$6:$A$2005,'الإعدادات'!$B$4,$N$6:$N$2005,"&lt;"&amp;N392)+COUNTIFS($A$6:A392,'الإعدادات'!$B$4,$N$6:N392,N392),"")</f>
        <v/>
      </c>
    </row>
    <row r="393">
      <c r="A393" s="13" t="n"/>
      <c r="B393" s="20" t="n"/>
      <c r="C393" s="5" t="n"/>
      <c r="D393" s="21" t="n"/>
      <c r="E393" s="5" t="n"/>
      <c r="F393" s="5" t="n"/>
      <c r="G393" s="5" t="n"/>
      <c r="H393" s="15" t="n"/>
      <c r="I393" s="5" t="n"/>
      <c r="J393" s="19">
        <f>IF(E393&amp;""="","",IFERROR(INDEX('الخدمات'!$B$6:$B$205,MATCH(E393&amp;"",'الخدمات'!$A$6:$A$205,0)),"خدمة غير موجودة"))</f>
        <v/>
      </c>
      <c r="K393" s="19">
        <f>IF(A393&amp;""="","",IF(AND(G393="تم",ISNUMBER(J393)),ROUND(J393-N(H393),2),0))</f>
        <v/>
      </c>
      <c r="L393" s="19">
        <f>IF(A393&amp;""="","",IFERROR(ROUND(K393*INDEX('الموظفات'!$C$6:$C$205,MATCH(F393&amp;"",'الموظفات'!$A$6:$A$205,0)),2),0))</f>
        <v/>
      </c>
      <c r="M393" s="6">
        <f>IF(A393&amp;""="","",IF(G393&amp;""="","محجوز",G393))</f>
        <v/>
      </c>
      <c r="N393" s="18">
        <f>IF(ISNUMBER(A393),IF(ISNUMBER(B393),HOUR(B393)*60+MINUTE(B393),0),"")</f>
        <v/>
      </c>
      <c r="O393" s="18">
        <f>IF(AND(ISNUMBER(A393),A393='الإعدادات'!$B$4),COUNTIFS($A$6:$A$2005,'الإعدادات'!$B$4,$N$6:$N$2005,"&lt;"&amp;N393)+COUNTIFS($A$6:A393,'الإعدادات'!$B$4,$N$6:N393,N393),"")</f>
        <v/>
      </c>
    </row>
    <row r="394">
      <c r="A394" s="13" t="n"/>
      <c r="B394" s="20" t="n"/>
      <c r="C394" s="5" t="n"/>
      <c r="D394" s="21" t="n"/>
      <c r="E394" s="5" t="n"/>
      <c r="F394" s="5" t="n"/>
      <c r="G394" s="5" t="n"/>
      <c r="H394" s="15" t="n"/>
      <c r="I394" s="5" t="n"/>
      <c r="J394" s="19">
        <f>IF(E394&amp;""="","",IFERROR(INDEX('الخدمات'!$B$6:$B$205,MATCH(E394&amp;"",'الخدمات'!$A$6:$A$205,0)),"خدمة غير موجودة"))</f>
        <v/>
      </c>
      <c r="K394" s="19">
        <f>IF(A394&amp;""="","",IF(AND(G394="تم",ISNUMBER(J394)),ROUND(J394-N(H394),2),0))</f>
        <v/>
      </c>
      <c r="L394" s="19">
        <f>IF(A394&amp;""="","",IFERROR(ROUND(K394*INDEX('الموظفات'!$C$6:$C$205,MATCH(F394&amp;"",'الموظفات'!$A$6:$A$205,0)),2),0))</f>
        <v/>
      </c>
      <c r="M394" s="6">
        <f>IF(A394&amp;""="","",IF(G394&amp;""="","محجوز",G394))</f>
        <v/>
      </c>
      <c r="N394" s="18">
        <f>IF(ISNUMBER(A394),IF(ISNUMBER(B394),HOUR(B394)*60+MINUTE(B394),0),"")</f>
        <v/>
      </c>
      <c r="O394" s="18">
        <f>IF(AND(ISNUMBER(A394),A394='الإعدادات'!$B$4),COUNTIFS($A$6:$A$2005,'الإعدادات'!$B$4,$N$6:$N$2005,"&lt;"&amp;N394)+COUNTIFS($A$6:A394,'الإعدادات'!$B$4,$N$6:N394,N394),"")</f>
        <v/>
      </c>
    </row>
    <row r="395">
      <c r="A395" s="13" t="n"/>
      <c r="B395" s="20" t="n"/>
      <c r="C395" s="5" t="n"/>
      <c r="D395" s="21" t="n"/>
      <c r="E395" s="5" t="n"/>
      <c r="F395" s="5" t="n"/>
      <c r="G395" s="5" t="n"/>
      <c r="H395" s="15" t="n"/>
      <c r="I395" s="5" t="n"/>
      <c r="J395" s="19">
        <f>IF(E395&amp;""="","",IFERROR(INDEX('الخدمات'!$B$6:$B$205,MATCH(E395&amp;"",'الخدمات'!$A$6:$A$205,0)),"خدمة غير موجودة"))</f>
        <v/>
      </c>
      <c r="K395" s="19">
        <f>IF(A395&amp;""="","",IF(AND(G395="تم",ISNUMBER(J395)),ROUND(J395-N(H395),2),0))</f>
        <v/>
      </c>
      <c r="L395" s="19">
        <f>IF(A395&amp;""="","",IFERROR(ROUND(K395*INDEX('الموظفات'!$C$6:$C$205,MATCH(F395&amp;"",'الموظفات'!$A$6:$A$205,0)),2),0))</f>
        <v/>
      </c>
      <c r="M395" s="6">
        <f>IF(A395&amp;""="","",IF(G395&amp;""="","محجوز",G395))</f>
        <v/>
      </c>
      <c r="N395" s="18">
        <f>IF(ISNUMBER(A395),IF(ISNUMBER(B395),HOUR(B395)*60+MINUTE(B395),0),"")</f>
        <v/>
      </c>
      <c r="O395" s="18">
        <f>IF(AND(ISNUMBER(A395),A395='الإعدادات'!$B$4),COUNTIFS($A$6:$A$2005,'الإعدادات'!$B$4,$N$6:$N$2005,"&lt;"&amp;N395)+COUNTIFS($A$6:A395,'الإعدادات'!$B$4,$N$6:N395,N395),"")</f>
        <v/>
      </c>
    </row>
    <row r="396">
      <c r="A396" s="13" t="n"/>
      <c r="B396" s="20" t="n"/>
      <c r="C396" s="5" t="n"/>
      <c r="D396" s="21" t="n"/>
      <c r="E396" s="5" t="n"/>
      <c r="F396" s="5" t="n"/>
      <c r="G396" s="5" t="n"/>
      <c r="H396" s="15" t="n"/>
      <c r="I396" s="5" t="n"/>
      <c r="J396" s="19">
        <f>IF(E396&amp;""="","",IFERROR(INDEX('الخدمات'!$B$6:$B$205,MATCH(E396&amp;"",'الخدمات'!$A$6:$A$205,0)),"خدمة غير موجودة"))</f>
        <v/>
      </c>
      <c r="K396" s="19">
        <f>IF(A396&amp;""="","",IF(AND(G396="تم",ISNUMBER(J396)),ROUND(J396-N(H396),2),0))</f>
        <v/>
      </c>
      <c r="L396" s="19">
        <f>IF(A396&amp;""="","",IFERROR(ROUND(K396*INDEX('الموظفات'!$C$6:$C$205,MATCH(F396&amp;"",'الموظفات'!$A$6:$A$205,0)),2),0))</f>
        <v/>
      </c>
      <c r="M396" s="6">
        <f>IF(A396&amp;""="","",IF(G396&amp;""="","محجوز",G396))</f>
        <v/>
      </c>
      <c r="N396" s="18">
        <f>IF(ISNUMBER(A396),IF(ISNUMBER(B396),HOUR(B396)*60+MINUTE(B396),0),"")</f>
        <v/>
      </c>
      <c r="O396" s="18">
        <f>IF(AND(ISNUMBER(A396),A396='الإعدادات'!$B$4),COUNTIFS($A$6:$A$2005,'الإعدادات'!$B$4,$N$6:$N$2005,"&lt;"&amp;N396)+COUNTIFS($A$6:A396,'الإعدادات'!$B$4,$N$6:N396,N396),"")</f>
        <v/>
      </c>
    </row>
    <row r="397">
      <c r="A397" s="13" t="n"/>
      <c r="B397" s="20" t="n"/>
      <c r="C397" s="5" t="n"/>
      <c r="D397" s="21" t="n"/>
      <c r="E397" s="5" t="n"/>
      <c r="F397" s="5" t="n"/>
      <c r="G397" s="5" t="n"/>
      <c r="H397" s="15" t="n"/>
      <c r="I397" s="5" t="n"/>
      <c r="J397" s="19">
        <f>IF(E397&amp;""="","",IFERROR(INDEX('الخدمات'!$B$6:$B$205,MATCH(E397&amp;"",'الخدمات'!$A$6:$A$205,0)),"خدمة غير موجودة"))</f>
        <v/>
      </c>
      <c r="K397" s="19">
        <f>IF(A397&amp;""="","",IF(AND(G397="تم",ISNUMBER(J397)),ROUND(J397-N(H397),2),0))</f>
        <v/>
      </c>
      <c r="L397" s="19">
        <f>IF(A397&amp;""="","",IFERROR(ROUND(K397*INDEX('الموظفات'!$C$6:$C$205,MATCH(F397&amp;"",'الموظفات'!$A$6:$A$205,0)),2),0))</f>
        <v/>
      </c>
      <c r="M397" s="6">
        <f>IF(A397&amp;""="","",IF(G397&amp;""="","محجوز",G397))</f>
        <v/>
      </c>
      <c r="N397" s="18">
        <f>IF(ISNUMBER(A397),IF(ISNUMBER(B397),HOUR(B397)*60+MINUTE(B397),0),"")</f>
        <v/>
      </c>
      <c r="O397" s="18">
        <f>IF(AND(ISNUMBER(A397),A397='الإعدادات'!$B$4),COUNTIFS($A$6:$A$2005,'الإعدادات'!$B$4,$N$6:$N$2005,"&lt;"&amp;N397)+COUNTIFS($A$6:A397,'الإعدادات'!$B$4,$N$6:N397,N397),"")</f>
        <v/>
      </c>
    </row>
    <row r="398">
      <c r="A398" s="13" t="n"/>
      <c r="B398" s="20" t="n"/>
      <c r="C398" s="5" t="n"/>
      <c r="D398" s="21" t="n"/>
      <c r="E398" s="5" t="n"/>
      <c r="F398" s="5" t="n"/>
      <c r="G398" s="5" t="n"/>
      <c r="H398" s="15" t="n"/>
      <c r="I398" s="5" t="n"/>
      <c r="J398" s="19">
        <f>IF(E398&amp;""="","",IFERROR(INDEX('الخدمات'!$B$6:$B$205,MATCH(E398&amp;"",'الخدمات'!$A$6:$A$205,0)),"خدمة غير موجودة"))</f>
        <v/>
      </c>
      <c r="K398" s="19">
        <f>IF(A398&amp;""="","",IF(AND(G398="تم",ISNUMBER(J398)),ROUND(J398-N(H398),2),0))</f>
        <v/>
      </c>
      <c r="L398" s="19">
        <f>IF(A398&amp;""="","",IFERROR(ROUND(K398*INDEX('الموظفات'!$C$6:$C$205,MATCH(F398&amp;"",'الموظفات'!$A$6:$A$205,0)),2),0))</f>
        <v/>
      </c>
      <c r="M398" s="6">
        <f>IF(A398&amp;""="","",IF(G398&amp;""="","محجوز",G398))</f>
        <v/>
      </c>
      <c r="N398" s="18">
        <f>IF(ISNUMBER(A398),IF(ISNUMBER(B398),HOUR(B398)*60+MINUTE(B398),0),"")</f>
        <v/>
      </c>
      <c r="O398" s="18">
        <f>IF(AND(ISNUMBER(A398),A398='الإعدادات'!$B$4),COUNTIFS($A$6:$A$2005,'الإعدادات'!$B$4,$N$6:$N$2005,"&lt;"&amp;N398)+COUNTIFS($A$6:A398,'الإعدادات'!$B$4,$N$6:N398,N398),"")</f>
        <v/>
      </c>
    </row>
    <row r="399">
      <c r="A399" s="13" t="n"/>
      <c r="B399" s="20" t="n"/>
      <c r="C399" s="5" t="n"/>
      <c r="D399" s="21" t="n"/>
      <c r="E399" s="5" t="n"/>
      <c r="F399" s="5" t="n"/>
      <c r="G399" s="5" t="n"/>
      <c r="H399" s="15" t="n"/>
      <c r="I399" s="5" t="n"/>
      <c r="J399" s="19">
        <f>IF(E399&amp;""="","",IFERROR(INDEX('الخدمات'!$B$6:$B$205,MATCH(E399&amp;"",'الخدمات'!$A$6:$A$205,0)),"خدمة غير موجودة"))</f>
        <v/>
      </c>
      <c r="K399" s="19">
        <f>IF(A399&amp;""="","",IF(AND(G399="تم",ISNUMBER(J399)),ROUND(J399-N(H399),2),0))</f>
        <v/>
      </c>
      <c r="L399" s="19">
        <f>IF(A399&amp;""="","",IFERROR(ROUND(K399*INDEX('الموظفات'!$C$6:$C$205,MATCH(F399&amp;"",'الموظفات'!$A$6:$A$205,0)),2),0))</f>
        <v/>
      </c>
      <c r="M399" s="6">
        <f>IF(A399&amp;""="","",IF(G399&amp;""="","محجوز",G399))</f>
        <v/>
      </c>
      <c r="N399" s="18">
        <f>IF(ISNUMBER(A399),IF(ISNUMBER(B399),HOUR(B399)*60+MINUTE(B399),0),"")</f>
        <v/>
      </c>
      <c r="O399" s="18">
        <f>IF(AND(ISNUMBER(A399),A399='الإعدادات'!$B$4),COUNTIFS($A$6:$A$2005,'الإعدادات'!$B$4,$N$6:$N$2005,"&lt;"&amp;N399)+COUNTIFS($A$6:A399,'الإعدادات'!$B$4,$N$6:N399,N399),"")</f>
        <v/>
      </c>
    </row>
    <row r="400">
      <c r="A400" s="13" t="n"/>
      <c r="B400" s="20" t="n"/>
      <c r="C400" s="5" t="n"/>
      <c r="D400" s="21" t="n"/>
      <c r="E400" s="5" t="n"/>
      <c r="F400" s="5" t="n"/>
      <c r="G400" s="5" t="n"/>
      <c r="H400" s="15" t="n"/>
      <c r="I400" s="5" t="n"/>
      <c r="J400" s="19">
        <f>IF(E400&amp;""="","",IFERROR(INDEX('الخدمات'!$B$6:$B$205,MATCH(E400&amp;"",'الخدمات'!$A$6:$A$205,0)),"خدمة غير موجودة"))</f>
        <v/>
      </c>
      <c r="K400" s="19">
        <f>IF(A400&amp;""="","",IF(AND(G400="تم",ISNUMBER(J400)),ROUND(J400-N(H400),2),0))</f>
        <v/>
      </c>
      <c r="L400" s="19">
        <f>IF(A400&amp;""="","",IFERROR(ROUND(K400*INDEX('الموظفات'!$C$6:$C$205,MATCH(F400&amp;"",'الموظفات'!$A$6:$A$205,0)),2),0))</f>
        <v/>
      </c>
      <c r="M400" s="6">
        <f>IF(A400&amp;""="","",IF(G400&amp;""="","محجوز",G400))</f>
        <v/>
      </c>
      <c r="N400" s="18">
        <f>IF(ISNUMBER(A400),IF(ISNUMBER(B400),HOUR(B400)*60+MINUTE(B400),0),"")</f>
        <v/>
      </c>
      <c r="O400" s="18">
        <f>IF(AND(ISNUMBER(A400),A400='الإعدادات'!$B$4),COUNTIFS($A$6:$A$2005,'الإعدادات'!$B$4,$N$6:$N$2005,"&lt;"&amp;N400)+COUNTIFS($A$6:A400,'الإعدادات'!$B$4,$N$6:N400,N400),"")</f>
        <v/>
      </c>
    </row>
    <row r="401">
      <c r="A401" s="13" t="n"/>
      <c r="B401" s="20" t="n"/>
      <c r="C401" s="5" t="n"/>
      <c r="D401" s="21" t="n"/>
      <c r="E401" s="5" t="n"/>
      <c r="F401" s="5" t="n"/>
      <c r="G401" s="5" t="n"/>
      <c r="H401" s="15" t="n"/>
      <c r="I401" s="5" t="n"/>
      <c r="J401" s="19">
        <f>IF(E401&amp;""="","",IFERROR(INDEX('الخدمات'!$B$6:$B$205,MATCH(E401&amp;"",'الخدمات'!$A$6:$A$205,0)),"خدمة غير موجودة"))</f>
        <v/>
      </c>
      <c r="K401" s="19">
        <f>IF(A401&amp;""="","",IF(AND(G401="تم",ISNUMBER(J401)),ROUND(J401-N(H401),2),0))</f>
        <v/>
      </c>
      <c r="L401" s="19">
        <f>IF(A401&amp;""="","",IFERROR(ROUND(K401*INDEX('الموظفات'!$C$6:$C$205,MATCH(F401&amp;"",'الموظفات'!$A$6:$A$205,0)),2),0))</f>
        <v/>
      </c>
      <c r="M401" s="6">
        <f>IF(A401&amp;""="","",IF(G401&amp;""="","محجوز",G401))</f>
        <v/>
      </c>
      <c r="N401" s="18">
        <f>IF(ISNUMBER(A401),IF(ISNUMBER(B401),HOUR(B401)*60+MINUTE(B401),0),"")</f>
        <v/>
      </c>
      <c r="O401" s="18">
        <f>IF(AND(ISNUMBER(A401),A401='الإعدادات'!$B$4),COUNTIFS($A$6:$A$2005,'الإعدادات'!$B$4,$N$6:$N$2005,"&lt;"&amp;N401)+COUNTIFS($A$6:A401,'الإعدادات'!$B$4,$N$6:N401,N401),"")</f>
        <v/>
      </c>
    </row>
    <row r="402">
      <c r="A402" s="13" t="n"/>
      <c r="B402" s="20" t="n"/>
      <c r="C402" s="5" t="n"/>
      <c r="D402" s="21" t="n"/>
      <c r="E402" s="5" t="n"/>
      <c r="F402" s="5" t="n"/>
      <c r="G402" s="5" t="n"/>
      <c r="H402" s="15" t="n"/>
      <c r="I402" s="5" t="n"/>
      <c r="J402" s="19">
        <f>IF(E402&amp;""="","",IFERROR(INDEX('الخدمات'!$B$6:$B$205,MATCH(E402&amp;"",'الخدمات'!$A$6:$A$205,0)),"خدمة غير موجودة"))</f>
        <v/>
      </c>
      <c r="K402" s="19">
        <f>IF(A402&amp;""="","",IF(AND(G402="تم",ISNUMBER(J402)),ROUND(J402-N(H402),2),0))</f>
        <v/>
      </c>
      <c r="L402" s="19">
        <f>IF(A402&amp;""="","",IFERROR(ROUND(K402*INDEX('الموظفات'!$C$6:$C$205,MATCH(F402&amp;"",'الموظفات'!$A$6:$A$205,0)),2),0))</f>
        <v/>
      </c>
      <c r="M402" s="6">
        <f>IF(A402&amp;""="","",IF(G402&amp;""="","محجوز",G402))</f>
        <v/>
      </c>
      <c r="N402" s="18">
        <f>IF(ISNUMBER(A402),IF(ISNUMBER(B402),HOUR(B402)*60+MINUTE(B402),0),"")</f>
        <v/>
      </c>
      <c r="O402" s="18">
        <f>IF(AND(ISNUMBER(A402),A402='الإعدادات'!$B$4),COUNTIFS($A$6:$A$2005,'الإعدادات'!$B$4,$N$6:$N$2005,"&lt;"&amp;N402)+COUNTIFS($A$6:A402,'الإعدادات'!$B$4,$N$6:N402,N402),"")</f>
        <v/>
      </c>
    </row>
    <row r="403">
      <c r="A403" s="13" t="n"/>
      <c r="B403" s="20" t="n"/>
      <c r="C403" s="5" t="n"/>
      <c r="D403" s="21" t="n"/>
      <c r="E403" s="5" t="n"/>
      <c r="F403" s="5" t="n"/>
      <c r="G403" s="5" t="n"/>
      <c r="H403" s="15" t="n"/>
      <c r="I403" s="5" t="n"/>
      <c r="J403" s="19">
        <f>IF(E403&amp;""="","",IFERROR(INDEX('الخدمات'!$B$6:$B$205,MATCH(E403&amp;"",'الخدمات'!$A$6:$A$205,0)),"خدمة غير موجودة"))</f>
        <v/>
      </c>
      <c r="K403" s="19">
        <f>IF(A403&amp;""="","",IF(AND(G403="تم",ISNUMBER(J403)),ROUND(J403-N(H403),2),0))</f>
        <v/>
      </c>
      <c r="L403" s="19">
        <f>IF(A403&amp;""="","",IFERROR(ROUND(K403*INDEX('الموظفات'!$C$6:$C$205,MATCH(F403&amp;"",'الموظفات'!$A$6:$A$205,0)),2),0))</f>
        <v/>
      </c>
      <c r="M403" s="6">
        <f>IF(A403&amp;""="","",IF(G403&amp;""="","محجوز",G403))</f>
        <v/>
      </c>
      <c r="N403" s="18">
        <f>IF(ISNUMBER(A403),IF(ISNUMBER(B403),HOUR(B403)*60+MINUTE(B403),0),"")</f>
        <v/>
      </c>
      <c r="O403" s="18">
        <f>IF(AND(ISNUMBER(A403),A403='الإعدادات'!$B$4),COUNTIFS($A$6:$A$2005,'الإعدادات'!$B$4,$N$6:$N$2005,"&lt;"&amp;N403)+COUNTIFS($A$6:A403,'الإعدادات'!$B$4,$N$6:N403,N403),"")</f>
        <v/>
      </c>
    </row>
    <row r="404">
      <c r="A404" s="13" t="n"/>
      <c r="B404" s="20" t="n"/>
      <c r="C404" s="5" t="n"/>
      <c r="D404" s="21" t="n"/>
      <c r="E404" s="5" t="n"/>
      <c r="F404" s="5" t="n"/>
      <c r="G404" s="5" t="n"/>
      <c r="H404" s="15" t="n"/>
      <c r="I404" s="5" t="n"/>
      <c r="J404" s="19">
        <f>IF(E404&amp;""="","",IFERROR(INDEX('الخدمات'!$B$6:$B$205,MATCH(E404&amp;"",'الخدمات'!$A$6:$A$205,0)),"خدمة غير موجودة"))</f>
        <v/>
      </c>
      <c r="K404" s="19">
        <f>IF(A404&amp;""="","",IF(AND(G404="تم",ISNUMBER(J404)),ROUND(J404-N(H404),2),0))</f>
        <v/>
      </c>
      <c r="L404" s="19">
        <f>IF(A404&amp;""="","",IFERROR(ROUND(K404*INDEX('الموظفات'!$C$6:$C$205,MATCH(F404&amp;"",'الموظفات'!$A$6:$A$205,0)),2),0))</f>
        <v/>
      </c>
      <c r="M404" s="6">
        <f>IF(A404&amp;""="","",IF(G404&amp;""="","محجوز",G404))</f>
        <v/>
      </c>
      <c r="N404" s="18">
        <f>IF(ISNUMBER(A404),IF(ISNUMBER(B404),HOUR(B404)*60+MINUTE(B404),0),"")</f>
        <v/>
      </c>
      <c r="O404" s="18">
        <f>IF(AND(ISNUMBER(A404),A404='الإعدادات'!$B$4),COUNTIFS($A$6:$A$2005,'الإعدادات'!$B$4,$N$6:$N$2005,"&lt;"&amp;N404)+COUNTIFS($A$6:A404,'الإعدادات'!$B$4,$N$6:N404,N404),"")</f>
        <v/>
      </c>
    </row>
    <row r="405">
      <c r="A405" s="13" t="n"/>
      <c r="B405" s="20" t="n"/>
      <c r="C405" s="5" t="n"/>
      <c r="D405" s="21" t="n"/>
      <c r="E405" s="5" t="n"/>
      <c r="F405" s="5" t="n"/>
      <c r="G405" s="5" t="n"/>
      <c r="H405" s="15" t="n"/>
      <c r="I405" s="5" t="n"/>
      <c r="J405" s="19">
        <f>IF(E405&amp;""="","",IFERROR(INDEX('الخدمات'!$B$6:$B$205,MATCH(E405&amp;"",'الخدمات'!$A$6:$A$205,0)),"خدمة غير موجودة"))</f>
        <v/>
      </c>
      <c r="K405" s="19">
        <f>IF(A405&amp;""="","",IF(AND(G405="تم",ISNUMBER(J405)),ROUND(J405-N(H405),2),0))</f>
        <v/>
      </c>
      <c r="L405" s="19">
        <f>IF(A405&amp;""="","",IFERROR(ROUND(K405*INDEX('الموظفات'!$C$6:$C$205,MATCH(F405&amp;"",'الموظفات'!$A$6:$A$205,0)),2),0))</f>
        <v/>
      </c>
      <c r="M405" s="6">
        <f>IF(A405&amp;""="","",IF(G405&amp;""="","محجوز",G405))</f>
        <v/>
      </c>
      <c r="N405" s="18">
        <f>IF(ISNUMBER(A405),IF(ISNUMBER(B405),HOUR(B405)*60+MINUTE(B405),0),"")</f>
        <v/>
      </c>
      <c r="O405" s="18">
        <f>IF(AND(ISNUMBER(A405),A405='الإعدادات'!$B$4),COUNTIFS($A$6:$A$2005,'الإعدادات'!$B$4,$N$6:$N$2005,"&lt;"&amp;N405)+COUNTIFS($A$6:A405,'الإعدادات'!$B$4,$N$6:N405,N405),"")</f>
        <v/>
      </c>
    </row>
    <row r="406">
      <c r="A406" s="13" t="n"/>
      <c r="B406" s="20" t="n"/>
      <c r="C406" s="5" t="n"/>
      <c r="D406" s="21" t="n"/>
      <c r="E406" s="5" t="n"/>
      <c r="F406" s="5" t="n"/>
      <c r="G406" s="5" t="n"/>
      <c r="H406" s="15" t="n"/>
      <c r="I406" s="5" t="n"/>
      <c r="J406" s="19">
        <f>IF(E406&amp;""="","",IFERROR(INDEX('الخدمات'!$B$6:$B$205,MATCH(E406&amp;"",'الخدمات'!$A$6:$A$205,0)),"خدمة غير موجودة"))</f>
        <v/>
      </c>
      <c r="K406" s="19">
        <f>IF(A406&amp;""="","",IF(AND(G406="تم",ISNUMBER(J406)),ROUND(J406-N(H406),2),0))</f>
        <v/>
      </c>
      <c r="L406" s="19">
        <f>IF(A406&amp;""="","",IFERROR(ROUND(K406*INDEX('الموظفات'!$C$6:$C$205,MATCH(F406&amp;"",'الموظفات'!$A$6:$A$205,0)),2),0))</f>
        <v/>
      </c>
      <c r="M406" s="6">
        <f>IF(A406&amp;""="","",IF(G406&amp;""="","محجوز",G406))</f>
        <v/>
      </c>
      <c r="N406" s="18">
        <f>IF(ISNUMBER(A406),IF(ISNUMBER(B406),HOUR(B406)*60+MINUTE(B406),0),"")</f>
        <v/>
      </c>
      <c r="O406" s="18">
        <f>IF(AND(ISNUMBER(A406),A406='الإعدادات'!$B$4),COUNTIFS($A$6:$A$2005,'الإعدادات'!$B$4,$N$6:$N$2005,"&lt;"&amp;N406)+COUNTIFS($A$6:A406,'الإعدادات'!$B$4,$N$6:N406,N406),"")</f>
        <v/>
      </c>
    </row>
    <row r="407">
      <c r="A407" s="13" t="n"/>
      <c r="B407" s="20" t="n"/>
      <c r="C407" s="5" t="n"/>
      <c r="D407" s="21" t="n"/>
      <c r="E407" s="5" t="n"/>
      <c r="F407" s="5" t="n"/>
      <c r="G407" s="5" t="n"/>
      <c r="H407" s="15" t="n"/>
      <c r="I407" s="5" t="n"/>
      <c r="J407" s="19">
        <f>IF(E407&amp;""="","",IFERROR(INDEX('الخدمات'!$B$6:$B$205,MATCH(E407&amp;"",'الخدمات'!$A$6:$A$205,0)),"خدمة غير موجودة"))</f>
        <v/>
      </c>
      <c r="K407" s="19">
        <f>IF(A407&amp;""="","",IF(AND(G407="تم",ISNUMBER(J407)),ROUND(J407-N(H407),2),0))</f>
        <v/>
      </c>
      <c r="L407" s="19">
        <f>IF(A407&amp;""="","",IFERROR(ROUND(K407*INDEX('الموظفات'!$C$6:$C$205,MATCH(F407&amp;"",'الموظفات'!$A$6:$A$205,0)),2),0))</f>
        <v/>
      </c>
      <c r="M407" s="6">
        <f>IF(A407&amp;""="","",IF(G407&amp;""="","محجوز",G407))</f>
        <v/>
      </c>
      <c r="N407" s="18">
        <f>IF(ISNUMBER(A407),IF(ISNUMBER(B407),HOUR(B407)*60+MINUTE(B407),0),"")</f>
        <v/>
      </c>
      <c r="O407" s="18">
        <f>IF(AND(ISNUMBER(A407),A407='الإعدادات'!$B$4),COUNTIFS($A$6:$A$2005,'الإعدادات'!$B$4,$N$6:$N$2005,"&lt;"&amp;N407)+COUNTIFS($A$6:A407,'الإعدادات'!$B$4,$N$6:N407,N407),"")</f>
        <v/>
      </c>
    </row>
    <row r="408">
      <c r="A408" s="13" t="n"/>
      <c r="B408" s="20" t="n"/>
      <c r="C408" s="5" t="n"/>
      <c r="D408" s="21" t="n"/>
      <c r="E408" s="5" t="n"/>
      <c r="F408" s="5" t="n"/>
      <c r="G408" s="5" t="n"/>
      <c r="H408" s="15" t="n"/>
      <c r="I408" s="5" t="n"/>
      <c r="J408" s="19">
        <f>IF(E408&amp;""="","",IFERROR(INDEX('الخدمات'!$B$6:$B$205,MATCH(E408&amp;"",'الخدمات'!$A$6:$A$205,0)),"خدمة غير موجودة"))</f>
        <v/>
      </c>
      <c r="K408" s="19">
        <f>IF(A408&amp;""="","",IF(AND(G408="تم",ISNUMBER(J408)),ROUND(J408-N(H408),2),0))</f>
        <v/>
      </c>
      <c r="L408" s="19">
        <f>IF(A408&amp;""="","",IFERROR(ROUND(K408*INDEX('الموظفات'!$C$6:$C$205,MATCH(F408&amp;"",'الموظفات'!$A$6:$A$205,0)),2),0))</f>
        <v/>
      </c>
      <c r="M408" s="6">
        <f>IF(A408&amp;""="","",IF(G408&amp;""="","محجوز",G408))</f>
        <v/>
      </c>
      <c r="N408" s="18">
        <f>IF(ISNUMBER(A408),IF(ISNUMBER(B408),HOUR(B408)*60+MINUTE(B408),0),"")</f>
        <v/>
      </c>
      <c r="O408" s="18">
        <f>IF(AND(ISNUMBER(A408),A408='الإعدادات'!$B$4),COUNTIFS($A$6:$A$2005,'الإعدادات'!$B$4,$N$6:$N$2005,"&lt;"&amp;N408)+COUNTIFS($A$6:A408,'الإعدادات'!$B$4,$N$6:N408,N408),"")</f>
        <v/>
      </c>
    </row>
    <row r="409">
      <c r="A409" s="13" t="n"/>
      <c r="B409" s="20" t="n"/>
      <c r="C409" s="5" t="n"/>
      <c r="D409" s="21" t="n"/>
      <c r="E409" s="5" t="n"/>
      <c r="F409" s="5" t="n"/>
      <c r="G409" s="5" t="n"/>
      <c r="H409" s="15" t="n"/>
      <c r="I409" s="5" t="n"/>
      <c r="J409" s="19">
        <f>IF(E409&amp;""="","",IFERROR(INDEX('الخدمات'!$B$6:$B$205,MATCH(E409&amp;"",'الخدمات'!$A$6:$A$205,0)),"خدمة غير موجودة"))</f>
        <v/>
      </c>
      <c r="K409" s="19">
        <f>IF(A409&amp;""="","",IF(AND(G409="تم",ISNUMBER(J409)),ROUND(J409-N(H409),2),0))</f>
        <v/>
      </c>
      <c r="L409" s="19">
        <f>IF(A409&amp;""="","",IFERROR(ROUND(K409*INDEX('الموظفات'!$C$6:$C$205,MATCH(F409&amp;"",'الموظفات'!$A$6:$A$205,0)),2),0))</f>
        <v/>
      </c>
      <c r="M409" s="6">
        <f>IF(A409&amp;""="","",IF(G409&amp;""="","محجوز",G409))</f>
        <v/>
      </c>
      <c r="N409" s="18">
        <f>IF(ISNUMBER(A409),IF(ISNUMBER(B409),HOUR(B409)*60+MINUTE(B409),0),"")</f>
        <v/>
      </c>
      <c r="O409" s="18">
        <f>IF(AND(ISNUMBER(A409),A409='الإعدادات'!$B$4),COUNTIFS($A$6:$A$2005,'الإعدادات'!$B$4,$N$6:$N$2005,"&lt;"&amp;N409)+COUNTIFS($A$6:A409,'الإعدادات'!$B$4,$N$6:N409,N409),"")</f>
        <v/>
      </c>
    </row>
    <row r="410">
      <c r="A410" s="13" t="n"/>
      <c r="B410" s="20" t="n"/>
      <c r="C410" s="5" t="n"/>
      <c r="D410" s="21" t="n"/>
      <c r="E410" s="5" t="n"/>
      <c r="F410" s="5" t="n"/>
      <c r="G410" s="5" t="n"/>
      <c r="H410" s="15" t="n"/>
      <c r="I410" s="5" t="n"/>
      <c r="J410" s="19">
        <f>IF(E410&amp;""="","",IFERROR(INDEX('الخدمات'!$B$6:$B$205,MATCH(E410&amp;"",'الخدمات'!$A$6:$A$205,0)),"خدمة غير موجودة"))</f>
        <v/>
      </c>
      <c r="K410" s="19">
        <f>IF(A410&amp;""="","",IF(AND(G410="تم",ISNUMBER(J410)),ROUND(J410-N(H410),2),0))</f>
        <v/>
      </c>
      <c r="L410" s="19">
        <f>IF(A410&amp;""="","",IFERROR(ROUND(K410*INDEX('الموظفات'!$C$6:$C$205,MATCH(F410&amp;"",'الموظفات'!$A$6:$A$205,0)),2),0))</f>
        <v/>
      </c>
      <c r="M410" s="6">
        <f>IF(A410&amp;""="","",IF(G410&amp;""="","محجوز",G410))</f>
        <v/>
      </c>
      <c r="N410" s="18">
        <f>IF(ISNUMBER(A410),IF(ISNUMBER(B410),HOUR(B410)*60+MINUTE(B410),0),"")</f>
        <v/>
      </c>
      <c r="O410" s="18">
        <f>IF(AND(ISNUMBER(A410),A410='الإعدادات'!$B$4),COUNTIFS($A$6:$A$2005,'الإعدادات'!$B$4,$N$6:$N$2005,"&lt;"&amp;N410)+COUNTIFS($A$6:A410,'الإعدادات'!$B$4,$N$6:N410,N410),"")</f>
        <v/>
      </c>
    </row>
    <row r="411">
      <c r="A411" s="13" t="n"/>
      <c r="B411" s="20" t="n"/>
      <c r="C411" s="5" t="n"/>
      <c r="D411" s="21" t="n"/>
      <c r="E411" s="5" t="n"/>
      <c r="F411" s="5" t="n"/>
      <c r="G411" s="5" t="n"/>
      <c r="H411" s="15" t="n"/>
      <c r="I411" s="5" t="n"/>
      <c r="J411" s="19">
        <f>IF(E411&amp;""="","",IFERROR(INDEX('الخدمات'!$B$6:$B$205,MATCH(E411&amp;"",'الخدمات'!$A$6:$A$205,0)),"خدمة غير موجودة"))</f>
        <v/>
      </c>
      <c r="K411" s="19">
        <f>IF(A411&amp;""="","",IF(AND(G411="تم",ISNUMBER(J411)),ROUND(J411-N(H411),2),0))</f>
        <v/>
      </c>
      <c r="L411" s="19">
        <f>IF(A411&amp;""="","",IFERROR(ROUND(K411*INDEX('الموظفات'!$C$6:$C$205,MATCH(F411&amp;"",'الموظفات'!$A$6:$A$205,0)),2),0))</f>
        <v/>
      </c>
      <c r="M411" s="6">
        <f>IF(A411&amp;""="","",IF(G411&amp;""="","محجوز",G411))</f>
        <v/>
      </c>
      <c r="N411" s="18">
        <f>IF(ISNUMBER(A411),IF(ISNUMBER(B411),HOUR(B411)*60+MINUTE(B411),0),"")</f>
        <v/>
      </c>
      <c r="O411" s="18">
        <f>IF(AND(ISNUMBER(A411),A411='الإعدادات'!$B$4),COUNTIFS($A$6:$A$2005,'الإعدادات'!$B$4,$N$6:$N$2005,"&lt;"&amp;N411)+COUNTIFS($A$6:A411,'الإعدادات'!$B$4,$N$6:N411,N411),"")</f>
        <v/>
      </c>
    </row>
    <row r="412">
      <c r="A412" s="13" t="n"/>
      <c r="B412" s="20" t="n"/>
      <c r="C412" s="5" t="n"/>
      <c r="D412" s="21" t="n"/>
      <c r="E412" s="5" t="n"/>
      <c r="F412" s="5" t="n"/>
      <c r="G412" s="5" t="n"/>
      <c r="H412" s="15" t="n"/>
      <c r="I412" s="5" t="n"/>
      <c r="J412" s="19">
        <f>IF(E412&amp;""="","",IFERROR(INDEX('الخدمات'!$B$6:$B$205,MATCH(E412&amp;"",'الخدمات'!$A$6:$A$205,0)),"خدمة غير موجودة"))</f>
        <v/>
      </c>
      <c r="K412" s="19">
        <f>IF(A412&amp;""="","",IF(AND(G412="تم",ISNUMBER(J412)),ROUND(J412-N(H412),2),0))</f>
        <v/>
      </c>
      <c r="L412" s="19">
        <f>IF(A412&amp;""="","",IFERROR(ROUND(K412*INDEX('الموظفات'!$C$6:$C$205,MATCH(F412&amp;"",'الموظفات'!$A$6:$A$205,0)),2),0))</f>
        <v/>
      </c>
      <c r="M412" s="6">
        <f>IF(A412&amp;""="","",IF(G412&amp;""="","محجوز",G412))</f>
        <v/>
      </c>
      <c r="N412" s="18">
        <f>IF(ISNUMBER(A412),IF(ISNUMBER(B412),HOUR(B412)*60+MINUTE(B412),0),"")</f>
        <v/>
      </c>
      <c r="O412" s="18">
        <f>IF(AND(ISNUMBER(A412),A412='الإعدادات'!$B$4),COUNTIFS($A$6:$A$2005,'الإعدادات'!$B$4,$N$6:$N$2005,"&lt;"&amp;N412)+COUNTIFS($A$6:A412,'الإعدادات'!$B$4,$N$6:N412,N412),"")</f>
        <v/>
      </c>
    </row>
    <row r="413">
      <c r="A413" s="13" t="n"/>
      <c r="B413" s="20" t="n"/>
      <c r="C413" s="5" t="n"/>
      <c r="D413" s="21" t="n"/>
      <c r="E413" s="5" t="n"/>
      <c r="F413" s="5" t="n"/>
      <c r="G413" s="5" t="n"/>
      <c r="H413" s="15" t="n"/>
      <c r="I413" s="5" t="n"/>
      <c r="J413" s="19">
        <f>IF(E413&amp;""="","",IFERROR(INDEX('الخدمات'!$B$6:$B$205,MATCH(E413&amp;"",'الخدمات'!$A$6:$A$205,0)),"خدمة غير موجودة"))</f>
        <v/>
      </c>
      <c r="K413" s="19">
        <f>IF(A413&amp;""="","",IF(AND(G413="تم",ISNUMBER(J413)),ROUND(J413-N(H413),2),0))</f>
        <v/>
      </c>
      <c r="L413" s="19">
        <f>IF(A413&amp;""="","",IFERROR(ROUND(K413*INDEX('الموظفات'!$C$6:$C$205,MATCH(F413&amp;"",'الموظفات'!$A$6:$A$205,0)),2),0))</f>
        <v/>
      </c>
      <c r="M413" s="6">
        <f>IF(A413&amp;""="","",IF(G413&amp;""="","محجوز",G413))</f>
        <v/>
      </c>
      <c r="N413" s="18">
        <f>IF(ISNUMBER(A413),IF(ISNUMBER(B413),HOUR(B413)*60+MINUTE(B413),0),"")</f>
        <v/>
      </c>
      <c r="O413" s="18">
        <f>IF(AND(ISNUMBER(A413),A413='الإعدادات'!$B$4),COUNTIFS($A$6:$A$2005,'الإعدادات'!$B$4,$N$6:$N$2005,"&lt;"&amp;N413)+COUNTIFS($A$6:A413,'الإعدادات'!$B$4,$N$6:N413,N413),"")</f>
        <v/>
      </c>
    </row>
    <row r="414">
      <c r="A414" s="13" t="n"/>
      <c r="B414" s="20" t="n"/>
      <c r="C414" s="5" t="n"/>
      <c r="D414" s="21" t="n"/>
      <c r="E414" s="5" t="n"/>
      <c r="F414" s="5" t="n"/>
      <c r="G414" s="5" t="n"/>
      <c r="H414" s="15" t="n"/>
      <c r="I414" s="5" t="n"/>
      <c r="J414" s="19">
        <f>IF(E414&amp;""="","",IFERROR(INDEX('الخدمات'!$B$6:$B$205,MATCH(E414&amp;"",'الخدمات'!$A$6:$A$205,0)),"خدمة غير موجودة"))</f>
        <v/>
      </c>
      <c r="K414" s="19">
        <f>IF(A414&amp;""="","",IF(AND(G414="تم",ISNUMBER(J414)),ROUND(J414-N(H414),2),0))</f>
        <v/>
      </c>
      <c r="L414" s="19">
        <f>IF(A414&amp;""="","",IFERROR(ROUND(K414*INDEX('الموظفات'!$C$6:$C$205,MATCH(F414&amp;"",'الموظفات'!$A$6:$A$205,0)),2),0))</f>
        <v/>
      </c>
      <c r="M414" s="6">
        <f>IF(A414&amp;""="","",IF(G414&amp;""="","محجوز",G414))</f>
        <v/>
      </c>
      <c r="N414" s="18">
        <f>IF(ISNUMBER(A414),IF(ISNUMBER(B414),HOUR(B414)*60+MINUTE(B414),0),"")</f>
        <v/>
      </c>
      <c r="O414" s="18">
        <f>IF(AND(ISNUMBER(A414),A414='الإعدادات'!$B$4),COUNTIFS($A$6:$A$2005,'الإعدادات'!$B$4,$N$6:$N$2005,"&lt;"&amp;N414)+COUNTIFS($A$6:A414,'الإعدادات'!$B$4,$N$6:N414,N414),"")</f>
        <v/>
      </c>
    </row>
    <row r="415">
      <c r="A415" s="13" t="n"/>
      <c r="B415" s="20" t="n"/>
      <c r="C415" s="5" t="n"/>
      <c r="D415" s="21" t="n"/>
      <c r="E415" s="5" t="n"/>
      <c r="F415" s="5" t="n"/>
      <c r="G415" s="5" t="n"/>
      <c r="H415" s="15" t="n"/>
      <c r="I415" s="5" t="n"/>
      <c r="J415" s="19">
        <f>IF(E415&amp;""="","",IFERROR(INDEX('الخدمات'!$B$6:$B$205,MATCH(E415&amp;"",'الخدمات'!$A$6:$A$205,0)),"خدمة غير موجودة"))</f>
        <v/>
      </c>
      <c r="K415" s="19">
        <f>IF(A415&amp;""="","",IF(AND(G415="تم",ISNUMBER(J415)),ROUND(J415-N(H415),2),0))</f>
        <v/>
      </c>
      <c r="L415" s="19">
        <f>IF(A415&amp;""="","",IFERROR(ROUND(K415*INDEX('الموظفات'!$C$6:$C$205,MATCH(F415&amp;"",'الموظفات'!$A$6:$A$205,0)),2),0))</f>
        <v/>
      </c>
      <c r="M415" s="6">
        <f>IF(A415&amp;""="","",IF(G415&amp;""="","محجوز",G415))</f>
        <v/>
      </c>
      <c r="N415" s="18">
        <f>IF(ISNUMBER(A415),IF(ISNUMBER(B415),HOUR(B415)*60+MINUTE(B415),0),"")</f>
        <v/>
      </c>
      <c r="O415" s="18">
        <f>IF(AND(ISNUMBER(A415),A415='الإعدادات'!$B$4),COUNTIFS($A$6:$A$2005,'الإعدادات'!$B$4,$N$6:$N$2005,"&lt;"&amp;N415)+COUNTIFS($A$6:A415,'الإعدادات'!$B$4,$N$6:N415,N415),"")</f>
        <v/>
      </c>
    </row>
    <row r="416">
      <c r="A416" s="13" t="n"/>
      <c r="B416" s="20" t="n"/>
      <c r="C416" s="5" t="n"/>
      <c r="D416" s="21" t="n"/>
      <c r="E416" s="5" t="n"/>
      <c r="F416" s="5" t="n"/>
      <c r="G416" s="5" t="n"/>
      <c r="H416" s="15" t="n"/>
      <c r="I416" s="5" t="n"/>
      <c r="J416" s="19">
        <f>IF(E416&amp;""="","",IFERROR(INDEX('الخدمات'!$B$6:$B$205,MATCH(E416&amp;"",'الخدمات'!$A$6:$A$205,0)),"خدمة غير موجودة"))</f>
        <v/>
      </c>
      <c r="K416" s="19">
        <f>IF(A416&amp;""="","",IF(AND(G416="تم",ISNUMBER(J416)),ROUND(J416-N(H416),2),0))</f>
        <v/>
      </c>
      <c r="L416" s="19">
        <f>IF(A416&amp;""="","",IFERROR(ROUND(K416*INDEX('الموظفات'!$C$6:$C$205,MATCH(F416&amp;"",'الموظفات'!$A$6:$A$205,0)),2),0))</f>
        <v/>
      </c>
      <c r="M416" s="6">
        <f>IF(A416&amp;""="","",IF(G416&amp;""="","محجوز",G416))</f>
        <v/>
      </c>
      <c r="N416" s="18">
        <f>IF(ISNUMBER(A416),IF(ISNUMBER(B416),HOUR(B416)*60+MINUTE(B416),0),"")</f>
        <v/>
      </c>
      <c r="O416" s="18">
        <f>IF(AND(ISNUMBER(A416),A416='الإعدادات'!$B$4),COUNTIFS($A$6:$A$2005,'الإعدادات'!$B$4,$N$6:$N$2005,"&lt;"&amp;N416)+COUNTIFS($A$6:A416,'الإعدادات'!$B$4,$N$6:N416,N416),"")</f>
        <v/>
      </c>
    </row>
    <row r="417">
      <c r="A417" s="13" t="n"/>
      <c r="B417" s="20" t="n"/>
      <c r="C417" s="5" t="n"/>
      <c r="D417" s="21" t="n"/>
      <c r="E417" s="5" t="n"/>
      <c r="F417" s="5" t="n"/>
      <c r="G417" s="5" t="n"/>
      <c r="H417" s="15" t="n"/>
      <c r="I417" s="5" t="n"/>
      <c r="J417" s="19">
        <f>IF(E417&amp;""="","",IFERROR(INDEX('الخدمات'!$B$6:$B$205,MATCH(E417&amp;"",'الخدمات'!$A$6:$A$205,0)),"خدمة غير موجودة"))</f>
        <v/>
      </c>
      <c r="K417" s="19">
        <f>IF(A417&amp;""="","",IF(AND(G417="تم",ISNUMBER(J417)),ROUND(J417-N(H417),2),0))</f>
        <v/>
      </c>
      <c r="L417" s="19">
        <f>IF(A417&amp;""="","",IFERROR(ROUND(K417*INDEX('الموظفات'!$C$6:$C$205,MATCH(F417&amp;"",'الموظفات'!$A$6:$A$205,0)),2),0))</f>
        <v/>
      </c>
      <c r="M417" s="6">
        <f>IF(A417&amp;""="","",IF(G417&amp;""="","محجوز",G417))</f>
        <v/>
      </c>
      <c r="N417" s="18">
        <f>IF(ISNUMBER(A417),IF(ISNUMBER(B417),HOUR(B417)*60+MINUTE(B417),0),"")</f>
        <v/>
      </c>
      <c r="O417" s="18">
        <f>IF(AND(ISNUMBER(A417),A417='الإعدادات'!$B$4),COUNTIFS($A$6:$A$2005,'الإعدادات'!$B$4,$N$6:$N$2005,"&lt;"&amp;N417)+COUNTIFS($A$6:A417,'الإعدادات'!$B$4,$N$6:N417,N417),"")</f>
        <v/>
      </c>
    </row>
    <row r="418">
      <c r="A418" s="13" t="n"/>
      <c r="B418" s="20" t="n"/>
      <c r="C418" s="5" t="n"/>
      <c r="D418" s="21" t="n"/>
      <c r="E418" s="5" t="n"/>
      <c r="F418" s="5" t="n"/>
      <c r="G418" s="5" t="n"/>
      <c r="H418" s="15" t="n"/>
      <c r="I418" s="5" t="n"/>
      <c r="J418" s="19">
        <f>IF(E418&amp;""="","",IFERROR(INDEX('الخدمات'!$B$6:$B$205,MATCH(E418&amp;"",'الخدمات'!$A$6:$A$205,0)),"خدمة غير موجودة"))</f>
        <v/>
      </c>
      <c r="K418" s="19">
        <f>IF(A418&amp;""="","",IF(AND(G418="تم",ISNUMBER(J418)),ROUND(J418-N(H418),2),0))</f>
        <v/>
      </c>
      <c r="L418" s="19">
        <f>IF(A418&amp;""="","",IFERROR(ROUND(K418*INDEX('الموظفات'!$C$6:$C$205,MATCH(F418&amp;"",'الموظفات'!$A$6:$A$205,0)),2),0))</f>
        <v/>
      </c>
      <c r="M418" s="6">
        <f>IF(A418&amp;""="","",IF(G418&amp;""="","محجوز",G418))</f>
        <v/>
      </c>
      <c r="N418" s="18">
        <f>IF(ISNUMBER(A418),IF(ISNUMBER(B418),HOUR(B418)*60+MINUTE(B418),0),"")</f>
        <v/>
      </c>
      <c r="O418" s="18">
        <f>IF(AND(ISNUMBER(A418),A418='الإعدادات'!$B$4),COUNTIFS($A$6:$A$2005,'الإعدادات'!$B$4,$N$6:$N$2005,"&lt;"&amp;N418)+COUNTIFS($A$6:A418,'الإعدادات'!$B$4,$N$6:N418,N418),"")</f>
        <v/>
      </c>
    </row>
    <row r="419">
      <c r="A419" s="13" t="n"/>
      <c r="B419" s="20" t="n"/>
      <c r="C419" s="5" t="n"/>
      <c r="D419" s="21" t="n"/>
      <c r="E419" s="5" t="n"/>
      <c r="F419" s="5" t="n"/>
      <c r="G419" s="5" t="n"/>
      <c r="H419" s="15" t="n"/>
      <c r="I419" s="5" t="n"/>
      <c r="J419" s="19">
        <f>IF(E419&amp;""="","",IFERROR(INDEX('الخدمات'!$B$6:$B$205,MATCH(E419&amp;"",'الخدمات'!$A$6:$A$205,0)),"خدمة غير موجودة"))</f>
        <v/>
      </c>
      <c r="K419" s="19">
        <f>IF(A419&amp;""="","",IF(AND(G419="تم",ISNUMBER(J419)),ROUND(J419-N(H419),2),0))</f>
        <v/>
      </c>
      <c r="L419" s="19">
        <f>IF(A419&amp;""="","",IFERROR(ROUND(K419*INDEX('الموظفات'!$C$6:$C$205,MATCH(F419&amp;"",'الموظفات'!$A$6:$A$205,0)),2),0))</f>
        <v/>
      </c>
      <c r="M419" s="6">
        <f>IF(A419&amp;""="","",IF(G419&amp;""="","محجوز",G419))</f>
        <v/>
      </c>
      <c r="N419" s="18">
        <f>IF(ISNUMBER(A419),IF(ISNUMBER(B419),HOUR(B419)*60+MINUTE(B419),0),"")</f>
        <v/>
      </c>
      <c r="O419" s="18">
        <f>IF(AND(ISNUMBER(A419),A419='الإعدادات'!$B$4),COUNTIFS($A$6:$A$2005,'الإعدادات'!$B$4,$N$6:$N$2005,"&lt;"&amp;N419)+COUNTIFS($A$6:A419,'الإعدادات'!$B$4,$N$6:N419,N419),"")</f>
        <v/>
      </c>
    </row>
    <row r="420">
      <c r="A420" s="13" t="n"/>
      <c r="B420" s="20" t="n"/>
      <c r="C420" s="5" t="n"/>
      <c r="D420" s="21" t="n"/>
      <c r="E420" s="5" t="n"/>
      <c r="F420" s="5" t="n"/>
      <c r="G420" s="5" t="n"/>
      <c r="H420" s="15" t="n"/>
      <c r="I420" s="5" t="n"/>
      <c r="J420" s="19">
        <f>IF(E420&amp;""="","",IFERROR(INDEX('الخدمات'!$B$6:$B$205,MATCH(E420&amp;"",'الخدمات'!$A$6:$A$205,0)),"خدمة غير موجودة"))</f>
        <v/>
      </c>
      <c r="K420" s="19">
        <f>IF(A420&amp;""="","",IF(AND(G420="تم",ISNUMBER(J420)),ROUND(J420-N(H420),2),0))</f>
        <v/>
      </c>
      <c r="L420" s="19">
        <f>IF(A420&amp;""="","",IFERROR(ROUND(K420*INDEX('الموظفات'!$C$6:$C$205,MATCH(F420&amp;"",'الموظفات'!$A$6:$A$205,0)),2),0))</f>
        <v/>
      </c>
      <c r="M420" s="6">
        <f>IF(A420&amp;""="","",IF(G420&amp;""="","محجوز",G420))</f>
        <v/>
      </c>
      <c r="N420" s="18">
        <f>IF(ISNUMBER(A420),IF(ISNUMBER(B420),HOUR(B420)*60+MINUTE(B420),0),"")</f>
        <v/>
      </c>
      <c r="O420" s="18">
        <f>IF(AND(ISNUMBER(A420),A420='الإعدادات'!$B$4),COUNTIFS($A$6:$A$2005,'الإعدادات'!$B$4,$N$6:$N$2005,"&lt;"&amp;N420)+COUNTIFS($A$6:A420,'الإعدادات'!$B$4,$N$6:N420,N420),"")</f>
        <v/>
      </c>
    </row>
    <row r="421">
      <c r="A421" s="13" t="n"/>
      <c r="B421" s="20" t="n"/>
      <c r="C421" s="5" t="n"/>
      <c r="D421" s="21" t="n"/>
      <c r="E421" s="5" t="n"/>
      <c r="F421" s="5" t="n"/>
      <c r="G421" s="5" t="n"/>
      <c r="H421" s="15" t="n"/>
      <c r="I421" s="5" t="n"/>
      <c r="J421" s="19">
        <f>IF(E421&amp;""="","",IFERROR(INDEX('الخدمات'!$B$6:$B$205,MATCH(E421&amp;"",'الخدمات'!$A$6:$A$205,0)),"خدمة غير موجودة"))</f>
        <v/>
      </c>
      <c r="K421" s="19">
        <f>IF(A421&amp;""="","",IF(AND(G421="تم",ISNUMBER(J421)),ROUND(J421-N(H421),2),0))</f>
        <v/>
      </c>
      <c r="L421" s="19">
        <f>IF(A421&amp;""="","",IFERROR(ROUND(K421*INDEX('الموظفات'!$C$6:$C$205,MATCH(F421&amp;"",'الموظفات'!$A$6:$A$205,0)),2),0))</f>
        <v/>
      </c>
      <c r="M421" s="6">
        <f>IF(A421&amp;""="","",IF(G421&amp;""="","محجوز",G421))</f>
        <v/>
      </c>
      <c r="N421" s="18">
        <f>IF(ISNUMBER(A421),IF(ISNUMBER(B421),HOUR(B421)*60+MINUTE(B421),0),"")</f>
        <v/>
      </c>
      <c r="O421" s="18">
        <f>IF(AND(ISNUMBER(A421),A421='الإعدادات'!$B$4),COUNTIFS($A$6:$A$2005,'الإعدادات'!$B$4,$N$6:$N$2005,"&lt;"&amp;N421)+COUNTIFS($A$6:A421,'الإعدادات'!$B$4,$N$6:N421,N421),"")</f>
        <v/>
      </c>
    </row>
    <row r="422">
      <c r="A422" s="13" t="n"/>
      <c r="B422" s="20" t="n"/>
      <c r="C422" s="5" t="n"/>
      <c r="D422" s="21" t="n"/>
      <c r="E422" s="5" t="n"/>
      <c r="F422" s="5" t="n"/>
      <c r="G422" s="5" t="n"/>
      <c r="H422" s="15" t="n"/>
      <c r="I422" s="5" t="n"/>
      <c r="J422" s="19">
        <f>IF(E422&amp;""="","",IFERROR(INDEX('الخدمات'!$B$6:$B$205,MATCH(E422&amp;"",'الخدمات'!$A$6:$A$205,0)),"خدمة غير موجودة"))</f>
        <v/>
      </c>
      <c r="K422" s="19">
        <f>IF(A422&amp;""="","",IF(AND(G422="تم",ISNUMBER(J422)),ROUND(J422-N(H422),2),0))</f>
        <v/>
      </c>
      <c r="L422" s="19">
        <f>IF(A422&amp;""="","",IFERROR(ROUND(K422*INDEX('الموظفات'!$C$6:$C$205,MATCH(F422&amp;"",'الموظفات'!$A$6:$A$205,0)),2),0))</f>
        <v/>
      </c>
      <c r="M422" s="6">
        <f>IF(A422&amp;""="","",IF(G422&amp;""="","محجوز",G422))</f>
        <v/>
      </c>
      <c r="N422" s="18">
        <f>IF(ISNUMBER(A422),IF(ISNUMBER(B422),HOUR(B422)*60+MINUTE(B422),0),"")</f>
        <v/>
      </c>
      <c r="O422" s="18">
        <f>IF(AND(ISNUMBER(A422),A422='الإعدادات'!$B$4),COUNTIFS($A$6:$A$2005,'الإعدادات'!$B$4,$N$6:$N$2005,"&lt;"&amp;N422)+COUNTIFS($A$6:A422,'الإعدادات'!$B$4,$N$6:N422,N422),"")</f>
        <v/>
      </c>
    </row>
    <row r="423">
      <c r="A423" s="13" t="n"/>
      <c r="B423" s="20" t="n"/>
      <c r="C423" s="5" t="n"/>
      <c r="D423" s="21" t="n"/>
      <c r="E423" s="5" t="n"/>
      <c r="F423" s="5" t="n"/>
      <c r="G423" s="5" t="n"/>
      <c r="H423" s="15" t="n"/>
      <c r="I423" s="5" t="n"/>
      <c r="J423" s="19">
        <f>IF(E423&amp;""="","",IFERROR(INDEX('الخدمات'!$B$6:$B$205,MATCH(E423&amp;"",'الخدمات'!$A$6:$A$205,0)),"خدمة غير موجودة"))</f>
        <v/>
      </c>
      <c r="K423" s="19">
        <f>IF(A423&amp;""="","",IF(AND(G423="تم",ISNUMBER(J423)),ROUND(J423-N(H423),2),0))</f>
        <v/>
      </c>
      <c r="L423" s="19">
        <f>IF(A423&amp;""="","",IFERROR(ROUND(K423*INDEX('الموظفات'!$C$6:$C$205,MATCH(F423&amp;"",'الموظفات'!$A$6:$A$205,0)),2),0))</f>
        <v/>
      </c>
      <c r="M423" s="6">
        <f>IF(A423&amp;""="","",IF(G423&amp;""="","محجوز",G423))</f>
        <v/>
      </c>
      <c r="N423" s="18">
        <f>IF(ISNUMBER(A423),IF(ISNUMBER(B423),HOUR(B423)*60+MINUTE(B423),0),"")</f>
        <v/>
      </c>
      <c r="O423" s="18">
        <f>IF(AND(ISNUMBER(A423),A423='الإعدادات'!$B$4),COUNTIFS($A$6:$A$2005,'الإعدادات'!$B$4,$N$6:$N$2005,"&lt;"&amp;N423)+COUNTIFS($A$6:A423,'الإعدادات'!$B$4,$N$6:N423,N423),"")</f>
        <v/>
      </c>
    </row>
    <row r="424">
      <c r="A424" s="13" t="n"/>
      <c r="B424" s="20" t="n"/>
      <c r="C424" s="5" t="n"/>
      <c r="D424" s="21" t="n"/>
      <c r="E424" s="5" t="n"/>
      <c r="F424" s="5" t="n"/>
      <c r="G424" s="5" t="n"/>
      <c r="H424" s="15" t="n"/>
      <c r="I424" s="5" t="n"/>
      <c r="J424" s="19">
        <f>IF(E424&amp;""="","",IFERROR(INDEX('الخدمات'!$B$6:$B$205,MATCH(E424&amp;"",'الخدمات'!$A$6:$A$205,0)),"خدمة غير موجودة"))</f>
        <v/>
      </c>
      <c r="K424" s="19">
        <f>IF(A424&amp;""="","",IF(AND(G424="تم",ISNUMBER(J424)),ROUND(J424-N(H424),2),0))</f>
        <v/>
      </c>
      <c r="L424" s="19">
        <f>IF(A424&amp;""="","",IFERROR(ROUND(K424*INDEX('الموظفات'!$C$6:$C$205,MATCH(F424&amp;"",'الموظفات'!$A$6:$A$205,0)),2),0))</f>
        <v/>
      </c>
      <c r="M424" s="6">
        <f>IF(A424&amp;""="","",IF(G424&amp;""="","محجوز",G424))</f>
        <v/>
      </c>
      <c r="N424" s="18">
        <f>IF(ISNUMBER(A424),IF(ISNUMBER(B424),HOUR(B424)*60+MINUTE(B424),0),"")</f>
        <v/>
      </c>
      <c r="O424" s="18">
        <f>IF(AND(ISNUMBER(A424),A424='الإعدادات'!$B$4),COUNTIFS($A$6:$A$2005,'الإعدادات'!$B$4,$N$6:$N$2005,"&lt;"&amp;N424)+COUNTIFS($A$6:A424,'الإعدادات'!$B$4,$N$6:N424,N424),"")</f>
        <v/>
      </c>
    </row>
    <row r="425">
      <c r="A425" s="13" t="n"/>
      <c r="B425" s="20" t="n"/>
      <c r="C425" s="5" t="n"/>
      <c r="D425" s="21" t="n"/>
      <c r="E425" s="5" t="n"/>
      <c r="F425" s="5" t="n"/>
      <c r="G425" s="5" t="n"/>
      <c r="H425" s="15" t="n"/>
      <c r="I425" s="5" t="n"/>
      <c r="J425" s="19">
        <f>IF(E425&amp;""="","",IFERROR(INDEX('الخدمات'!$B$6:$B$205,MATCH(E425&amp;"",'الخدمات'!$A$6:$A$205,0)),"خدمة غير موجودة"))</f>
        <v/>
      </c>
      <c r="K425" s="19">
        <f>IF(A425&amp;""="","",IF(AND(G425="تم",ISNUMBER(J425)),ROUND(J425-N(H425),2),0))</f>
        <v/>
      </c>
      <c r="L425" s="19">
        <f>IF(A425&amp;""="","",IFERROR(ROUND(K425*INDEX('الموظفات'!$C$6:$C$205,MATCH(F425&amp;"",'الموظفات'!$A$6:$A$205,0)),2),0))</f>
        <v/>
      </c>
      <c r="M425" s="6">
        <f>IF(A425&amp;""="","",IF(G425&amp;""="","محجوز",G425))</f>
        <v/>
      </c>
      <c r="N425" s="18">
        <f>IF(ISNUMBER(A425),IF(ISNUMBER(B425),HOUR(B425)*60+MINUTE(B425),0),"")</f>
        <v/>
      </c>
      <c r="O425" s="18">
        <f>IF(AND(ISNUMBER(A425),A425='الإعدادات'!$B$4),COUNTIFS($A$6:$A$2005,'الإعدادات'!$B$4,$N$6:$N$2005,"&lt;"&amp;N425)+COUNTIFS($A$6:A425,'الإعدادات'!$B$4,$N$6:N425,N425),"")</f>
        <v/>
      </c>
    </row>
    <row r="426">
      <c r="A426" s="13" t="n"/>
      <c r="B426" s="20" t="n"/>
      <c r="C426" s="5" t="n"/>
      <c r="D426" s="21" t="n"/>
      <c r="E426" s="5" t="n"/>
      <c r="F426" s="5" t="n"/>
      <c r="G426" s="5" t="n"/>
      <c r="H426" s="15" t="n"/>
      <c r="I426" s="5" t="n"/>
      <c r="J426" s="19">
        <f>IF(E426&amp;""="","",IFERROR(INDEX('الخدمات'!$B$6:$B$205,MATCH(E426&amp;"",'الخدمات'!$A$6:$A$205,0)),"خدمة غير موجودة"))</f>
        <v/>
      </c>
      <c r="K426" s="19">
        <f>IF(A426&amp;""="","",IF(AND(G426="تم",ISNUMBER(J426)),ROUND(J426-N(H426),2),0))</f>
        <v/>
      </c>
      <c r="L426" s="19">
        <f>IF(A426&amp;""="","",IFERROR(ROUND(K426*INDEX('الموظفات'!$C$6:$C$205,MATCH(F426&amp;"",'الموظفات'!$A$6:$A$205,0)),2),0))</f>
        <v/>
      </c>
      <c r="M426" s="6">
        <f>IF(A426&amp;""="","",IF(G426&amp;""="","محجوز",G426))</f>
        <v/>
      </c>
      <c r="N426" s="18">
        <f>IF(ISNUMBER(A426),IF(ISNUMBER(B426),HOUR(B426)*60+MINUTE(B426),0),"")</f>
        <v/>
      </c>
      <c r="O426" s="18">
        <f>IF(AND(ISNUMBER(A426),A426='الإعدادات'!$B$4),COUNTIFS($A$6:$A$2005,'الإعدادات'!$B$4,$N$6:$N$2005,"&lt;"&amp;N426)+COUNTIFS($A$6:A426,'الإعدادات'!$B$4,$N$6:N426,N426),"")</f>
        <v/>
      </c>
    </row>
    <row r="427">
      <c r="A427" s="13" t="n"/>
      <c r="B427" s="20" t="n"/>
      <c r="C427" s="5" t="n"/>
      <c r="D427" s="21" t="n"/>
      <c r="E427" s="5" t="n"/>
      <c r="F427" s="5" t="n"/>
      <c r="G427" s="5" t="n"/>
      <c r="H427" s="15" t="n"/>
      <c r="I427" s="5" t="n"/>
      <c r="J427" s="19">
        <f>IF(E427&amp;""="","",IFERROR(INDEX('الخدمات'!$B$6:$B$205,MATCH(E427&amp;"",'الخدمات'!$A$6:$A$205,0)),"خدمة غير موجودة"))</f>
        <v/>
      </c>
      <c r="K427" s="19">
        <f>IF(A427&amp;""="","",IF(AND(G427="تم",ISNUMBER(J427)),ROUND(J427-N(H427),2),0))</f>
        <v/>
      </c>
      <c r="L427" s="19">
        <f>IF(A427&amp;""="","",IFERROR(ROUND(K427*INDEX('الموظفات'!$C$6:$C$205,MATCH(F427&amp;"",'الموظفات'!$A$6:$A$205,0)),2),0))</f>
        <v/>
      </c>
      <c r="M427" s="6">
        <f>IF(A427&amp;""="","",IF(G427&amp;""="","محجوز",G427))</f>
        <v/>
      </c>
      <c r="N427" s="18">
        <f>IF(ISNUMBER(A427),IF(ISNUMBER(B427),HOUR(B427)*60+MINUTE(B427),0),"")</f>
        <v/>
      </c>
      <c r="O427" s="18">
        <f>IF(AND(ISNUMBER(A427),A427='الإعدادات'!$B$4),COUNTIFS($A$6:$A$2005,'الإعدادات'!$B$4,$N$6:$N$2005,"&lt;"&amp;N427)+COUNTIFS($A$6:A427,'الإعدادات'!$B$4,$N$6:N427,N427),"")</f>
        <v/>
      </c>
    </row>
    <row r="428">
      <c r="A428" s="13" t="n"/>
      <c r="B428" s="20" t="n"/>
      <c r="C428" s="5" t="n"/>
      <c r="D428" s="21" t="n"/>
      <c r="E428" s="5" t="n"/>
      <c r="F428" s="5" t="n"/>
      <c r="G428" s="5" t="n"/>
      <c r="H428" s="15" t="n"/>
      <c r="I428" s="5" t="n"/>
      <c r="J428" s="19">
        <f>IF(E428&amp;""="","",IFERROR(INDEX('الخدمات'!$B$6:$B$205,MATCH(E428&amp;"",'الخدمات'!$A$6:$A$205,0)),"خدمة غير موجودة"))</f>
        <v/>
      </c>
      <c r="K428" s="19">
        <f>IF(A428&amp;""="","",IF(AND(G428="تم",ISNUMBER(J428)),ROUND(J428-N(H428),2),0))</f>
        <v/>
      </c>
      <c r="L428" s="19">
        <f>IF(A428&amp;""="","",IFERROR(ROUND(K428*INDEX('الموظفات'!$C$6:$C$205,MATCH(F428&amp;"",'الموظفات'!$A$6:$A$205,0)),2),0))</f>
        <v/>
      </c>
      <c r="M428" s="6">
        <f>IF(A428&amp;""="","",IF(G428&amp;""="","محجوز",G428))</f>
        <v/>
      </c>
      <c r="N428" s="18">
        <f>IF(ISNUMBER(A428),IF(ISNUMBER(B428),HOUR(B428)*60+MINUTE(B428),0),"")</f>
        <v/>
      </c>
      <c r="O428" s="18">
        <f>IF(AND(ISNUMBER(A428),A428='الإعدادات'!$B$4),COUNTIFS($A$6:$A$2005,'الإعدادات'!$B$4,$N$6:$N$2005,"&lt;"&amp;N428)+COUNTIFS($A$6:A428,'الإعدادات'!$B$4,$N$6:N428,N428),"")</f>
        <v/>
      </c>
    </row>
    <row r="429">
      <c r="A429" s="13" t="n"/>
      <c r="B429" s="20" t="n"/>
      <c r="C429" s="5" t="n"/>
      <c r="D429" s="21" t="n"/>
      <c r="E429" s="5" t="n"/>
      <c r="F429" s="5" t="n"/>
      <c r="G429" s="5" t="n"/>
      <c r="H429" s="15" t="n"/>
      <c r="I429" s="5" t="n"/>
      <c r="J429" s="19">
        <f>IF(E429&amp;""="","",IFERROR(INDEX('الخدمات'!$B$6:$B$205,MATCH(E429&amp;"",'الخدمات'!$A$6:$A$205,0)),"خدمة غير موجودة"))</f>
        <v/>
      </c>
      <c r="K429" s="19">
        <f>IF(A429&amp;""="","",IF(AND(G429="تم",ISNUMBER(J429)),ROUND(J429-N(H429),2),0))</f>
        <v/>
      </c>
      <c r="L429" s="19">
        <f>IF(A429&amp;""="","",IFERROR(ROUND(K429*INDEX('الموظفات'!$C$6:$C$205,MATCH(F429&amp;"",'الموظفات'!$A$6:$A$205,0)),2),0))</f>
        <v/>
      </c>
      <c r="M429" s="6">
        <f>IF(A429&amp;""="","",IF(G429&amp;""="","محجوز",G429))</f>
        <v/>
      </c>
      <c r="N429" s="18">
        <f>IF(ISNUMBER(A429),IF(ISNUMBER(B429),HOUR(B429)*60+MINUTE(B429),0),"")</f>
        <v/>
      </c>
      <c r="O429" s="18">
        <f>IF(AND(ISNUMBER(A429),A429='الإعدادات'!$B$4),COUNTIFS($A$6:$A$2005,'الإعدادات'!$B$4,$N$6:$N$2005,"&lt;"&amp;N429)+COUNTIFS($A$6:A429,'الإعدادات'!$B$4,$N$6:N429,N429),"")</f>
        <v/>
      </c>
    </row>
    <row r="430">
      <c r="A430" s="13" t="n"/>
      <c r="B430" s="20" t="n"/>
      <c r="C430" s="5" t="n"/>
      <c r="D430" s="21" t="n"/>
      <c r="E430" s="5" t="n"/>
      <c r="F430" s="5" t="n"/>
      <c r="G430" s="5" t="n"/>
      <c r="H430" s="15" t="n"/>
      <c r="I430" s="5" t="n"/>
      <c r="J430" s="19">
        <f>IF(E430&amp;""="","",IFERROR(INDEX('الخدمات'!$B$6:$B$205,MATCH(E430&amp;"",'الخدمات'!$A$6:$A$205,0)),"خدمة غير موجودة"))</f>
        <v/>
      </c>
      <c r="K430" s="19">
        <f>IF(A430&amp;""="","",IF(AND(G430="تم",ISNUMBER(J430)),ROUND(J430-N(H430),2),0))</f>
        <v/>
      </c>
      <c r="L430" s="19">
        <f>IF(A430&amp;""="","",IFERROR(ROUND(K430*INDEX('الموظفات'!$C$6:$C$205,MATCH(F430&amp;"",'الموظفات'!$A$6:$A$205,0)),2),0))</f>
        <v/>
      </c>
      <c r="M430" s="6">
        <f>IF(A430&amp;""="","",IF(G430&amp;""="","محجوز",G430))</f>
        <v/>
      </c>
      <c r="N430" s="18">
        <f>IF(ISNUMBER(A430),IF(ISNUMBER(B430),HOUR(B430)*60+MINUTE(B430),0),"")</f>
        <v/>
      </c>
      <c r="O430" s="18">
        <f>IF(AND(ISNUMBER(A430),A430='الإعدادات'!$B$4),COUNTIFS($A$6:$A$2005,'الإعدادات'!$B$4,$N$6:$N$2005,"&lt;"&amp;N430)+COUNTIFS($A$6:A430,'الإعدادات'!$B$4,$N$6:N430,N430),"")</f>
        <v/>
      </c>
    </row>
    <row r="431">
      <c r="A431" s="13" t="n"/>
      <c r="B431" s="20" t="n"/>
      <c r="C431" s="5" t="n"/>
      <c r="D431" s="21" t="n"/>
      <c r="E431" s="5" t="n"/>
      <c r="F431" s="5" t="n"/>
      <c r="G431" s="5" t="n"/>
      <c r="H431" s="15" t="n"/>
      <c r="I431" s="5" t="n"/>
      <c r="J431" s="19">
        <f>IF(E431&amp;""="","",IFERROR(INDEX('الخدمات'!$B$6:$B$205,MATCH(E431&amp;"",'الخدمات'!$A$6:$A$205,0)),"خدمة غير موجودة"))</f>
        <v/>
      </c>
      <c r="K431" s="19">
        <f>IF(A431&amp;""="","",IF(AND(G431="تم",ISNUMBER(J431)),ROUND(J431-N(H431),2),0))</f>
        <v/>
      </c>
      <c r="L431" s="19">
        <f>IF(A431&amp;""="","",IFERROR(ROUND(K431*INDEX('الموظفات'!$C$6:$C$205,MATCH(F431&amp;"",'الموظفات'!$A$6:$A$205,0)),2),0))</f>
        <v/>
      </c>
      <c r="M431" s="6">
        <f>IF(A431&amp;""="","",IF(G431&amp;""="","محجوز",G431))</f>
        <v/>
      </c>
      <c r="N431" s="18">
        <f>IF(ISNUMBER(A431),IF(ISNUMBER(B431),HOUR(B431)*60+MINUTE(B431),0),"")</f>
        <v/>
      </c>
      <c r="O431" s="18">
        <f>IF(AND(ISNUMBER(A431),A431='الإعدادات'!$B$4),COUNTIFS($A$6:$A$2005,'الإعدادات'!$B$4,$N$6:$N$2005,"&lt;"&amp;N431)+COUNTIFS($A$6:A431,'الإعدادات'!$B$4,$N$6:N431,N431),"")</f>
        <v/>
      </c>
    </row>
    <row r="432">
      <c r="A432" s="13" t="n"/>
      <c r="B432" s="20" t="n"/>
      <c r="C432" s="5" t="n"/>
      <c r="D432" s="21" t="n"/>
      <c r="E432" s="5" t="n"/>
      <c r="F432" s="5" t="n"/>
      <c r="G432" s="5" t="n"/>
      <c r="H432" s="15" t="n"/>
      <c r="I432" s="5" t="n"/>
      <c r="J432" s="19">
        <f>IF(E432&amp;""="","",IFERROR(INDEX('الخدمات'!$B$6:$B$205,MATCH(E432&amp;"",'الخدمات'!$A$6:$A$205,0)),"خدمة غير موجودة"))</f>
        <v/>
      </c>
      <c r="K432" s="19">
        <f>IF(A432&amp;""="","",IF(AND(G432="تم",ISNUMBER(J432)),ROUND(J432-N(H432),2),0))</f>
        <v/>
      </c>
      <c r="L432" s="19">
        <f>IF(A432&amp;""="","",IFERROR(ROUND(K432*INDEX('الموظفات'!$C$6:$C$205,MATCH(F432&amp;"",'الموظفات'!$A$6:$A$205,0)),2),0))</f>
        <v/>
      </c>
      <c r="M432" s="6">
        <f>IF(A432&amp;""="","",IF(G432&amp;""="","محجوز",G432))</f>
        <v/>
      </c>
      <c r="N432" s="18">
        <f>IF(ISNUMBER(A432),IF(ISNUMBER(B432),HOUR(B432)*60+MINUTE(B432),0),"")</f>
        <v/>
      </c>
      <c r="O432" s="18">
        <f>IF(AND(ISNUMBER(A432),A432='الإعدادات'!$B$4),COUNTIFS($A$6:$A$2005,'الإعدادات'!$B$4,$N$6:$N$2005,"&lt;"&amp;N432)+COUNTIFS($A$6:A432,'الإعدادات'!$B$4,$N$6:N432,N432),"")</f>
        <v/>
      </c>
    </row>
    <row r="433">
      <c r="A433" s="13" t="n"/>
      <c r="B433" s="20" t="n"/>
      <c r="C433" s="5" t="n"/>
      <c r="D433" s="21" t="n"/>
      <c r="E433" s="5" t="n"/>
      <c r="F433" s="5" t="n"/>
      <c r="G433" s="5" t="n"/>
      <c r="H433" s="15" t="n"/>
      <c r="I433" s="5" t="n"/>
      <c r="J433" s="19">
        <f>IF(E433&amp;""="","",IFERROR(INDEX('الخدمات'!$B$6:$B$205,MATCH(E433&amp;"",'الخدمات'!$A$6:$A$205,0)),"خدمة غير موجودة"))</f>
        <v/>
      </c>
      <c r="K433" s="19">
        <f>IF(A433&amp;""="","",IF(AND(G433="تم",ISNUMBER(J433)),ROUND(J433-N(H433),2),0))</f>
        <v/>
      </c>
      <c r="L433" s="19">
        <f>IF(A433&amp;""="","",IFERROR(ROUND(K433*INDEX('الموظفات'!$C$6:$C$205,MATCH(F433&amp;"",'الموظفات'!$A$6:$A$205,0)),2),0))</f>
        <v/>
      </c>
      <c r="M433" s="6">
        <f>IF(A433&amp;""="","",IF(G433&amp;""="","محجوز",G433))</f>
        <v/>
      </c>
      <c r="N433" s="18">
        <f>IF(ISNUMBER(A433),IF(ISNUMBER(B433),HOUR(B433)*60+MINUTE(B433),0),"")</f>
        <v/>
      </c>
      <c r="O433" s="18">
        <f>IF(AND(ISNUMBER(A433),A433='الإعدادات'!$B$4),COUNTIFS($A$6:$A$2005,'الإعدادات'!$B$4,$N$6:$N$2005,"&lt;"&amp;N433)+COUNTIFS($A$6:A433,'الإعدادات'!$B$4,$N$6:N433,N433),"")</f>
        <v/>
      </c>
    </row>
    <row r="434">
      <c r="A434" s="13" t="n"/>
      <c r="B434" s="20" t="n"/>
      <c r="C434" s="5" t="n"/>
      <c r="D434" s="21" t="n"/>
      <c r="E434" s="5" t="n"/>
      <c r="F434" s="5" t="n"/>
      <c r="G434" s="5" t="n"/>
      <c r="H434" s="15" t="n"/>
      <c r="I434" s="5" t="n"/>
      <c r="J434" s="19">
        <f>IF(E434&amp;""="","",IFERROR(INDEX('الخدمات'!$B$6:$B$205,MATCH(E434&amp;"",'الخدمات'!$A$6:$A$205,0)),"خدمة غير موجودة"))</f>
        <v/>
      </c>
      <c r="K434" s="19">
        <f>IF(A434&amp;""="","",IF(AND(G434="تم",ISNUMBER(J434)),ROUND(J434-N(H434),2),0))</f>
        <v/>
      </c>
      <c r="L434" s="19">
        <f>IF(A434&amp;""="","",IFERROR(ROUND(K434*INDEX('الموظفات'!$C$6:$C$205,MATCH(F434&amp;"",'الموظفات'!$A$6:$A$205,0)),2),0))</f>
        <v/>
      </c>
      <c r="M434" s="6">
        <f>IF(A434&amp;""="","",IF(G434&amp;""="","محجوز",G434))</f>
        <v/>
      </c>
      <c r="N434" s="18">
        <f>IF(ISNUMBER(A434),IF(ISNUMBER(B434),HOUR(B434)*60+MINUTE(B434),0),"")</f>
        <v/>
      </c>
      <c r="O434" s="18">
        <f>IF(AND(ISNUMBER(A434),A434='الإعدادات'!$B$4),COUNTIFS($A$6:$A$2005,'الإعدادات'!$B$4,$N$6:$N$2005,"&lt;"&amp;N434)+COUNTIFS($A$6:A434,'الإعدادات'!$B$4,$N$6:N434,N434),"")</f>
        <v/>
      </c>
    </row>
    <row r="435">
      <c r="A435" s="13" t="n"/>
      <c r="B435" s="20" t="n"/>
      <c r="C435" s="5" t="n"/>
      <c r="D435" s="21" t="n"/>
      <c r="E435" s="5" t="n"/>
      <c r="F435" s="5" t="n"/>
      <c r="G435" s="5" t="n"/>
      <c r="H435" s="15" t="n"/>
      <c r="I435" s="5" t="n"/>
      <c r="J435" s="19">
        <f>IF(E435&amp;""="","",IFERROR(INDEX('الخدمات'!$B$6:$B$205,MATCH(E435&amp;"",'الخدمات'!$A$6:$A$205,0)),"خدمة غير موجودة"))</f>
        <v/>
      </c>
      <c r="K435" s="19">
        <f>IF(A435&amp;""="","",IF(AND(G435="تم",ISNUMBER(J435)),ROUND(J435-N(H435),2),0))</f>
        <v/>
      </c>
      <c r="L435" s="19">
        <f>IF(A435&amp;""="","",IFERROR(ROUND(K435*INDEX('الموظفات'!$C$6:$C$205,MATCH(F435&amp;"",'الموظفات'!$A$6:$A$205,0)),2),0))</f>
        <v/>
      </c>
      <c r="M435" s="6">
        <f>IF(A435&amp;""="","",IF(G435&amp;""="","محجوز",G435))</f>
        <v/>
      </c>
      <c r="N435" s="18">
        <f>IF(ISNUMBER(A435),IF(ISNUMBER(B435),HOUR(B435)*60+MINUTE(B435),0),"")</f>
        <v/>
      </c>
      <c r="O435" s="18">
        <f>IF(AND(ISNUMBER(A435),A435='الإعدادات'!$B$4),COUNTIFS($A$6:$A$2005,'الإعدادات'!$B$4,$N$6:$N$2005,"&lt;"&amp;N435)+COUNTIFS($A$6:A435,'الإعدادات'!$B$4,$N$6:N435,N435),"")</f>
        <v/>
      </c>
    </row>
    <row r="436">
      <c r="A436" s="13" t="n"/>
      <c r="B436" s="20" t="n"/>
      <c r="C436" s="5" t="n"/>
      <c r="D436" s="21" t="n"/>
      <c r="E436" s="5" t="n"/>
      <c r="F436" s="5" t="n"/>
      <c r="G436" s="5" t="n"/>
      <c r="H436" s="15" t="n"/>
      <c r="I436" s="5" t="n"/>
      <c r="J436" s="19">
        <f>IF(E436&amp;""="","",IFERROR(INDEX('الخدمات'!$B$6:$B$205,MATCH(E436&amp;"",'الخدمات'!$A$6:$A$205,0)),"خدمة غير موجودة"))</f>
        <v/>
      </c>
      <c r="K436" s="19">
        <f>IF(A436&amp;""="","",IF(AND(G436="تم",ISNUMBER(J436)),ROUND(J436-N(H436),2),0))</f>
        <v/>
      </c>
      <c r="L436" s="19">
        <f>IF(A436&amp;""="","",IFERROR(ROUND(K436*INDEX('الموظفات'!$C$6:$C$205,MATCH(F436&amp;"",'الموظفات'!$A$6:$A$205,0)),2),0))</f>
        <v/>
      </c>
      <c r="M436" s="6">
        <f>IF(A436&amp;""="","",IF(G436&amp;""="","محجوز",G436))</f>
        <v/>
      </c>
      <c r="N436" s="18">
        <f>IF(ISNUMBER(A436),IF(ISNUMBER(B436),HOUR(B436)*60+MINUTE(B436),0),"")</f>
        <v/>
      </c>
      <c r="O436" s="18">
        <f>IF(AND(ISNUMBER(A436),A436='الإعدادات'!$B$4),COUNTIFS($A$6:$A$2005,'الإعدادات'!$B$4,$N$6:$N$2005,"&lt;"&amp;N436)+COUNTIFS($A$6:A436,'الإعدادات'!$B$4,$N$6:N436,N436),"")</f>
        <v/>
      </c>
    </row>
    <row r="437">
      <c r="A437" s="13" t="n"/>
      <c r="B437" s="20" t="n"/>
      <c r="C437" s="5" t="n"/>
      <c r="D437" s="21" t="n"/>
      <c r="E437" s="5" t="n"/>
      <c r="F437" s="5" t="n"/>
      <c r="G437" s="5" t="n"/>
      <c r="H437" s="15" t="n"/>
      <c r="I437" s="5" t="n"/>
      <c r="J437" s="19">
        <f>IF(E437&amp;""="","",IFERROR(INDEX('الخدمات'!$B$6:$B$205,MATCH(E437&amp;"",'الخدمات'!$A$6:$A$205,0)),"خدمة غير موجودة"))</f>
        <v/>
      </c>
      <c r="K437" s="19">
        <f>IF(A437&amp;""="","",IF(AND(G437="تم",ISNUMBER(J437)),ROUND(J437-N(H437),2),0))</f>
        <v/>
      </c>
      <c r="L437" s="19">
        <f>IF(A437&amp;""="","",IFERROR(ROUND(K437*INDEX('الموظفات'!$C$6:$C$205,MATCH(F437&amp;"",'الموظفات'!$A$6:$A$205,0)),2),0))</f>
        <v/>
      </c>
      <c r="M437" s="6">
        <f>IF(A437&amp;""="","",IF(G437&amp;""="","محجوز",G437))</f>
        <v/>
      </c>
      <c r="N437" s="18">
        <f>IF(ISNUMBER(A437),IF(ISNUMBER(B437),HOUR(B437)*60+MINUTE(B437),0),"")</f>
        <v/>
      </c>
      <c r="O437" s="18">
        <f>IF(AND(ISNUMBER(A437),A437='الإعدادات'!$B$4),COUNTIFS($A$6:$A$2005,'الإعدادات'!$B$4,$N$6:$N$2005,"&lt;"&amp;N437)+COUNTIFS($A$6:A437,'الإعدادات'!$B$4,$N$6:N437,N437),"")</f>
        <v/>
      </c>
    </row>
    <row r="438">
      <c r="A438" s="13" t="n"/>
      <c r="B438" s="20" t="n"/>
      <c r="C438" s="5" t="n"/>
      <c r="D438" s="21" t="n"/>
      <c r="E438" s="5" t="n"/>
      <c r="F438" s="5" t="n"/>
      <c r="G438" s="5" t="n"/>
      <c r="H438" s="15" t="n"/>
      <c r="I438" s="5" t="n"/>
      <c r="J438" s="19">
        <f>IF(E438&amp;""="","",IFERROR(INDEX('الخدمات'!$B$6:$B$205,MATCH(E438&amp;"",'الخدمات'!$A$6:$A$205,0)),"خدمة غير موجودة"))</f>
        <v/>
      </c>
      <c r="K438" s="19">
        <f>IF(A438&amp;""="","",IF(AND(G438="تم",ISNUMBER(J438)),ROUND(J438-N(H438),2),0))</f>
        <v/>
      </c>
      <c r="L438" s="19">
        <f>IF(A438&amp;""="","",IFERROR(ROUND(K438*INDEX('الموظفات'!$C$6:$C$205,MATCH(F438&amp;"",'الموظفات'!$A$6:$A$205,0)),2),0))</f>
        <v/>
      </c>
      <c r="M438" s="6">
        <f>IF(A438&amp;""="","",IF(G438&amp;""="","محجوز",G438))</f>
        <v/>
      </c>
      <c r="N438" s="18">
        <f>IF(ISNUMBER(A438),IF(ISNUMBER(B438),HOUR(B438)*60+MINUTE(B438),0),"")</f>
        <v/>
      </c>
      <c r="O438" s="18">
        <f>IF(AND(ISNUMBER(A438),A438='الإعدادات'!$B$4),COUNTIFS($A$6:$A$2005,'الإعدادات'!$B$4,$N$6:$N$2005,"&lt;"&amp;N438)+COUNTIFS($A$6:A438,'الإعدادات'!$B$4,$N$6:N438,N438),"")</f>
        <v/>
      </c>
    </row>
    <row r="439">
      <c r="A439" s="13" t="n"/>
      <c r="B439" s="20" t="n"/>
      <c r="C439" s="5" t="n"/>
      <c r="D439" s="21" t="n"/>
      <c r="E439" s="5" t="n"/>
      <c r="F439" s="5" t="n"/>
      <c r="G439" s="5" t="n"/>
      <c r="H439" s="15" t="n"/>
      <c r="I439" s="5" t="n"/>
      <c r="J439" s="19">
        <f>IF(E439&amp;""="","",IFERROR(INDEX('الخدمات'!$B$6:$B$205,MATCH(E439&amp;"",'الخدمات'!$A$6:$A$205,0)),"خدمة غير موجودة"))</f>
        <v/>
      </c>
      <c r="K439" s="19">
        <f>IF(A439&amp;""="","",IF(AND(G439="تم",ISNUMBER(J439)),ROUND(J439-N(H439),2),0))</f>
        <v/>
      </c>
      <c r="L439" s="19">
        <f>IF(A439&amp;""="","",IFERROR(ROUND(K439*INDEX('الموظفات'!$C$6:$C$205,MATCH(F439&amp;"",'الموظفات'!$A$6:$A$205,0)),2),0))</f>
        <v/>
      </c>
      <c r="M439" s="6">
        <f>IF(A439&amp;""="","",IF(G439&amp;""="","محجوز",G439))</f>
        <v/>
      </c>
      <c r="N439" s="18">
        <f>IF(ISNUMBER(A439),IF(ISNUMBER(B439),HOUR(B439)*60+MINUTE(B439),0),"")</f>
        <v/>
      </c>
      <c r="O439" s="18">
        <f>IF(AND(ISNUMBER(A439),A439='الإعدادات'!$B$4),COUNTIFS($A$6:$A$2005,'الإعدادات'!$B$4,$N$6:$N$2005,"&lt;"&amp;N439)+COUNTIFS($A$6:A439,'الإعدادات'!$B$4,$N$6:N439,N439),"")</f>
        <v/>
      </c>
    </row>
    <row r="440">
      <c r="A440" s="13" t="n"/>
      <c r="B440" s="20" t="n"/>
      <c r="C440" s="5" t="n"/>
      <c r="D440" s="21" t="n"/>
      <c r="E440" s="5" t="n"/>
      <c r="F440" s="5" t="n"/>
      <c r="G440" s="5" t="n"/>
      <c r="H440" s="15" t="n"/>
      <c r="I440" s="5" t="n"/>
      <c r="J440" s="19">
        <f>IF(E440&amp;""="","",IFERROR(INDEX('الخدمات'!$B$6:$B$205,MATCH(E440&amp;"",'الخدمات'!$A$6:$A$205,0)),"خدمة غير موجودة"))</f>
        <v/>
      </c>
      <c r="K440" s="19">
        <f>IF(A440&amp;""="","",IF(AND(G440="تم",ISNUMBER(J440)),ROUND(J440-N(H440),2),0))</f>
        <v/>
      </c>
      <c r="L440" s="19">
        <f>IF(A440&amp;""="","",IFERROR(ROUND(K440*INDEX('الموظفات'!$C$6:$C$205,MATCH(F440&amp;"",'الموظفات'!$A$6:$A$205,0)),2),0))</f>
        <v/>
      </c>
      <c r="M440" s="6">
        <f>IF(A440&amp;""="","",IF(G440&amp;""="","محجوز",G440))</f>
        <v/>
      </c>
      <c r="N440" s="18">
        <f>IF(ISNUMBER(A440),IF(ISNUMBER(B440),HOUR(B440)*60+MINUTE(B440),0),"")</f>
        <v/>
      </c>
      <c r="O440" s="18">
        <f>IF(AND(ISNUMBER(A440),A440='الإعدادات'!$B$4),COUNTIFS($A$6:$A$2005,'الإعدادات'!$B$4,$N$6:$N$2005,"&lt;"&amp;N440)+COUNTIFS($A$6:A440,'الإعدادات'!$B$4,$N$6:N440,N440),"")</f>
        <v/>
      </c>
    </row>
    <row r="441">
      <c r="A441" s="13" t="n"/>
      <c r="B441" s="20" t="n"/>
      <c r="C441" s="5" t="n"/>
      <c r="D441" s="21" t="n"/>
      <c r="E441" s="5" t="n"/>
      <c r="F441" s="5" t="n"/>
      <c r="G441" s="5" t="n"/>
      <c r="H441" s="15" t="n"/>
      <c r="I441" s="5" t="n"/>
      <c r="J441" s="19">
        <f>IF(E441&amp;""="","",IFERROR(INDEX('الخدمات'!$B$6:$B$205,MATCH(E441&amp;"",'الخدمات'!$A$6:$A$205,0)),"خدمة غير موجودة"))</f>
        <v/>
      </c>
      <c r="K441" s="19">
        <f>IF(A441&amp;""="","",IF(AND(G441="تم",ISNUMBER(J441)),ROUND(J441-N(H441),2),0))</f>
        <v/>
      </c>
      <c r="L441" s="19">
        <f>IF(A441&amp;""="","",IFERROR(ROUND(K441*INDEX('الموظفات'!$C$6:$C$205,MATCH(F441&amp;"",'الموظفات'!$A$6:$A$205,0)),2),0))</f>
        <v/>
      </c>
      <c r="M441" s="6">
        <f>IF(A441&amp;""="","",IF(G441&amp;""="","محجوز",G441))</f>
        <v/>
      </c>
      <c r="N441" s="18">
        <f>IF(ISNUMBER(A441),IF(ISNUMBER(B441),HOUR(B441)*60+MINUTE(B441),0),"")</f>
        <v/>
      </c>
      <c r="O441" s="18">
        <f>IF(AND(ISNUMBER(A441),A441='الإعدادات'!$B$4),COUNTIFS($A$6:$A$2005,'الإعدادات'!$B$4,$N$6:$N$2005,"&lt;"&amp;N441)+COUNTIFS($A$6:A441,'الإعدادات'!$B$4,$N$6:N441,N441),"")</f>
        <v/>
      </c>
    </row>
    <row r="442">
      <c r="A442" s="13" t="n"/>
      <c r="B442" s="20" t="n"/>
      <c r="C442" s="5" t="n"/>
      <c r="D442" s="21" t="n"/>
      <c r="E442" s="5" t="n"/>
      <c r="F442" s="5" t="n"/>
      <c r="G442" s="5" t="n"/>
      <c r="H442" s="15" t="n"/>
      <c r="I442" s="5" t="n"/>
      <c r="J442" s="19">
        <f>IF(E442&amp;""="","",IFERROR(INDEX('الخدمات'!$B$6:$B$205,MATCH(E442&amp;"",'الخدمات'!$A$6:$A$205,0)),"خدمة غير موجودة"))</f>
        <v/>
      </c>
      <c r="K442" s="19">
        <f>IF(A442&amp;""="","",IF(AND(G442="تم",ISNUMBER(J442)),ROUND(J442-N(H442),2),0))</f>
        <v/>
      </c>
      <c r="L442" s="19">
        <f>IF(A442&amp;""="","",IFERROR(ROUND(K442*INDEX('الموظفات'!$C$6:$C$205,MATCH(F442&amp;"",'الموظفات'!$A$6:$A$205,0)),2),0))</f>
        <v/>
      </c>
      <c r="M442" s="6">
        <f>IF(A442&amp;""="","",IF(G442&amp;""="","محجوز",G442))</f>
        <v/>
      </c>
      <c r="N442" s="18">
        <f>IF(ISNUMBER(A442),IF(ISNUMBER(B442),HOUR(B442)*60+MINUTE(B442),0),"")</f>
        <v/>
      </c>
      <c r="O442" s="18">
        <f>IF(AND(ISNUMBER(A442),A442='الإعدادات'!$B$4),COUNTIFS($A$6:$A$2005,'الإعدادات'!$B$4,$N$6:$N$2005,"&lt;"&amp;N442)+COUNTIFS($A$6:A442,'الإعدادات'!$B$4,$N$6:N442,N442),"")</f>
        <v/>
      </c>
    </row>
    <row r="443">
      <c r="A443" s="13" t="n"/>
      <c r="B443" s="20" t="n"/>
      <c r="C443" s="5" t="n"/>
      <c r="D443" s="21" t="n"/>
      <c r="E443" s="5" t="n"/>
      <c r="F443" s="5" t="n"/>
      <c r="G443" s="5" t="n"/>
      <c r="H443" s="15" t="n"/>
      <c r="I443" s="5" t="n"/>
      <c r="J443" s="19">
        <f>IF(E443&amp;""="","",IFERROR(INDEX('الخدمات'!$B$6:$B$205,MATCH(E443&amp;"",'الخدمات'!$A$6:$A$205,0)),"خدمة غير موجودة"))</f>
        <v/>
      </c>
      <c r="K443" s="19">
        <f>IF(A443&amp;""="","",IF(AND(G443="تم",ISNUMBER(J443)),ROUND(J443-N(H443),2),0))</f>
        <v/>
      </c>
      <c r="L443" s="19">
        <f>IF(A443&amp;""="","",IFERROR(ROUND(K443*INDEX('الموظفات'!$C$6:$C$205,MATCH(F443&amp;"",'الموظفات'!$A$6:$A$205,0)),2),0))</f>
        <v/>
      </c>
      <c r="M443" s="6">
        <f>IF(A443&amp;""="","",IF(G443&amp;""="","محجوز",G443))</f>
        <v/>
      </c>
      <c r="N443" s="18">
        <f>IF(ISNUMBER(A443),IF(ISNUMBER(B443),HOUR(B443)*60+MINUTE(B443),0),"")</f>
        <v/>
      </c>
      <c r="O443" s="18">
        <f>IF(AND(ISNUMBER(A443),A443='الإعدادات'!$B$4),COUNTIFS($A$6:$A$2005,'الإعدادات'!$B$4,$N$6:$N$2005,"&lt;"&amp;N443)+COUNTIFS($A$6:A443,'الإعدادات'!$B$4,$N$6:N443,N443),"")</f>
        <v/>
      </c>
    </row>
    <row r="444">
      <c r="A444" s="13" t="n"/>
      <c r="B444" s="20" t="n"/>
      <c r="C444" s="5" t="n"/>
      <c r="D444" s="21" t="n"/>
      <c r="E444" s="5" t="n"/>
      <c r="F444" s="5" t="n"/>
      <c r="G444" s="5" t="n"/>
      <c r="H444" s="15" t="n"/>
      <c r="I444" s="5" t="n"/>
      <c r="J444" s="19">
        <f>IF(E444&amp;""="","",IFERROR(INDEX('الخدمات'!$B$6:$B$205,MATCH(E444&amp;"",'الخدمات'!$A$6:$A$205,0)),"خدمة غير موجودة"))</f>
        <v/>
      </c>
      <c r="K444" s="19">
        <f>IF(A444&amp;""="","",IF(AND(G444="تم",ISNUMBER(J444)),ROUND(J444-N(H444),2),0))</f>
        <v/>
      </c>
      <c r="L444" s="19">
        <f>IF(A444&amp;""="","",IFERROR(ROUND(K444*INDEX('الموظفات'!$C$6:$C$205,MATCH(F444&amp;"",'الموظفات'!$A$6:$A$205,0)),2),0))</f>
        <v/>
      </c>
      <c r="M444" s="6">
        <f>IF(A444&amp;""="","",IF(G444&amp;""="","محجوز",G444))</f>
        <v/>
      </c>
      <c r="N444" s="18">
        <f>IF(ISNUMBER(A444),IF(ISNUMBER(B444),HOUR(B444)*60+MINUTE(B444),0),"")</f>
        <v/>
      </c>
      <c r="O444" s="18">
        <f>IF(AND(ISNUMBER(A444),A444='الإعدادات'!$B$4),COUNTIFS($A$6:$A$2005,'الإعدادات'!$B$4,$N$6:$N$2005,"&lt;"&amp;N444)+COUNTIFS($A$6:A444,'الإعدادات'!$B$4,$N$6:N444,N444),"")</f>
        <v/>
      </c>
    </row>
    <row r="445">
      <c r="A445" s="13" t="n"/>
      <c r="B445" s="20" t="n"/>
      <c r="C445" s="5" t="n"/>
      <c r="D445" s="21" t="n"/>
      <c r="E445" s="5" t="n"/>
      <c r="F445" s="5" t="n"/>
      <c r="G445" s="5" t="n"/>
      <c r="H445" s="15" t="n"/>
      <c r="I445" s="5" t="n"/>
      <c r="J445" s="19">
        <f>IF(E445&amp;""="","",IFERROR(INDEX('الخدمات'!$B$6:$B$205,MATCH(E445&amp;"",'الخدمات'!$A$6:$A$205,0)),"خدمة غير موجودة"))</f>
        <v/>
      </c>
      <c r="K445" s="19">
        <f>IF(A445&amp;""="","",IF(AND(G445="تم",ISNUMBER(J445)),ROUND(J445-N(H445),2),0))</f>
        <v/>
      </c>
      <c r="L445" s="19">
        <f>IF(A445&amp;""="","",IFERROR(ROUND(K445*INDEX('الموظفات'!$C$6:$C$205,MATCH(F445&amp;"",'الموظفات'!$A$6:$A$205,0)),2),0))</f>
        <v/>
      </c>
      <c r="M445" s="6">
        <f>IF(A445&amp;""="","",IF(G445&amp;""="","محجوز",G445))</f>
        <v/>
      </c>
      <c r="N445" s="18">
        <f>IF(ISNUMBER(A445),IF(ISNUMBER(B445),HOUR(B445)*60+MINUTE(B445),0),"")</f>
        <v/>
      </c>
      <c r="O445" s="18">
        <f>IF(AND(ISNUMBER(A445),A445='الإعدادات'!$B$4),COUNTIFS($A$6:$A$2005,'الإعدادات'!$B$4,$N$6:$N$2005,"&lt;"&amp;N445)+COUNTIFS($A$6:A445,'الإعدادات'!$B$4,$N$6:N445,N445),"")</f>
        <v/>
      </c>
    </row>
    <row r="446">
      <c r="A446" s="13" t="n"/>
      <c r="B446" s="20" t="n"/>
      <c r="C446" s="5" t="n"/>
      <c r="D446" s="21" t="n"/>
      <c r="E446" s="5" t="n"/>
      <c r="F446" s="5" t="n"/>
      <c r="G446" s="5" t="n"/>
      <c r="H446" s="15" t="n"/>
      <c r="I446" s="5" t="n"/>
      <c r="J446" s="19">
        <f>IF(E446&amp;""="","",IFERROR(INDEX('الخدمات'!$B$6:$B$205,MATCH(E446&amp;"",'الخدمات'!$A$6:$A$205,0)),"خدمة غير موجودة"))</f>
        <v/>
      </c>
      <c r="K446" s="19">
        <f>IF(A446&amp;""="","",IF(AND(G446="تم",ISNUMBER(J446)),ROUND(J446-N(H446),2),0))</f>
        <v/>
      </c>
      <c r="L446" s="19">
        <f>IF(A446&amp;""="","",IFERROR(ROUND(K446*INDEX('الموظفات'!$C$6:$C$205,MATCH(F446&amp;"",'الموظفات'!$A$6:$A$205,0)),2),0))</f>
        <v/>
      </c>
      <c r="M446" s="6">
        <f>IF(A446&amp;""="","",IF(G446&amp;""="","محجوز",G446))</f>
        <v/>
      </c>
      <c r="N446" s="18">
        <f>IF(ISNUMBER(A446),IF(ISNUMBER(B446),HOUR(B446)*60+MINUTE(B446),0),"")</f>
        <v/>
      </c>
      <c r="O446" s="18">
        <f>IF(AND(ISNUMBER(A446),A446='الإعدادات'!$B$4),COUNTIFS($A$6:$A$2005,'الإعدادات'!$B$4,$N$6:$N$2005,"&lt;"&amp;N446)+COUNTIFS($A$6:A446,'الإعدادات'!$B$4,$N$6:N446,N446),"")</f>
        <v/>
      </c>
    </row>
    <row r="447">
      <c r="A447" s="13" t="n"/>
      <c r="B447" s="20" t="n"/>
      <c r="C447" s="5" t="n"/>
      <c r="D447" s="21" t="n"/>
      <c r="E447" s="5" t="n"/>
      <c r="F447" s="5" t="n"/>
      <c r="G447" s="5" t="n"/>
      <c r="H447" s="15" t="n"/>
      <c r="I447" s="5" t="n"/>
      <c r="J447" s="19">
        <f>IF(E447&amp;""="","",IFERROR(INDEX('الخدمات'!$B$6:$B$205,MATCH(E447&amp;"",'الخدمات'!$A$6:$A$205,0)),"خدمة غير موجودة"))</f>
        <v/>
      </c>
      <c r="K447" s="19">
        <f>IF(A447&amp;""="","",IF(AND(G447="تم",ISNUMBER(J447)),ROUND(J447-N(H447),2),0))</f>
        <v/>
      </c>
      <c r="L447" s="19">
        <f>IF(A447&amp;""="","",IFERROR(ROUND(K447*INDEX('الموظفات'!$C$6:$C$205,MATCH(F447&amp;"",'الموظفات'!$A$6:$A$205,0)),2),0))</f>
        <v/>
      </c>
      <c r="M447" s="6">
        <f>IF(A447&amp;""="","",IF(G447&amp;""="","محجوز",G447))</f>
        <v/>
      </c>
      <c r="N447" s="18">
        <f>IF(ISNUMBER(A447),IF(ISNUMBER(B447),HOUR(B447)*60+MINUTE(B447),0),"")</f>
        <v/>
      </c>
      <c r="O447" s="18">
        <f>IF(AND(ISNUMBER(A447),A447='الإعدادات'!$B$4),COUNTIFS($A$6:$A$2005,'الإعدادات'!$B$4,$N$6:$N$2005,"&lt;"&amp;N447)+COUNTIFS($A$6:A447,'الإعدادات'!$B$4,$N$6:N447,N447),"")</f>
        <v/>
      </c>
    </row>
    <row r="448">
      <c r="A448" s="13" t="n"/>
      <c r="B448" s="20" t="n"/>
      <c r="C448" s="5" t="n"/>
      <c r="D448" s="21" t="n"/>
      <c r="E448" s="5" t="n"/>
      <c r="F448" s="5" t="n"/>
      <c r="G448" s="5" t="n"/>
      <c r="H448" s="15" t="n"/>
      <c r="I448" s="5" t="n"/>
      <c r="J448" s="19">
        <f>IF(E448&amp;""="","",IFERROR(INDEX('الخدمات'!$B$6:$B$205,MATCH(E448&amp;"",'الخدمات'!$A$6:$A$205,0)),"خدمة غير موجودة"))</f>
        <v/>
      </c>
      <c r="K448" s="19">
        <f>IF(A448&amp;""="","",IF(AND(G448="تم",ISNUMBER(J448)),ROUND(J448-N(H448),2),0))</f>
        <v/>
      </c>
      <c r="L448" s="19">
        <f>IF(A448&amp;""="","",IFERROR(ROUND(K448*INDEX('الموظفات'!$C$6:$C$205,MATCH(F448&amp;"",'الموظفات'!$A$6:$A$205,0)),2),0))</f>
        <v/>
      </c>
      <c r="M448" s="6">
        <f>IF(A448&amp;""="","",IF(G448&amp;""="","محجوز",G448))</f>
        <v/>
      </c>
      <c r="N448" s="18">
        <f>IF(ISNUMBER(A448),IF(ISNUMBER(B448),HOUR(B448)*60+MINUTE(B448),0),"")</f>
        <v/>
      </c>
      <c r="O448" s="18">
        <f>IF(AND(ISNUMBER(A448),A448='الإعدادات'!$B$4),COUNTIFS($A$6:$A$2005,'الإعدادات'!$B$4,$N$6:$N$2005,"&lt;"&amp;N448)+COUNTIFS($A$6:A448,'الإعدادات'!$B$4,$N$6:N448,N448),"")</f>
        <v/>
      </c>
    </row>
    <row r="449">
      <c r="A449" s="13" t="n"/>
      <c r="B449" s="20" t="n"/>
      <c r="C449" s="5" t="n"/>
      <c r="D449" s="21" t="n"/>
      <c r="E449" s="5" t="n"/>
      <c r="F449" s="5" t="n"/>
      <c r="G449" s="5" t="n"/>
      <c r="H449" s="15" t="n"/>
      <c r="I449" s="5" t="n"/>
      <c r="J449" s="19">
        <f>IF(E449&amp;""="","",IFERROR(INDEX('الخدمات'!$B$6:$B$205,MATCH(E449&amp;"",'الخدمات'!$A$6:$A$205,0)),"خدمة غير موجودة"))</f>
        <v/>
      </c>
      <c r="K449" s="19">
        <f>IF(A449&amp;""="","",IF(AND(G449="تم",ISNUMBER(J449)),ROUND(J449-N(H449),2),0))</f>
        <v/>
      </c>
      <c r="L449" s="19">
        <f>IF(A449&amp;""="","",IFERROR(ROUND(K449*INDEX('الموظفات'!$C$6:$C$205,MATCH(F449&amp;"",'الموظفات'!$A$6:$A$205,0)),2),0))</f>
        <v/>
      </c>
      <c r="M449" s="6">
        <f>IF(A449&amp;""="","",IF(G449&amp;""="","محجوز",G449))</f>
        <v/>
      </c>
      <c r="N449" s="18">
        <f>IF(ISNUMBER(A449),IF(ISNUMBER(B449),HOUR(B449)*60+MINUTE(B449),0),"")</f>
        <v/>
      </c>
      <c r="O449" s="18">
        <f>IF(AND(ISNUMBER(A449),A449='الإعدادات'!$B$4),COUNTIFS($A$6:$A$2005,'الإعدادات'!$B$4,$N$6:$N$2005,"&lt;"&amp;N449)+COUNTIFS($A$6:A449,'الإعدادات'!$B$4,$N$6:N449,N449),"")</f>
        <v/>
      </c>
    </row>
    <row r="450">
      <c r="A450" s="13" t="n"/>
      <c r="B450" s="20" t="n"/>
      <c r="C450" s="5" t="n"/>
      <c r="D450" s="21" t="n"/>
      <c r="E450" s="5" t="n"/>
      <c r="F450" s="5" t="n"/>
      <c r="G450" s="5" t="n"/>
      <c r="H450" s="15" t="n"/>
      <c r="I450" s="5" t="n"/>
      <c r="J450" s="19">
        <f>IF(E450&amp;""="","",IFERROR(INDEX('الخدمات'!$B$6:$B$205,MATCH(E450&amp;"",'الخدمات'!$A$6:$A$205,0)),"خدمة غير موجودة"))</f>
        <v/>
      </c>
      <c r="K450" s="19">
        <f>IF(A450&amp;""="","",IF(AND(G450="تم",ISNUMBER(J450)),ROUND(J450-N(H450),2),0))</f>
        <v/>
      </c>
      <c r="L450" s="19">
        <f>IF(A450&amp;""="","",IFERROR(ROUND(K450*INDEX('الموظفات'!$C$6:$C$205,MATCH(F450&amp;"",'الموظفات'!$A$6:$A$205,0)),2),0))</f>
        <v/>
      </c>
      <c r="M450" s="6">
        <f>IF(A450&amp;""="","",IF(G450&amp;""="","محجوز",G450))</f>
        <v/>
      </c>
      <c r="N450" s="18">
        <f>IF(ISNUMBER(A450),IF(ISNUMBER(B450),HOUR(B450)*60+MINUTE(B450),0),"")</f>
        <v/>
      </c>
      <c r="O450" s="18">
        <f>IF(AND(ISNUMBER(A450),A450='الإعدادات'!$B$4),COUNTIFS($A$6:$A$2005,'الإعدادات'!$B$4,$N$6:$N$2005,"&lt;"&amp;N450)+COUNTIFS($A$6:A450,'الإعدادات'!$B$4,$N$6:N450,N450),"")</f>
        <v/>
      </c>
    </row>
    <row r="451">
      <c r="A451" s="13" t="n"/>
      <c r="B451" s="20" t="n"/>
      <c r="C451" s="5" t="n"/>
      <c r="D451" s="21" t="n"/>
      <c r="E451" s="5" t="n"/>
      <c r="F451" s="5" t="n"/>
      <c r="G451" s="5" t="n"/>
      <c r="H451" s="15" t="n"/>
      <c r="I451" s="5" t="n"/>
      <c r="J451" s="19">
        <f>IF(E451&amp;""="","",IFERROR(INDEX('الخدمات'!$B$6:$B$205,MATCH(E451&amp;"",'الخدمات'!$A$6:$A$205,0)),"خدمة غير موجودة"))</f>
        <v/>
      </c>
      <c r="K451" s="19">
        <f>IF(A451&amp;""="","",IF(AND(G451="تم",ISNUMBER(J451)),ROUND(J451-N(H451),2),0))</f>
        <v/>
      </c>
      <c r="L451" s="19">
        <f>IF(A451&amp;""="","",IFERROR(ROUND(K451*INDEX('الموظفات'!$C$6:$C$205,MATCH(F451&amp;"",'الموظفات'!$A$6:$A$205,0)),2),0))</f>
        <v/>
      </c>
      <c r="M451" s="6">
        <f>IF(A451&amp;""="","",IF(G451&amp;""="","محجوز",G451))</f>
        <v/>
      </c>
      <c r="N451" s="18">
        <f>IF(ISNUMBER(A451),IF(ISNUMBER(B451),HOUR(B451)*60+MINUTE(B451),0),"")</f>
        <v/>
      </c>
      <c r="O451" s="18">
        <f>IF(AND(ISNUMBER(A451),A451='الإعدادات'!$B$4),COUNTIFS($A$6:$A$2005,'الإعدادات'!$B$4,$N$6:$N$2005,"&lt;"&amp;N451)+COUNTIFS($A$6:A451,'الإعدادات'!$B$4,$N$6:N451,N451),"")</f>
        <v/>
      </c>
    </row>
    <row r="452">
      <c r="A452" s="13" t="n"/>
      <c r="B452" s="20" t="n"/>
      <c r="C452" s="5" t="n"/>
      <c r="D452" s="21" t="n"/>
      <c r="E452" s="5" t="n"/>
      <c r="F452" s="5" t="n"/>
      <c r="G452" s="5" t="n"/>
      <c r="H452" s="15" t="n"/>
      <c r="I452" s="5" t="n"/>
      <c r="J452" s="19">
        <f>IF(E452&amp;""="","",IFERROR(INDEX('الخدمات'!$B$6:$B$205,MATCH(E452&amp;"",'الخدمات'!$A$6:$A$205,0)),"خدمة غير موجودة"))</f>
        <v/>
      </c>
      <c r="K452" s="19">
        <f>IF(A452&amp;""="","",IF(AND(G452="تم",ISNUMBER(J452)),ROUND(J452-N(H452),2),0))</f>
        <v/>
      </c>
      <c r="L452" s="19">
        <f>IF(A452&amp;""="","",IFERROR(ROUND(K452*INDEX('الموظفات'!$C$6:$C$205,MATCH(F452&amp;"",'الموظفات'!$A$6:$A$205,0)),2),0))</f>
        <v/>
      </c>
      <c r="M452" s="6">
        <f>IF(A452&amp;""="","",IF(G452&amp;""="","محجوز",G452))</f>
        <v/>
      </c>
      <c r="N452" s="18">
        <f>IF(ISNUMBER(A452),IF(ISNUMBER(B452),HOUR(B452)*60+MINUTE(B452),0),"")</f>
        <v/>
      </c>
      <c r="O452" s="18">
        <f>IF(AND(ISNUMBER(A452),A452='الإعدادات'!$B$4),COUNTIFS($A$6:$A$2005,'الإعدادات'!$B$4,$N$6:$N$2005,"&lt;"&amp;N452)+COUNTIFS($A$6:A452,'الإعدادات'!$B$4,$N$6:N452,N452),"")</f>
        <v/>
      </c>
    </row>
    <row r="453">
      <c r="A453" s="13" t="n"/>
      <c r="B453" s="20" t="n"/>
      <c r="C453" s="5" t="n"/>
      <c r="D453" s="21" t="n"/>
      <c r="E453" s="5" t="n"/>
      <c r="F453" s="5" t="n"/>
      <c r="G453" s="5" t="n"/>
      <c r="H453" s="15" t="n"/>
      <c r="I453" s="5" t="n"/>
      <c r="J453" s="19">
        <f>IF(E453&amp;""="","",IFERROR(INDEX('الخدمات'!$B$6:$B$205,MATCH(E453&amp;"",'الخدمات'!$A$6:$A$205,0)),"خدمة غير موجودة"))</f>
        <v/>
      </c>
      <c r="K453" s="19">
        <f>IF(A453&amp;""="","",IF(AND(G453="تم",ISNUMBER(J453)),ROUND(J453-N(H453),2),0))</f>
        <v/>
      </c>
      <c r="L453" s="19">
        <f>IF(A453&amp;""="","",IFERROR(ROUND(K453*INDEX('الموظفات'!$C$6:$C$205,MATCH(F453&amp;"",'الموظفات'!$A$6:$A$205,0)),2),0))</f>
        <v/>
      </c>
      <c r="M453" s="6">
        <f>IF(A453&amp;""="","",IF(G453&amp;""="","محجوز",G453))</f>
        <v/>
      </c>
      <c r="N453" s="18">
        <f>IF(ISNUMBER(A453),IF(ISNUMBER(B453),HOUR(B453)*60+MINUTE(B453),0),"")</f>
        <v/>
      </c>
      <c r="O453" s="18">
        <f>IF(AND(ISNUMBER(A453),A453='الإعدادات'!$B$4),COUNTIFS($A$6:$A$2005,'الإعدادات'!$B$4,$N$6:$N$2005,"&lt;"&amp;N453)+COUNTIFS($A$6:A453,'الإعدادات'!$B$4,$N$6:N453,N453),"")</f>
        <v/>
      </c>
    </row>
    <row r="454">
      <c r="A454" s="13" t="n"/>
      <c r="B454" s="20" t="n"/>
      <c r="C454" s="5" t="n"/>
      <c r="D454" s="21" t="n"/>
      <c r="E454" s="5" t="n"/>
      <c r="F454" s="5" t="n"/>
      <c r="G454" s="5" t="n"/>
      <c r="H454" s="15" t="n"/>
      <c r="I454" s="5" t="n"/>
      <c r="J454" s="19">
        <f>IF(E454&amp;""="","",IFERROR(INDEX('الخدمات'!$B$6:$B$205,MATCH(E454&amp;"",'الخدمات'!$A$6:$A$205,0)),"خدمة غير موجودة"))</f>
        <v/>
      </c>
      <c r="K454" s="19">
        <f>IF(A454&amp;""="","",IF(AND(G454="تم",ISNUMBER(J454)),ROUND(J454-N(H454),2),0))</f>
        <v/>
      </c>
      <c r="L454" s="19">
        <f>IF(A454&amp;""="","",IFERROR(ROUND(K454*INDEX('الموظفات'!$C$6:$C$205,MATCH(F454&amp;"",'الموظفات'!$A$6:$A$205,0)),2),0))</f>
        <v/>
      </c>
      <c r="M454" s="6">
        <f>IF(A454&amp;""="","",IF(G454&amp;""="","محجوز",G454))</f>
        <v/>
      </c>
      <c r="N454" s="18">
        <f>IF(ISNUMBER(A454),IF(ISNUMBER(B454),HOUR(B454)*60+MINUTE(B454),0),"")</f>
        <v/>
      </c>
      <c r="O454" s="18">
        <f>IF(AND(ISNUMBER(A454),A454='الإعدادات'!$B$4),COUNTIFS($A$6:$A$2005,'الإعدادات'!$B$4,$N$6:$N$2005,"&lt;"&amp;N454)+COUNTIFS($A$6:A454,'الإعدادات'!$B$4,$N$6:N454,N454),"")</f>
        <v/>
      </c>
    </row>
    <row r="455">
      <c r="A455" s="13" t="n"/>
      <c r="B455" s="20" t="n"/>
      <c r="C455" s="5" t="n"/>
      <c r="D455" s="21" t="n"/>
      <c r="E455" s="5" t="n"/>
      <c r="F455" s="5" t="n"/>
      <c r="G455" s="5" t="n"/>
      <c r="H455" s="15" t="n"/>
      <c r="I455" s="5" t="n"/>
      <c r="J455" s="19">
        <f>IF(E455&amp;""="","",IFERROR(INDEX('الخدمات'!$B$6:$B$205,MATCH(E455&amp;"",'الخدمات'!$A$6:$A$205,0)),"خدمة غير موجودة"))</f>
        <v/>
      </c>
      <c r="K455" s="19">
        <f>IF(A455&amp;""="","",IF(AND(G455="تم",ISNUMBER(J455)),ROUND(J455-N(H455),2),0))</f>
        <v/>
      </c>
      <c r="L455" s="19">
        <f>IF(A455&amp;""="","",IFERROR(ROUND(K455*INDEX('الموظفات'!$C$6:$C$205,MATCH(F455&amp;"",'الموظفات'!$A$6:$A$205,0)),2),0))</f>
        <v/>
      </c>
      <c r="M455" s="6">
        <f>IF(A455&amp;""="","",IF(G455&amp;""="","محجوز",G455))</f>
        <v/>
      </c>
      <c r="N455" s="18">
        <f>IF(ISNUMBER(A455),IF(ISNUMBER(B455),HOUR(B455)*60+MINUTE(B455),0),"")</f>
        <v/>
      </c>
      <c r="O455" s="18">
        <f>IF(AND(ISNUMBER(A455),A455='الإعدادات'!$B$4),COUNTIFS($A$6:$A$2005,'الإعدادات'!$B$4,$N$6:$N$2005,"&lt;"&amp;N455)+COUNTIFS($A$6:A455,'الإعدادات'!$B$4,$N$6:N455,N455),"")</f>
        <v/>
      </c>
    </row>
    <row r="456">
      <c r="A456" s="13" t="n"/>
      <c r="B456" s="20" t="n"/>
      <c r="C456" s="5" t="n"/>
      <c r="D456" s="21" t="n"/>
      <c r="E456" s="5" t="n"/>
      <c r="F456" s="5" t="n"/>
      <c r="G456" s="5" t="n"/>
      <c r="H456" s="15" t="n"/>
      <c r="I456" s="5" t="n"/>
      <c r="J456" s="19">
        <f>IF(E456&amp;""="","",IFERROR(INDEX('الخدمات'!$B$6:$B$205,MATCH(E456&amp;"",'الخدمات'!$A$6:$A$205,0)),"خدمة غير موجودة"))</f>
        <v/>
      </c>
      <c r="K456" s="19">
        <f>IF(A456&amp;""="","",IF(AND(G456="تم",ISNUMBER(J456)),ROUND(J456-N(H456),2),0))</f>
        <v/>
      </c>
      <c r="L456" s="19">
        <f>IF(A456&amp;""="","",IFERROR(ROUND(K456*INDEX('الموظفات'!$C$6:$C$205,MATCH(F456&amp;"",'الموظفات'!$A$6:$A$205,0)),2),0))</f>
        <v/>
      </c>
      <c r="M456" s="6">
        <f>IF(A456&amp;""="","",IF(G456&amp;""="","محجوز",G456))</f>
        <v/>
      </c>
      <c r="N456" s="18">
        <f>IF(ISNUMBER(A456),IF(ISNUMBER(B456),HOUR(B456)*60+MINUTE(B456),0),"")</f>
        <v/>
      </c>
      <c r="O456" s="18">
        <f>IF(AND(ISNUMBER(A456),A456='الإعدادات'!$B$4),COUNTIFS($A$6:$A$2005,'الإعدادات'!$B$4,$N$6:$N$2005,"&lt;"&amp;N456)+COUNTIFS($A$6:A456,'الإعدادات'!$B$4,$N$6:N456,N456),"")</f>
        <v/>
      </c>
    </row>
    <row r="457">
      <c r="A457" s="13" t="n"/>
      <c r="B457" s="20" t="n"/>
      <c r="C457" s="5" t="n"/>
      <c r="D457" s="21" t="n"/>
      <c r="E457" s="5" t="n"/>
      <c r="F457" s="5" t="n"/>
      <c r="G457" s="5" t="n"/>
      <c r="H457" s="15" t="n"/>
      <c r="I457" s="5" t="n"/>
      <c r="J457" s="19">
        <f>IF(E457&amp;""="","",IFERROR(INDEX('الخدمات'!$B$6:$B$205,MATCH(E457&amp;"",'الخدمات'!$A$6:$A$205,0)),"خدمة غير موجودة"))</f>
        <v/>
      </c>
      <c r="K457" s="19">
        <f>IF(A457&amp;""="","",IF(AND(G457="تم",ISNUMBER(J457)),ROUND(J457-N(H457),2),0))</f>
        <v/>
      </c>
      <c r="L457" s="19">
        <f>IF(A457&amp;""="","",IFERROR(ROUND(K457*INDEX('الموظفات'!$C$6:$C$205,MATCH(F457&amp;"",'الموظفات'!$A$6:$A$205,0)),2),0))</f>
        <v/>
      </c>
      <c r="M457" s="6">
        <f>IF(A457&amp;""="","",IF(G457&amp;""="","محجوز",G457))</f>
        <v/>
      </c>
      <c r="N457" s="18">
        <f>IF(ISNUMBER(A457),IF(ISNUMBER(B457),HOUR(B457)*60+MINUTE(B457),0),"")</f>
        <v/>
      </c>
      <c r="O457" s="18">
        <f>IF(AND(ISNUMBER(A457),A457='الإعدادات'!$B$4),COUNTIFS($A$6:$A$2005,'الإعدادات'!$B$4,$N$6:$N$2005,"&lt;"&amp;N457)+COUNTIFS($A$6:A457,'الإعدادات'!$B$4,$N$6:N457,N457),"")</f>
        <v/>
      </c>
    </row>
    <row r="458">
      <c r="A458" s="13" t="n"/>
      <c r="B458" s="20" t="n"/>
      <c r="C458" s="5" t="n"/>
      <c r="D458" s="21" t="n"/>
      <c r="E458" s="5" t="n"/>
      <c r="F458" s="5" t="n"/>
      <c r="G458" s="5" t="n"/>
      <c r="H458" s="15" t="n"/>
      <c r="I458" s="5" t="n"/>
      <c r="J458" s="19">
        <f>IF(E458&amp;""="","",IFERROR(INDEX('الخدمات'!$B$6:$B$205,MATCH(E458&amp;"",'الخدمات'!$A$6:$A$205,0)),"خدمة غير موجودة"))</f>
        <v/>
      </c>
      <c r="K458" s="19">
        <f>IF(A458&amp;""="","",IF(AND(G458="تم",ISNUMBER(J458)),ROUND(J458-N(H458),2),0))</f>
        <v/>
      </c>
      <c r="L458" s="19">
        <f>IF(A458&amp;""="","",IFERROR(ROUND(K458*INDEX('الموظفات'!$C$6:$C$205,MATCH(F458&amp;"",'الموظفات'!$A$6:$A$205,0)),2),0))</f>
        <v/>
      </c>
      <c r="M458" s="6">
        <f>IF(A458&amp;""="","",IF(G458&amp;""="","محجوز",G458))</f>
        <v/>
      </c>
      <c r="N458" s="18">
        <f>IF(ISNUMBER(A458),IF(ISNUMBER(B458),HOUR(B458)*60+MINUTE(B458),0),"")</f>
        <v/>
      </c>
      <c r="O458" s="18">
        <f>IF(AND(ISNUMBER(A458),A458='الإعدادات'!$B$4),COUNTIFS($A$6:$A$2005,'الإعدادات'!$B$4,$N$6:$N$2005,"&lt;"&amp;N458)+COUNTIFS($A$6:A458,'الإعدادات'!$B$4,$N$6:N458,N458),"")</f>
        <v/>
      </c>
    </row>
    <row r="459">
      <c r="A459" s="13" t="n"/>
      <c r="B459" s="20" t="n"/>
      <c r="C459" s="5" t="n"/>
      <c r="D459" s="21" t="n"/>
      <c r="E459" s="5" t="n"/>
      <c r="F459" s="5" t="n"/>
      <c r="G459" s="5" t="n"/>
      <c r="H459" s="15" t="n"/>
      <c r="I459" s="5" t="n"/>
      <c r="J459" s="19">
        <f>IF(E459&amp;""="","",IFERROR(INDEX('الخدمات'!$B$6:$B$205,MATCH(E459&amp;"",'الخدمات'!$A$6:$A$205,0)),"خدمة غير موجودة"))</f>
        <v/>
      </c>
      <c r="K459" s="19">
        <f>IF(A459&amp;""="","",IF(AND(G459="تم",ISNUMBER(J459)),ROUND(J459-N(H459),2),0))</f>
        <v/>
      </c>
      <c r="L459" s="19">
        <f>IF(A459&amp;""="","",IFERROR(ROUND(K459*INDEX('الموظفات'!$C$6:$C$205,MATCH(F459&amp;"",'الموظفات'!$A$6:$A$205,0)),2),0))</f>
        <v/>
      </c>
      <c r="M459" s="6">
        <f>IF(A459&amp;""="","",IF(G459&amp;""="","محجوز",G459))</f>
        <v/>
      </c>
      <c r="N459" s="18">
        <f>IF(ISNUMBER(A459),IF(ISNUMBER(B459),HOUR(B459)*60+MINUTE(B459),0),"")</f>
        <v/>
      </c>
      <c r="O459" s="18">
        <f>IF(AND(ISNUMBER(A459),A459='الإعدادات'!$B$4),COUNTIFS($A$6:$A$2005,'الإعدادات'!$B$4,$N$6:$N$2005,"&lt;"&amp;N459)+COUNTIFS($A$6:A459,'الإعدادات'!$B$4,$N$6:N459,N459),"")</f>
        <v/>
      </c>
    </row>
    <row r="460">
      <c r="A460" s="13" t="n"/>
      <c r="B460" s="20" t="n"/>
      <c r="C460" s="5" t="n"/>
      <c r="D460" s="21" t="n"/>
      <c r="E460" s="5" t="n"/>
      <c r="F460" s="5" t="n"/>
      <c r="G460" s="5" t="n"/>
      <c r="H460" s="15" t="n"/>
      <c r="I460" s="5" t="n"/>
      <c r="J460" s="19">
        <f>IF(E460&amp;""="","",IFERROR(INDEX('الخدمات'!$B$6:$B$205,MATCH(E460&amp;"",'الخدمات'!$A$6:$A$205,0)),"خدمة غير موجودة"))</f>
        <v/>
      </c>
      <c r="K460" s="19">
        <f>IF(A460&amp;""="","",IF(AND(G460="تم",ISNUMBER(J460)),ROUND(J460-N(H460),2),0))</f>
        <v/>
      </c>
      <c r="L460" s="19">
        <f>IF(A460&amp;""="","",IFERROR(ROUND(K460*INDEX('الموظفات'!$C$6:$C$205,MATCH(F460&amp;"",'الموظفات'!$A$6:$A$205,0)),2),0))</f>
        <v/>
      </c>
      <c r="M460" s="6">
        <f>IF(A460&amp;""="","",IF(G460&amp;""="","محجوز",G460))</f>
        <v/>
      </c>
      <c r="N460" s="18">
        <f>IF(ISNUMBER(A460),IF(ISNUMBER(B460),HOUR(B460)*60+MINUTE(B460),0),"")</f>
        <v/>
      </c>
      <c r="O460" s="18">
        <f>IF(AND(ISNUMBER(A460),A460='الإعدادات'!$B$4),COUNTIFS($A$6:$A$2005,'الإعدادات'!$B$4,$N$6:$N$2005,"&lt;"&amp;N460)+COUNTIFS($A$6:A460,'الإعدادات'!$B$4,$N$6:N460,N460),"")</f>
        <v/>
      </c>
    </row>
    <row r="461">
      <c r="A461" s="13" t="n"/>
      <c r="B461" s="20" t="n"/>
      <c r="C461" s="5" t="n"/>
      <c r="D461" s="21" t="n"/>
      <c r="E461" s="5" t="n"/>
      <c r="F461" s="5" t="n"/>
      <c r="G461" s="5" t="n"/>
      <c r="H461" s="15" t="n"/>
      <c r="I461" s="5" t="n"/>
      <c r="J461" s="19">
        <f>IF(E461&amp;""="","",IFERROR(INDEX('الخدمات'!$B$6:$B$205,MATCH(E461&amp;"",'الخدمات'!$A$6:$A$205,0)),"خدمة غير موجودة"))</f>
        <v/>
      </c>
      <c r="K461" s="19">
        <f>IF(A461&amp;""="","",IF(AND(G461="تم",ISNUMBER(J461)),ROUND(J461-N(H461),2),0))</f>
        <v/>
      </c>
      <c r="L461" s="19">
        <f>IF(A461&amp;""="","",IFERROR(ROUND(K461*INDEX('الموظفات'!$C$6:$C$205,MATCH(F461&amp;"",'الموظفات'!$A$6:$A$205,0)),2),0))</f>
        <v/>
      </c>
      <c r="M461" s="6">
        <f>IF(A461&amp;""="","",IF(G461&amp;""="","محجوز",G461))</f>
        <v/>
      </c>
      <c r="N461" s="18">
        <f>IF(ISNUMBER(A461),IF(ISNUMBER(B461),HOUR(B461)*60+MINUTE(B461),0),"")</f>
        <v/>
      </c>
      <c r="O461" s="18">
        <f>IF(AND(ISNUMBER(A461),A461='الإعدادات'!$B$4),COUNTIFS($A$6:$A$2005,'الإعدادات'!$B$4,$N$6:$N$2005,"&lt;"&amp;N461)+COUNTIFS($A$6:A461,'الإعدادات'!$B$4,$N$6:N461,N461),"")</f>
        <v/>
      </c>
    </row>
    <row r="462">
      <c r="A462" s="13" t="n"/>
      <c r="B462" s="20" t="n"/>
      <c r="C462" s="5" t="n"/>
      <c r="D462" s="21" t="n"/>
      <c r="E462" s="5" t="n"/>
      <c r="F462" s="5" t="n"/>
      <c r="G462" s="5" t="n"/>
      <c r="H462" s="15" t="n"/>
      <c r="I462" s="5" t="n"/>
      <c r="J462" s="19">
        <f>IF(E462&amp;""="","",IFERROR(INDEX('الخدمات'!$B$6:$B$205,MATCH(E462&amp;"",'الخدمات'!$A$6:$A$205,0)),"خدمة غير موجودة"))</f>
        <v/>
      </c>
      <c r="K462" s="19">
        <f>IF(A462&amp;""="","",IF(AND(G462="تم",ISNUMBER(J462)),ROUND(J462-N(H462),2),0))</f>
        <v/>
      </c>
      <c r="L462" s="19">
        <f>IF(A462&amp;""="","",IFERROR(ROUND(K462*INDEX('الموظفات'!$C$6:$C$205,MATCH(F462&amp;"",'الموظفات'!$A$6:$A$205,0)),2),0))</f>
        <v/>
      </c>
      <c r="M462" s="6">
        <f>IF(A462&amp;""="","",IF(G462&amp;""="","محجوز",G462))</f>
        <v/>
      </c>
      <c r="N462" s="18">
        <f>IF(ISNUMBER(A462),IF(ISNUMBER(B462),HOUR(B462)*60+MINUTE(B462),0),"")</f>
        <v/>
      </c>
      <c r="O462" s="18">
        <f>IF(AND(ISNUMBER(A462),A462='الإعدادات'!$B$4),COUNTIFS($A$6:$A$2005,'الإعدادات'!$B$4,$N$6:$N$2005,"&lt;"&amp;N462)+COUNTIFS($A$6:A462,'الإعدادات'!$B$4,$N$6:N462,N462),"")</f>
        <v/>
      </c>
    </row>
    <row r="463">
      <c r="A463" s="13" t="n"/>
      <c r="B463" s="20" t="n"/>
      <c r="C463" s="5" t="n"/>
      <c r="D463" s="21" t="n"/>
      <c r="E463" s="5" t="n"/>
      <c r="F463" s="5" t="n"/>
      <c r="G463" s="5" t="n"/>
      <c r="H463" s="15" t="n"/>
      <c r="I463" s="5" t="n"/>
      <c r="J463" s="19">
        <f>IF(E463&amp;""="","",IFERROR(INDEX('الخدمات'!$B$6:$B$205,MATCH(E463&amp;"",'الخدمات'!$A$6:$A$205,0)),"خدمة غير موجودة"))</f>
        <v/>
      </c>
      <c r="K463" s="19">
        <f>IF(A463&amp;""="","",IF(AND(G463="تم",ISNUMBER(J463)),ROUND(J463-N(H463),2),0))</f>
        <v/>
      </c>
      <c r="L463" s="19">
        <f>IF(A463&amp;""="","",IFERROR(ROUND(K463*INDEX('الموظفات'!$C$6:$C$205,MATCH(F463&amp;"",'الموظفات'!$A$6:$A$205,0)),2),0))</f>
        <v/>
      </c>
      <c r="M463" s="6">
        <f>IF(A463&amp;""="","",IF(G463&amp;""="","محجوز",G463))</f>
        <v/>
      </c>
      <c r="N463" s="18">
        <f>IF(ISNUMBER(A463),IF(ISNUMBER(B463),HOUR(B463)*60+MINUTE(B463),0),"")</f>
        <v/>
      </c>
      <c r="O463" s="18">
        <f>IF(AND(ISNUMBER(A463),A463='الإعدادات'!$B$4),COUNTIFS($A$6:$A$2005,'الإعدادات'!$B$4,$N$6:$N$2005,"&lt;"&amp;N463)+COUNTIFS($A$6:A463,'الإعدادات'!$B$4,$N$6:N463,N463),"")</f>
        <v/>
      </c>
    </row>
    <row r="464">
      <c r="A464" s="13" t="n"/>
      <c r="B464" s="20" t="n"/>
      <c r="C464" s="5" t="n"/>
      <c r="D464" s="21" t="n"/>
      <c r="E464" s="5" t="n"/>
      <c r="F464" s="5" t="n"/>
      <c r="G464" s="5" t="n"/>
      <c r="H464" s="15" t="n"/>
      <c r="I464" s="5" t="n"/>
      <c r="J464" s="19">
        <f>IF(E464&amp;""="","",IFERROR(INDEX('الخدمات'!$B$6:$B$205,MATCH(E464&amp;"",'الخدمات'!$A$6:$A$205,0)),"خدمة غير موجودة"))</f>
        <v/>
      </c>
      <c r="K464" s="19">
        <f>IF(A464&amp;""="","",IF(AND(G464="تم",ISNUMBER(J464)),ROUND(J464-N(H464),2),0))</f>
        <v/>
      </c>
      <c r="L464" s="19">
        <f>IF(A464&amp;""="","",IFERROR(ROUND(K464*INDEX('الموظفات'!$C$6:$C$205,MATCH(F464&amp;"",'الموظفات'!$A$6:$A$205,0)),2),0))</f>
        <v/>
      </c>
      <c r="M464" s="6">
        <f>IF(A464&amp;""="","",IF(G464&amp;""="","محجوز",G464))</f>
        <v/>
      </c>
      <c r="N464" s="18">
        <f>IF(ISNUMBER(A464),IF(ISNUMBER(B464),HOUR(B464)*60+MINUTE(B464),0),"")</f>
        <v/>
      </c>
      <c r="O464" s="18">
        <f>IF(AND(ISNUMBER(A464),A464='الإعدادات'!$B$4),COUNTIFS($A$6:$A$2005,'الإعدادات'!$B$4,$N$6:$N$2005,"&lt;"&amp;N464)+COUNTIFS($A$6:A464,'الإعدادات'!$B$4,$N$6:N464,N464),"")</f>
        <v/>
      </c>
    </row>
    <row r="465">
      <c r="A465" s="13" t="n"/>
      <c r="B465" s="20" t="n"/>
      <c r="C465" s="5" t="n"/>
      <c r="D465" s="21" t="n"/>
      <c r="E465" s="5" t="n"/>
      <c r="F465" s="5" t="n"/>
      <c r="G465" s="5" t="n"/>
      <c r="H465" s="15" t="n"/>
      <c r="I465" s="5" t="n"/>
      <c r="J465" s="19">
        <f>IF(E465&amp;""="","",IFERROR(INDEX('الخدمات'!$B$6:$B$205,MATCH(E465&amp;"",'الخدمات'!$A$6:$A$205,0)),"خدمة غير موجودة"))</f>
        <v/>
      </c>
      <c r="K465" s="19">
        <f>IF(A465&amp;""="","",IF(AND(G465="تم",ISNUMBER(J465)),ROUND(J465-N(H465),2),0))</f>
        <v/>
      </c>
      <c r="L465" s="19">
        <f>IF(A465&amp;""="","",IFERROR(ROUND(K465*INDEX('الموظفات'!$C$6:$C$205,MATCH(F465&amp;"",'الموظفات'!$A$6:$A$205,0)),2),0))</f>
        <v/>
      </c>
      <c r="M465" s="6">
        <f>IF(A465&amp;""="","",IF(G465&amp;""="","محجوز",G465))</f>
        <v/>
      </c>
      <c r="N465" s="18">
        <f>IF(ISNUMBER(A465),IF(ISNUMBER(B465),HOUR(B465)*60+MINUTE(B465),0),"")</f>
        <v/>
      </c>
      <c r="O465" s="18">
        <f>IF(AND(ISNUMBER(A465),A465='الإعدادات'!$B$4),COUNTIFS($A$6:$A$2005,'الإعدادات'!$B$4,$N$6:$N$2005,"&lt;"&amp;N465)+COUNTIFS($A$6:A465,'الإعدادات'!$B$4,$N$6:N465,N465),"")</f>
        <v/>
      </c>
    </row>
    <row r="466">
      <c r="A466" s="13" t="n"/>
      <c r="B466" s="20" t="n"/>
      <c r="C466" s="5" t="n"/>
      <c r="D466" s="21" t="n"/>
      <c r="E466" s="5" t="n"/>
      <c r="F466" s="5" t="n"/>
      <c r="G466" s="5" t="n"/>
      <c r="H466" s="15" t="n"/>
      <c r="I466" s="5" t="n"/>
      <c r="J466" s="19">
        <f>IF(E466&amp;""="","",IFERROR(INDEX('الخدمات'!$B$6:$B$205,MATCH(E466&amp;"",'الخدمات'!$A$6:$A$205,0)),"خدمة غير موجودة"))</f>
        <v/>
      </c>
      <c r="K466" s="19">
        <f>IF(A466&amp;""="","",IF(AND(G466="تم",ISNUMBER(J466)),ROUND(J466-N(H466),2),0))</f>
        <v/>
      </c>
      <c r="L466" s="19">
        <f>IF(A466&amp;""="","",IFERROR(ROUND(K466*INDEX('الموظفات'!$C$6:$C$205,MATCH(F466&amp;"",'الموظفات'!$A$6:$A$205,0)),2),0))</f>
        <v/>
      </c>
      <c r="M466" s="6">
        <f>IF(A466&amp;""="","",IF(G466&amp;""="","محجوز",G466))</f>
        <v/>
      </c>
      <c r="N466" s="18">
        <f>IF(ISNUMBER(A466),IF(ISNUMBER(B466),HOUR(B466)*60+MINUTE(B466),0),"")</f>
        <v/>
      </c>
      <c r="O466" s="18">
        <f>IF(AND(ISNUMBER(A466),A466='الإعدادات'!$B$4),COUNTIFS($A$6:$A$2005,'الإعدادات'!$B$4,$N$6:$N$2005,"&lt;"&amp;N466)+COUNTIFS($A$6:A466,'الإعدادات'!$B$4,$N$6:N466,N466),"")</f>
        <v/>
      </c>
    </row>
    <row r="467">
      <c r="A467" s="13" t="n"/>
      <c r="B467" s="20" t="n"/>
      <c r="C467" s="5" t="n"/>
      <c r="D467" s="21" t="n"/>
      <c r="E467" s="5" t="n"/>
      <c r="F467" s="5" t="n"/>
      <c r="G467" s="5" t="n"/>
      <c r="H467" s="15" t="n"/>
      <c r="I467" s="5" t="n"/>
      <c r="J467" s="19">
        <f>IF(E467&amp;""="","",IFERROR(INDEX('الخدمات'!$B$6:$B$205,MATCH(E467&amp;"",'الخدمات'!$A$6:$A$205,0)),"خدمة غير موجودة"))</f>
        <v/>
      </c>
      <c r="K467" s="19">
        <f>IF(A467&amp;""="","",IF(AND(G467="تم",ISNUMBER(J467)),ROUND(J467-N(H467),2),0))</f>
        <v/>
      </c>
      <c r="L467" s="19">
        <f>IF(A467&amp;""="","",IFERROR(ROUND(K467*INDEX('الموظفات'!$C$6:$C$205,MATCH(F467&amp;"",'الموظفات'!$A$6:$A$205,0)),2),0))</f>
        <v/>
      </c>
      <c r="M467" s="6">
        <f>IF(A467&amp;""="","",IF(G467&amp;""="","محجوز",G467))</f>
        <v/>
      </c>
      <c r="N467" s="18">
        <f>IF(ISNUMBER(A467),IF(ISNUMBER(B467),HOUR(B467)*60+MINUTE(B467),0),"")</f>
        <v/>
      </c>
      <c r="O467" s="18">
        <f>IF(AND(ISNUMBER(A467),A467='الإعدادات'!$B$4),COUNTIFS($A$6:$A$2005,'الإعدادات'!$B$4,$N$6:$N$2005,"&lt;"&amp;N467)+COUNTIFS($A$6:A467,'الإعدادات'!$B$4,$N$6:N467,N467),"")</f>
        <v/>
      </c>
    </row>
    <row r="468">
      <c r="A468" s="13" t="n"/>
      <c r="B468" s="20" t="n"/>
      <c r="C468" s="5" t="n"/>
      <c r="D468" s="21" t="n"/>
      <c r="E468" s="5" t="n"/>
      <c r="F468" s="5" t="n"/>
      <c r="G468" s="5" t="n"/>
      <c r="H468" s="15" t="n"/>
      <c r="I468" s="5" t="n"/>
      <c r="J468" s="19">
        <f>IF(E468&amp;""="","",IFERROR(INDEX('الخدمات'!$B$6:$B$205,MATCH(E468&amp;"",'الخدمات'!$A$6:$A$205,0)),"خدمة غير موجودة"))</f>
        <v/>
      </c>
      <c r="K468" s="19">
        <f>IF(A468&amp;""="","",IF(AND(G468="تم",ISNUMBER(J468)),ROUND(J468-N(H468),2),0))</f>
        <v/>
      </c>
      <c r="L468" s="19">
        <f>IF(A468&amp;""="","",IFERROR(ROUND(K468*INDEX('الموظفات'!$C$6:$C$205,MATCH(F468&amp;"",'الموظفات'!$A$6:$A$205,0)),2),0))</f>
        <v/>
      </c>
      <c r="M468" s="6">
        <f>IF(A468&amp;""="","",IF(G468&amp;""="","محجوز",G468))</f>
        <v/>
      </c>
      <c r="N468" s="18">
        <f>IF(ISNUMBER(A468),IF(ISNUMBER(B468),HOUR(B468)*60+MINUTE(B468),0),"")</f>
        <v/>
      </c>
      <c r="O468" s="18">
        <f>IF(AND(ISNUMBER(A468),A468='الإعدادات'!$B$4),COUNTIFS($A$6:$A$2005,'الإعدادات'!$B$4,$N$6:$N$2005,"&lt;"&amp;N468)+COUNTIFS($A$6:A468,'الإعدادات'!$B$4,$N$6:N468,N468),"")</f>
        <v/>
      </c>
    </row>
    <row r="469">
      <c r="A469" s="13" t="n"/>
      <c r="B469" s="20" t="n"/>
      <c r="C469" s="5" t="n"/>
      <c r="D469" s="21" t="n"/>
      <c r="E469" s="5" t="n"/>
      <c r="F469" s="5" t="n"/>
      <c r="G469" s="5" t="n"/>
      <c r="H469" s="15" t="n"/>
      <c r="I469" s="5" t="n"/>
      <c r="J469" s="19">
        <f>IF(E469&amp;""="","",IFERROR(INDEX('الخدمات'!$B$6:$B$205,MATCH(E469&amp;"",'الخدمات'!$A$6:$A$205,0)),"خدمة غير موجودة"))</f>
        <v/>
      </c>
      <c r="K469" s="19">
        <f>IF(A469&amp;""="","",IF(AND(G469="تم",ISNUMBER(J469)),ROUND(J469-N(H469),2),0))</f>
        <v/>
      </c>
      <c r="L469" s="19">
        <f>IF(A469&amp;""="","",IFERROR(ROUND(K469*INDEX('الموظفات'!$C$6:$C$205,MATCH(F469&amp;"",'الموظفات'!$A$6:$A$205,0)),2),0))</f>
        <v/>
      </c>
      <c r="M469" s="6">
        <f>IF(A469&amp;""="","",IF(G469&amp;""="","محجوز",G469))</f>
        <v/>
      </c>
      <c r="N469" s="18">
        <f>IF(ISNUMBER(A469),IF(ISNUMBER(B469),HOUR(B469)*60+MINUTE(B469),0),"")</f>
        <v/>
      </c>
      <c r="O469" s="18">
        <f>IF(AND(ISNUMBER(A469),A469='الإعدادات'!$B$4),COUNTIFS($A$6:$A$2005,'الإعدادات'!$B$4,$N$6:$N$2005,"&lt;"&amp;N469)+COUNTIFS($A$6:A469,'الإعدادات'!$B$4,$N$6:N469,N469),"")</f>
        <v/>
      </c>
    </row>
    <row r="470">
      <c r="A470" s="13" t="n"/>
      <c r="B470" s="20" t="n"/>
      <c r="C470" s="5" t="n"/>
      <c r="D470" s="21" t="n"/>
      <c r="E470" s="5" t="n"/>
      <c r="F470" s="5" t="n"/>
      <c r="G470" s="5" t="n"/>
      <c r="H470" s="15" t="n"/>
      <c r="I470" s="5" t="n"/>
      <c r="J470" s="19">
        <f>IF(E470&amp;""="","",IFERROR(INDEX('الخدمات'!$B$6:$B$205,MATCH(E470&amp;"",'الخدمات'!$A$6:$A$205,0)),"خدمة غير موجودة"))</f>
        <v/>
      </c>
      <c r="K470" s="19">
        <f>IF(A470&amp;""="","",IF(AND(G470="تم",ISNUMBER(J470)),ROUND(J470-N(H470),2),0))</f>
        <v/>
      </c>
      <c r="L470" s="19">
        <f>IF(A470&amp;""="","",IFERROR(ROUND(K470*INDEX('الموظفات'!$C$6:$C$205,MATCH(F470&amp;"",'الموظفات'!$A$6:$A$205,0)),2),0))</f>
        <v/>
      </c>
      <c r="M470" s="6">
        <f>IF(A470&amp;""="","",IF(G470&amp;""="","محجوز",G470))</f>
        <v/>
      </c>
      <c r="N470" s="18">
        <f>IF(ISNUMBER(A470),IF(ISNUMBER(B470),HOUR(B470)*60+MINUTE(B470),0),"")</f>
        <v/>
      </c>
      <c r="O470" s="18">
        <f>IF(AND(ISNUMBER(A470),A470='الإعدادات'!$B$4),COUNTIFS($A$6:$A$2005,'الإعدادات'!$B$4,$N$6:$N$2005,"&lt;"&amp;N470)+COUNTIFS($A$6:A470,'الإعدادات'!$B$4,$N$6:N470,N470),"")</f>
        <v/>
      </c>
    </row>
    <row r="471">
      <c r="A471" s="13" t="n"/>
      <c r="B471" s="20" t="n"/>
      <c r="C471" s="5" t="n"/>
      <c r="D471" s="21" t="n"/>
      <c r="E471" s="5" t="n"/>
      <c r="F471" s="5" t="n"/>
      <c r="G471" s="5" t="n"/>
      <c r="H471" s="15" t="n"/>
      <c r="I471" s="5" t="n"/>
      <c r="J471" s="19">
        <f>IF(E471&amp;""="","",IFERROR(INDEX('الخدمات'!$B$6:$B$205,MATCH(E471&amp;"",'الخدمات'!$A$6:$A$205,0)),"خدمة غير موجودة"))</f>
        <v/>
      </c>
      <c r="K471" s="19">
        <f>IF(A471&amp;""="","",IF(AND(G471="تم",ISNUMBER(J471)),ROUND(J471-N(H471),2),0))</f>
        <v/>
      </c>
      <c r="L471" s="19">
        <f>IF(A471&amp;""="","",IFERROR(ROUND(K471*INDEX('الموظفات'!$C$6:$C$205,MATCH(F471&amp;"",'الموظفات'!$A$6:$A$205,0)),2),0))</f>
        <v/>
      </c>
      <c r="M471" s="6">
        <f>IF(A471&amp;""="","",IF(G471&amp;""="","محجوز",G471))</f>
        <v/>
      </c>
      <c r="N471" s="18">
        <f>IF(ISNUMBER(A471),IF(ISNUMBER(B471),HOUR(B471)*60+MINUTE(B471),0),"")</f>
        <v/>
      </c>
      <c r="O471" s="18">
        <f>IF(AND(ISNUMBER(A471),A471='الإعدادات'!$B$4),COUNTIFS($A$6:$A$2005,'الإعدادات'!$B$4,$N$6:$N$2005,"&lt;"&amp;N471)+COUNTIFS($A$6:A471,'الإعدادات'!$B$4,$N$6:N471,N471),"")</f>
        <v/>
      </c>
    </row>
    <row r="472">
      <c r="A472" s="13" t="n"/>
      <c r="B472" s="20" t="n"/>
      <c r="C472" s="5" t="n"/>
      <c r="D472" s="21" t="n"/>
      <c r="E472" s="5" t="n"/>
      <c r="F472" s="5" t="n"/>
      <c r="G472" s="5" t="n"/>
      <c r="H472" s="15" t="n"/>
      <c r="I472" s="5" t="n"/>
      <c r="J472" s="19">
        <f>IF(E472&amp;""="","",IFERROR(INDEX('الخدمات'!$B$6:$B$205,MATCH(E472&amp;"",'الخدمات'!$A$6:$A$205,0)),"خدمة غير موجودة"))</f>
        <v/>
      </c>
      <c r="K472" s="19">
        <f>IF(A472&amp;""="","",IF(AND(G472="تم",ISNUMBER(J472)),ROUND(J472-N(H472),2),0))</f>
        <v/>
      </c>
      <c r="L472" s="19">
        <f>IF(A472&amp;""="","",IFERROR(ROUND(K472*INDEX('الموظفات'!$C$6:$C$205,MATCH(F472&amp;"",'الموظفات'!$A$6:$A$205,0)),2),0))</f>
        <v/>
      </c>
      <c r="M472" s="6">
        <f>IF(A472&amp;""="","",IF(G472&amp;""="","محجوز",G472))</f>
        <v/>
      </c>
      <c r="N472" s="18">
        <f>IF(ISNUMBER(A472),IF(ISNUMBER(B472),HOUR(B472)*60+MINUTE(B472),0),"")</f>
        <v/>
      </c>
      <c r="O472" s="18">
        <f>IF(AND(ISNUMBER(A472),A472='الإعدادات'!$B$4),COUNTIFS($A$6:$A$2005,'الإعدادات'!$B$4,$N$6:$N$2005,"&lt;"&amp;N472)+COUNTIFS($A$6:A472,'الإعدادات'!$B$4,$N$6:N472,N472),"")</f>
        <v/>
      </c>
    </row>
    <row r="473">
      <c r="A473" s="13" t="n"/>
      <c r="B473" s="20" t="n"/>
      <c r="C473" s="5" t="n"/>
      <c r="D473" s="21" t="n"/>
      <c r="E473" s="5" t="n"/>
      <c r="F473" s="5" t="n"/>
      <c r="G473" s="5" t="n"/>
      <c r="H473" s="15" t="n"/>
      <c r="I473" s="5" t="n"/>
      <c r="J473" s="19">
        <f>IF(E473&amp;""="","",IFERROR(INDEX('الخدمات'!$B$6:$B$205,MATCH(E473&amp;"",'الخدمات'!$A$6:$A$205,0)),"خدمة غير موجودة"))</f>
        <v/>
      </c>
      <c r="K473" s="19">
        <f>IF(A473&amp;""="","",IF(AND(G473="تم",ISNUMBER(J473)),ROUND(J473-N(H473),2),0))</f>
        <v/>
      </c>
      <c r="L473" s="19">
        <f>IF(A473&amp;""="","",IFERROR(ROUND(K473*INDEX('الموظفات'!$C$6:$C$205,MATCH(F473&amp;"",'الموظفات'!$A$6:$A$205,0)),2),0))</f>
        <v/>
      </c>
      <c r="M473" s="6">
        <f>IF(A473&amp;""="","",IF(G473&amp;""="","محجوز",G473))</f>
        <v/>
      </c>
      <c r="N473" s="18">
        <f>IF(ISNUMBER(A473),IF(ISNUMBER(B473),HOUR(B473)*60+MINUTE(B473),0),"")</f>
        <v/>
      </c>
      <c r="O473" s="18">
        <f>IF(AND(ISNUMBER(A473),A473='الإعدادات'!$B$4),COUNTIFS($A$6:$A$2005,'الإعدادات'!$B$4,$N$6:$N$2005,"&lt;"&amp;N473)+COUNTIFS($A$6:A473,'الإعدادات'!$B$4,$N$6:N473,N473),"")</f>
        <v/>
      </c>
    </row>
    <row r="474">
      <c r="A474" s="13" t="n"/>
      <c r="B474" s="20" t="n"/>
      <c r="C474" s="5" t="n"/>
      <c r="D474" s="21" t="n"/>
      <c r="E474" s="5" t="n"/>
      <c r="F474" s="5" t="n"/>
      <c r="G474" s="5" t="n"/>
      <c r="H474" s="15" t="n"/>
      <c r="I474" s="5" t="n"/>
      <c r="J474" s="19">
        <f>IF(E474&amp;""="","",IFERROR(INDEX('الخدمات'!$B$6:$B$205,MATCH(E474&amp;"",'الخدمات'!$A$6:$A$205,0)),"خدمة غير موجودة"))</f>
        <v/>
      </c>
      <c r="K474" s="19">
        <f>IF(A474&amp;""="","",IF(AND(G474="تم",ISNUMBER(J474)),ROUND(J474-N(H474),2),0))</f>
        <v/>
      </c>
      <c r="L474" s="19">
        <f>IF(A474&amp;""="","",IFERROR(ROUND(K474*INDEX('الموظفات'!$C$6:$C$205,MATCH(F474&amp;"",'الموظفات'!$A$6:$A$205,0)),2),0))</f>
        <v/>
      </c>
      <c r="M474" s="6">
        <f>IF(A474&amp;""="","",IF(G474&amp;""="","محجوز",G474))</f>
        <v/>
      </c>
      <c r="N474" s="18">
        <f>IF(ISNUMBER(A474),IF(ISNUMBER(B474),HOUR(B474)*60+MINUTE(B474),0),"")</f>
        <v/>
      </c>
      <c r="O474" s="18">
        <f>IF(AND(ISNUMBER(A474),A474='الإعدادات'!$B$4),COUNTIFS($A$6:$A$2005,'الإعدادات'!$B$4,$N$6:$N$2005,"&lt;"&amp;N474)+COUNTIFS($A$6:A474,'الإعدادات'!$B$4,$N$6:N474,N474),"")</f>
        <v/>
      </c>
    </row>
    <row r="475">
      <c r="A475" s="13" t="n"/>
      <c r="B475" s="20" t="n"/>
      <c r="C475" s="5" t="n"/>
      <c r="D475" s="21" t="n"/>
      <c r="E475" s="5" t="n"/>
      <c r="F475" s="5" t="n"/>
      <c r="G475" s="5" t="n"/>
      <c r="H475" s="15" t="n"/>
      <c r="I475" s="5" t="n"/>
      <c r="J475" s="19">
        <f>IF(E475&amp;""="","",IFERROR(INDEX('الخدمات'!$B$6:$B$205,MATCH(E475&amp;"",'الخدمات'!$A$6:$A$205,0)),"خدمة غير موجودة"))</f>
        <v/>
      </c>
      <c r="K475" s="19">
        <f>IF(A475&amp;""="","",IF(AND(G475="تم",ISNUMBER(J475)),ROUND(J475-N(H475),2),0))</f>
        <v/>
      </c>
      <c r="L475" s="19">
        <f>IF(A475&amp;""="","",IFERROR(ROUND(K475*INDEX('الموظفات'!$C$6:$C$205,MATCH(F475&amp;"",'الموظفات'!$A$6:$A$205,0)),2),0))</f>
        <v/>
      </c>
      <c r="M475" s="6">
        <f>IF(A475&amp;""="","",IF(G475&amp;""="","محجوز",G475))</f>
        <v/>
      </c>
      <c r="N475" s="18">
        <f>IF(ISNUMBER(A475),IF(ISNUMBER(B475),HOUR(B475)*60+MINUTE(B475),0),"")</f>
        <v/>
      </c>
      <c r="O475" s="18">
        <f>IF(AND(ISNUMBER(A475),A475='الإعدادات'!$B$4),COUNTIFS($A$6:$A$2005,'الإعدادات'!$B$4,$N$6:$N$2005,"&lt;"&amp;N475)+COUNTIFS($A$6:A475,'الإعدادات'!$B$4,$N$6:N475,N475),"")</f>
        <v/>
      </c>
    </row>
    <row r="476">
      <c r="A476" s="13" t="n"/>
      <c r="B476" s="20" t="n"/>
      <c r="C476" s="5" t="n"/>
      <c r="D476" s="21" t="n"/>
      <c r="E476" s="5" t="n"/>
      <c r="F476" s="5" t="n"/>
      <c r="G476" s="5" t="n"/>
      <c r="H476" s="15" t="n"/>
      <c r="I476" s="5" t="n"/>
      <c r="J476" s="19">
        <f>IF(E476&amp;""="","",IFERROR(INDEX('الخدمات'!$B$6:$B$205,MATCH(E476&amp;"",'الخدمات'!$A$6:$A$205,0)),"خدمة غير موجودة"))</f>
        <v/>
      </c>
      <c r="K476" s="19">
        <f>IF(A476&amp;""="","",IF(AND(G476="تم",ISNUMBER(J476)),ROUND(J476-N(H476),2),0))</f>
        <v/>
      </c>
      <c r="L476" s="19">
        <f>IF(A476&amp;""="","",IFERROR(ROUND(K476*INDEX('الموظفات'!$C$6:$C$205,MATCH(F476&amp;"",'الموظفات'!$A$6:$A$205,0)),2),0))</f>
        <v/>
      </c>
      <c r="M476" s="6">
        <f>IF(A476&amp;""="","",IF(G476&amp;""="","محجوز",G476))</f>
        <v/>
      </c>
      <c r="N476" s="18">
        <f>IF(ISNUMBER(A476),IF(ISNUMBER(B476),HOUR(B476)*60+MINUTE(B476),0),"")</f>
        <v/>
      </c>
      <c r="O476" s="18">
        <f>IF(AND(ISNUMBER(A476),A476='الإعدادات'!$B$4),COUNTIFS($A$6:$A$2005,'الإعدادات'!$B$4,$N$6:$N$2005,"&lt;"&amp;N476)+COUNTIFS($A$6:A476,'الإعدادات'!$B$4,$N$6:N476,N476),"")</f>
        <v/>
      </c>
    </row>
    <row r="477">
      <c r="A477" s="13" t="n"/>
      <c r="B477" s="20" t="n"/>
      <c r="C477" s="5" t="n"/>
      <c r="D477" s="21" t="n"/>
      <c r="E477" s="5" t="n"/>
      <c r="F477" s="5" t="n"/>
      <c r="G477" s="5" t="n"/>
      <c r="H477" s="15" t="n"/>
      <c r="I477" s="5" t="n"/>
      <c r="J477" s="19">
        <f>IF(E477&amp;""="","",IFERROR(INDEX('الخدمات'!$B$6:$B$205,MATCH(E477&amp;"",'الخدمات'!$A$6:$A$205,0)),"خدمة غير موجودة"))</f>
        <v/>
      </c>
      <c r="K477" s="19">
        <f>IF(A477&amp;""="","",IF(AND(G477="تم",ISNUMBER(J477)),ROUND(J477-N(H477),2),0))</f>
        <v/>
      </c>
      <c r="L477" s="19">
        <f>IF(A477&amp;""="","",IFERROR(ROUND(K477*INDEX('الموظفات'!$C$6:$C$205,MATCH(F477&amp;"",'الموظفات'!$A$6:$A$205,0)),2),0))</f>
        <v/>
      </c>
      <c r="M477" s="6">
        <f>IF(A477&amp;""="","",IF(G477&amp;""="","محجوز",G477))</f>
        <v/>
      </c>
      <c r="N477" s="18">
        <f>IF(ISNUMBER(A477),IF(ISNUMBER(B477),HOUR(B477)*60+MINUTE(B477),0),"")</f>
        <v/>
      </c>
      <c r="O477" s="18">
        <f>IF(AND(ISNUMBER(A477),A477='الإعدادات'!$B$4),COUNTIFS($A$6:$A$2005,'الإعدادات'!$B$4,$N$6:$N$2005,"&lt;"&amp;N477)+COUNTIFS($A$6:A477,'الإعدادات'!$B$4,$N$6:N477,N477),"")</f>
        <v/>
      </c>
    </row>
    <row r="478">
      <c r="A478" s="13" t="n"/>
      <c r="B478" s="20" t="n"/>
      <c r="C478" s="5" t="n"/>
      <c r="D478" s="21" t="n"/>
      <c r="E478" s="5" t="n"/>
      <c r="F478" s="5" t="n"/>
      <c r="G478" s="5" t="n"/>
      <c r="H478" s="15" t="n"/>
      <c r="I478" s="5" t="n"/>
      <c r="J478" s="19">
        <f>IF(E478&amp;""="","",IFERROR(INDEX('الخدمات'!$B$6:$B$205,MATCH(E478&amp;"",'الخدمات'!$A$6:$A$205,0)),"خدمة غير موجودة"))</f>
        <v/>
      </c>
      <c r="K478" s="19">
        <f>IF(A478&amp;""="","",IF(AND(G478="تم",ISNUMBER(J478)),ROUND(J478-N(H478),2),0))</f>
        <v/>
      </c>
      <c r="L478" s="19">
        <f>IF(A478&amp;""="","",IFERROR(ROUND(K478*INDEX('الموظفات'!$C$6:$C$205,MATCH(F478&amp;"",'الموظفات'!$A$6:$A$205,0)),2),0))</f>
        <v/>
      </c>
      <c r="M478" s="6">
        <f>IF(A478&amp;""="","",IF(G478&amp;""="","محجوز",G478))</f>
        <v/>
      </c>
      <c r="N478" s="18">
        <f>IF(ISNUMBER(A478),IF(ISNUMBER(B478),HOUR(B478)*60+MINUTE(B478),0),"")</f>
        <v/>
      </c>
      <c r="O478" s="18">
        <f>IF(AND(ISNUMBER(A478),A478='الإعدادات'!$B$4),COUNTIFS($A$6:$A$2005,'الإعدادات'!$B$4,$N$6:$N$2005,"&lt;"&amp;N478)+COUNTIFS($A$6:A478,'الإعدادات'!$B$4,$N$6:N478,N478),"")</f>
        <v/>
      </c>
    </row>
    <row r="479">
      <c r="A479" s="13" t="n"/>
      <c r="B479" s="20" t="n"/>
      <c r="C479" s="5" t="n"/>
      <c r="D479" s="21" t="n"/>
      <c r="E479" s="5" t="n"/>
      <c r="F479" s="5" t="n"/>
      <c r="G479" s="5" t="n"/>
      <c r="H479" s="15" t="n"/>
      <c r="I479" s="5" t="n"/>
      <c r="J479" s="19">
        <f>IF(E479&amp;""="","",IFERROR(INDEX('الخدمات'!$B$6:$B$205,MATCH(E479&amp;"",'الخدمات'!$A$6:$A$205,0)),"خدمة غير موجودة"))</f>
        <v/>
      </c>
      <c r="K479" s="19">
        <f>IF(A479&amp;""="","",IF(AND(G479="تم",ISNUMBER(J479)),ROUND(J479-N(H479),2),0))</f>
        <v/>
      </c>
      <c r="L479" s="19">
        <f>IF(A479&amp;""="","",IFERROR(ROUND(K479*INDEX('الموظفات'!$C$6:$C$205,MATCH(F479&amp;"",'الموظفات'!$A$6:$A$205,0)),2),0))</f>
        <v/>
      </c>
      <c r="M479" s="6">
        <f>IF(A479&amp;""="","",IF(G479&amp;""="","محجوز",G479))</f>
        <v/>
      </c>
      <c r="N479" s="18">
        <f>IF(ISNUMBER(A479),IF(ISNUMBER(B479),HOUR(B479)*60+MINUTE(B479),0),"")</f>
        <v/>
      </c>
      <c r="O479" s="18">
        <f>IF(AND(ISNUMBER(A479),A479='الإعدادات'!$B$4),COUNTIFS($A$6:$A$2005,'الإعدادات'!$B$4,$N$6:$N$2005,"&lt;"&amp;N479)+COUNTIFS($A$6:A479,'الإعدادات'!$B$4,$N$6:N479,N479),"")</f>
        <v/>
      </c>
    </row>
    <row r="480">
      <c r="A480" s="13" t="n"/>
      <c r="B480" s="20" t="n"/>
      <c r="C480" s="5" t="n"/>
      <c r="D480" s="21" t="n"/>
      <c r="E480" s="5" t="n"/>
      <c r="F480" s="5" t="n"/>
      <c r="G480" s="5" t="n"/>
      <c r="H480" s="15" t="n"/>
      <c r="I480" s="5" t="n"/>
      <c r="J480" s="19">
        <f>IF(E480&amp;""="","",IFERROR(INDEX('الخدمات'!$B$6:$B$205,MATCH(E480&amp;"",'الخدمات'!$A$6:$A$205,0)),"خدمة غير موجودة"))</f>
        <v/>
      </c>
      <c r="K480" s="19">
        <f>IF(A480&amp;""="","",IF(AND(G480="تم",ISNUMBER(J480)),ROUND(J480-N(H480),2),0))</f>
        <v/>
      </c>
      <c r="L480" s="19">
        <f>IF(A480&amp;""="","",IFERROR(ROUND(K480*INDEX('الموظفات'!$C$6:$C$205,MATCH(F480&amp;"",'الموظفات'!$A$6:$A$205,0)),2),0))</f>
        <v/>
      </c>
      <c r="M480" s="6">
        <f>IF(A480&amp;""="","",IF(G480&amp;""="","محجوز",G480))</f>
        <v/>
      </c>
      <c r="N480" s="18">
        <f>IF(ISNUMBER(A480),IF(ISNUMBER(B480),HOUR(B480)*60+MINUTE(B480),0),"")</f>
        <v/>
      </c>
      <c r="O480" s="18">
        <f>IF(AND(ISNUMBER(A480),A480='الإعدادات'!$B$4),COUNTIFS($A$6:$A$2005,'الإعدادات'!$B$4,$N$6:$N$2005,"&lt;"&amp;N480)+COUNTIFS($A$6:A480,'الإعدادات'!$B$4,$N$6:N480,N480),"")</f>
        <v/>
      </c>
    </row>
    <row r="481">
      <c r="A481" s="13" t="n"/>
      <c r="B481" s="20" t="n"/>
      <c r="C481" s="5" t="n"/>
      <c r="D481" s="21" t="n"/>
      <c r="E481" s="5" t="n"/>
      <c r="F481" s="5" t="n"/>
      <c r="G481" s="5" t="n"/>
      <c r="H481" s="15" t="n"/>
      <c r="I481" s="5" t="n"/>
      <c r="J481" s="19">
        <f>IF(E481&amp;""="","",IFERROR(INDEX('الخدمات'!$B$6:$B$205,MATCH(E481&amp;"",'الخدمات'!$A$6:$A$205,0)),"خدمة غير موجودة"))</f>
        <v/>
      </c>
      <c r="K481" s="19">
        <f>IF(A481&amp;""="","",IF(AND(G481="تم",ISNUMBER(J481)),ROUND(J481-N(H481),2),0))</f>
        <v/>
      </c>
      <c r="L481" s="19">
        <f>IF(A481&amp;""="","",IFERROR(ROUND(K481*INDEX('الموظفات'!$C$6:$C$205,MATCH(F481&amp;"",'الموظفات'!$A$6:$A$205,0)),2),0))</f>
        <v/>
      </c>
      <c r="M481" s="6">
        <f>IF(A481&amp;""="","",IF(G481&amp;""="","محجوز",G481))</f>
        <v/>
      </c>
      <c r="N481" s="18">
        <f>IF(ISNUMBER(A481),IF(ISNUMBER(B481),HOUR(B481)*60+MINUTE(B481),0),"")</f>
        <v/>
      </c>
      <c r="O481" s="18">
        <f>IF(AND(ISNUMBER(A481),A481='الإعدادات'!$B$4),COUNTIFS($A$6:$A$2005,'الإعدادات'!$B$4,$N$6:$N$2005,"&lt;"&amp;N481)+COUNTIFS($A$6:A481,'الإعدادات'!$B$4,$N$6:N481,N481),"")</f>
        <v/>
      </c>
    </row>
    <row r="482">
      <c r="A482" s="13" t="n"/>
      <c r="B482" s="20" t="n"/>
      <c r="C482" s="5" t="n"/>
      <c r="D482" s="21" t="n"/>
      <c r="E482" s="5" t="n"/>
      <c r="F482" s="5" t="n"/>
      <c r="G482" s="5" t="n"/>
      <c r="H482" s="15" t="n"/>
      <c r="I482" s="5" t="n"/>
      <c r="J482" s="19">
        <f>IF(E482&amp;""="","",IFERROR(INDEX('الخدمات'!$B$6:$B$205,MATCH(E482&amp;"",'الخدمات'!$A$6:$A$205,0)),"خدمة غير موجودة"))</f>
        <v/>
      </c>
      <c r="K482" s="19">
        <f>IF(A482&amp;""="","",IF(AND(G482="تم",ISNUMBER(J482)),ROUND(J482-N(H482),2),0))</f>
        <v/>
      </c>
      <c r="L482" s="19">
        <f>IF(A482&amp;""="","",IFERROR(ROUND(K482*INDEX('الموظفات'!$C$6:$C$205,MATCH(F482&amp;"",'الموظفات'!$A$6:$A$205,0)),2),0))</f>
        <v/>
      </c>
      <c r="M482" s="6">
        <f>IF(A482&amp;""="","",IF(G482&amp;""="","محجوز",G482))</f>
        <v/>
      </c>
      <c r="N482" s="18">
        <f>IF(ISNUMBER(A482),IF(ISNUMBER(B482),HOUR(B482)*60+MINUTE(B482),0),"")</f>
        <v/>
      </c>
      <c r="O482" s="18">
        <f>IF(AND(ISNUMBER(A482),A482='الإعدادات'!$B$4),COUNTIFS($A$6:$A$2005,'الإعدادات'!$B$4,$N$6:$N$2005,"&lt;"&amp;N482)+COUNTIFS($A$6:A482,'الإعدادات'!$B$4,$N$6:N482,N482),"")</f>
        <v/>
      </c>
    </row>
    <row r="483">
      <c r="A483" s="13" t="n"/>
      <c r="B483" s="20" t="n"/>
      <c r="C483" s="5" t="n"/>
      <c r="D483" s="21" t="n"/>
      <c r="E483" s="5" t="n"/>
      <c r="F483" s="5" t="n"/>
      <c r="G483" s="5" t="n"/>
      <c r="H483" s="15" t="n"/>
      <c r="I483" s="5" t="n"/>
      <c r="J483" s="19">
        <f>IF(E483&amp;""="","",IFERROR(INDEX('الخدمات'!$B$6:$B$205,MATCH(E483&amp;"",'الخدمات'!$A$6:$A$205,0)),"خدمة غير موجودة"))</f>
        <v/>
      </c>
      <c r="K483" s="19">
        <f>IF(A483&amp;""="","",IF(AND(G483="تم",ISNUMBER(J483)),ROUND(J483-N(H483),2),0))</f>
        <v/>
      </c>
      <c r="L483" s="19">
        <f>IF(A483&amp;""="","",IFERROR(ROUND(K483*INDEX('الموظفات'!$C$6:$C$205,MATCH(F483&amp;"",'الموظفات'!$A$6:$A$205,0)),2),0))</f>
        <v/>
      </c>
      <c r="M483" s="6">
        <f>IF(A483&amp;""="","",IF(G483&amp;""="","محجوز",G483))</f>
        <v/>
      </c>
      <c r="N483" s="18">
        <f>IF(ISNUMBER(A483),IF(ISNUMBER(B483),HOUR(B483)*60+MINUTE(B483),0),"")</f>
        <v/>
      </c>
      <c r="O483" s="18">
        <f>IF(AND(ISNUMBER(A483),A483='الإعدادات'!$B$4),COUNTIFS($A$6:$A$2005,'الإعدادات'!$B$4,$N$6:$N$2005,"&lt;"&amp;N483)+COUNTIFS($A$6:A483,'الإعدادات'!$B$4,$N$6:N483,N483),"")</f>
        <v/>
      </c>
    </row>
    <row r="484">
      <c r="A484" s="13" t="n"/>
      <c r="B484" s="20" t="n"/>
      <c r="C484" s="5" t="n"/>
      <c r="D484" s="21" t="n"/>
      <c r="E484" s="5" t="n"/>
      <c r="F484" s="5" t="n"/>
      <c r="G484" s="5" t="n"/>
      <c r="H484" s="15" t="n"/>
      <c r="I484" s="5" t="n"/>
      <c r="J484" s="19">
        <f>IF(E484&amp;""="","",IFERROR(INDEX('الخدمات'!$B$6:$B$205,MATCH(E484&amp;"",'الخدمات'!$A$6:$A$205,0)),"خدمة غير موجودة"))</f>
        <v/>
      </c>
      <c r="K484" s="19">
        <f>IF(A484&amp;""="","",IF(AND(G484="تم",ISNUMBER(J484)),ROUND(J484-N(H484),2),0))</f>
        <v/>
      </c>
      <c r="L484" s="19">
        <f>IF(A484&amp;""="","",IFERROR(ROUND(K484*INDEX('الموظفات'!$C$6:$C$205,MATCH(F484&amp;"",'الموظفات'!$A$6:$A$205,0)),2),0))</f>
        <v/>
      </c>
      <c r="M484" s="6">
        <f>IF(A484&amp;""="","",IF(G484&amp;""="","محجوز",G484))</f>
        <v/>
      </c>
      <c r="N484" s="18">
        <f>IF(ISNUMBER(A484),IF(ISNUMBER(B484),HOUR(B484)*60+MINUTE(B484),0),"")</f>
        <v/>
      </c>
      <c r="O484" s="18">
        <f>IF(AND(ISNUMBER(A484),A484='الإعدادات'!$B$4),COUNTIFS($A$6:$A$2005,'الإعدادات'!$B$4,$N$6:$N$2005,"&lt;"&amp;N484)+COUNTIFS($A$6:A484,'الإعدادات'!$B$4,$N$6:N484,N484),"")</f>
        <v/>
      </c>
    </row>
    <row r="485">
      <c r="A485" s="13" t="n"/>
      <c r="B485" s="20" t="n"/>
      <c r="C485" s="5" t="n"/>
      <c r="D485" s="21" t="n"/>
      <c r="E485" s="5" t="n"/>
      <c r="F485" s="5" t="n"/>
      <c r="G485" s="5" t="n"/>
      <c r="H485" s="15" t="n"/>
      <c r="I485" s="5" t="n"/>
      <c r="J485" s="19">
        <f>IF(E485&amp;""="","",IFERROR(INDEX('الخدمات'!$B$6:$B$205,MATCH(E485&amp;"",'الخدمات'!$A$6:$A$205,0)),"خدمة غير موجودة"))</f>
        <v/>
      </c>
      <c r="K485" s="19">
        <f>IF(A485&amp;""="","",IF(AND(G485="تم",ISNUMBER(J485)),ROUND(J485-N(H485),2),0))</f>
        <v/>
      </c>
      <c r="L485" s="19">
        <f>IF(A485&amp;""="","",IFERROR(ROUND(K485*INDEX('الموظفات'!$C$6:$C$205,MATCH(F485&amp;"",'الموظفات'!$A$6:$A$205,0)),2),0))</f>
        <v/>
      </c>
      <c r="M485" s="6">
        <f>IF(A485&amp;""="","",IF(G485&amp;""="","محجوز",G485))</f>
        <v/>
      </c>
      <c r="N485" s="18">
        <f>IF(ISNUMBER(A485),IF(ISNUMBER(B485),HOUR(B485)*60+MINUTE(B485),0),"")</f>
        <v/>
      </c>
      <c r="O485" s="18">
        <f>IF(AND(ISNUMBER(A485),A485='الإعدادات'!$B$4),COUNTIFS($A$6:$A$2005,'الإعدادات'!$B$4,$N$6:$N$2005,"&lt;"&amp;N485)+COUNTIFS($A$6:A485,'الإعدادات'!$B$4,$N$6:N485,N485),"")</f>
        <v/>
      </c>
    </row>
    <row r="486">
      <c r="A486" s="13" t="n"/>
      <c r="B486" s="20" t="n"/>
      <c r="C486" s="5" t="n"/>
      <c r="D486" s="21" t="n"/>
      <c r="E486" s="5" t="n"/>
      <c r="F486" s="5" t="n"/>
      <c r="G486" s="5" t="n"/>
      <c r="H486" s="15" t="n"/>
      <c r="I486" s="5" t="n"/>
      <c r="J486" s="19">
        <f>IF(E486&amp;""="","",IFERROR(INDEX('الخدمات'!$B$6:$B$205,MATCH(E486&amp;"",'الخدمات'!$A$6:$A$205,0)),"خدمة غير موجودة"))</f>
        <v/>
      </c>
      <c r="K486" s="19">
        <f>IF(A486&amp;""="","",IF(AND(G486="تم",ISNUMBER(J486)),ROUND(J486-N(H486),2),0))</f>
        <v/>
      </c>
      <c r="L486" s="19">
        <f>IF(A486&amp;""="","",IFERROR(ROUND(K486*INDEX('الموظفات'!$C$6:$C$205,MATCH(F486&amp;"",'الموظفات'!$A$6:$A$205,0)),2),0))</f>
        <v/>
      </c>
      <c r="M486" s="6">
        <f>IF(A486&amp;""="","",IF(G486&amp;""="","محجوز",G486))</f>
        <v/>
      </c>
      <c r="N486" s="18">
        <f>IF(ISNUMBER(A486),IF(ISNUMBER(B486),HOUR(B486)*60+MINUTE(B486),0),"")</f>
        <v/>
      </c>
      <c r="O486" s="18">
        <f>IF(AND(ISNUMBER(A486),A486='الإعدادات'!$B$4),COUNTIFS($A$6:$A$2005,'الإعدادات'!$B$4,$N$6:$N$2005,"&lt;"&amp;N486)+COUNTIFS($A$6:A486,'الإعدادات'!$B$4,$N$6:N486,N486),"")</f>
        <v/>
      </c>
    </row>
    <row r="487">
      <c r="A487" s="13" t="n"/>
      <c r="B487" s="20" t="n"/>
      <c r="C487" s="5" t="n"/>
      <c r="D487" s="21" t="n"/>
      <c r="E487" s="5" t="n"/>
      <c r="F487" s="5" t="n"/>
      <c r="G487" s="5" t="n"/>
      <c r="H487" s="15" t="n"/>
      <c r="I487" s="5" t="n"/>
      <c r="J487" s="19">
        <f>IF(E487&amp;""="","",IFERROR(INDEX('الخدمات'!$B$6:$B$205,MATCH(E487&amp;"",'الخدمات'!$A$6:$A$205,0)),"خدمة غير موجودة"))</f>
        <v/>
      </c>
      <c r="K487" s="19">
        <f>IF(A487&amp;""="","",IF(AND(G487="تم",ISNUMBER(J487)),ROUND(J487-N(H487),2),0))</f>
        <v/>
      </c>
      <c r="L487" s="19">
        <f>IF(A487&amp;""="","",IFERROR(ROUND(K487*INDEX('الموظفات'!$C$6:$C$205,MATCH(F487&amp;"",'الموظفات'!$A$6:$A$205,0)),2),0))</f>
        <v/>
      </c>
      <c r="M487" s="6">
        <f>IF(A487&amp;""="","",IF(G487&amp;""="","محجوز",G487))</f>
        <v/>
      </c>
      <c r="N487" s="18">
        <f>IF(ISNUMBER(A487),IF(ISNUMBER(B487),HOUR(B487)*60+MINUTE(B487),0),"")</f>
        <v/>
      </c>
      <c r="O487" s="18">
        <f>IF(AND(ISNUMBER(A487),A487='الإعدادات'!$B$4),COUNTIFS($A$6:$A$2005,'الإعدادات'!$B$4,$N$6:$N$2005,"&lt;"&amp;N487)+COUNTIFS($A$6:A487,'الإعدادات'!$B$4,$N$6:N487,N487),"")</f>
        <v/>
      </c>
    </row>
    <row r="488">
      <c r="A488" s="13" t="n"/>
      <c r="B488" s="20" t="n"/>
      <c r="C488" s="5" t="n"/>
      <c r="D488" s="21" t="n"/>
      <c r="E488" s="5" t="n"/>
      <c r="F488" s="5" t="n"/>
      <c r="G488" s="5" t="n"/>
      <c r="H488" s="15" t="n"/>
      <c r="I488" s="5" t="n"/>
      <c r="J488" s="19">
        <f>IF(E488&amp;""="","",IFERROR(INDEX('الخدمات'!$B$6:$B$205,MATCH(E488&amp;"",'الخدمات'!$A$6:$A$205,0)),"خدمة غير موجودة"))</f>
        <v/>
      </c>
      <c r="K488" s="19">
        <f>IF(A488&amp;""="","",IF(AND(G488="تم",ISNUMBER(J488)),ROUND(J488-N(H488),2),0))</f>
        <v/>
      </c>
      <c r="L488" s="19">
        <f>IF(A488&amp;""="","",IFERROR(ROUND(K488*INDEX('الموظفات'!$C$6:$C$205,MATCH(F488&amp;"",'الموظفات'!$A$6:$A$205,0)),2),0))</f>
        <v/>
      </c>
      <c r="M488" s="6">
        <f>IF(A488&amp;""="","",IF(G488&amp;""="","محجوز",G488))</f>
        <v/>
      </c>
      <c r="N488" s="18">
        <f>IF(ISNUMBER(A488),IF(ISNUMBER(B488),HOUR(B488)*60+MINUTE(B488),0),"")</f>
        <v/>
      </c>
      <c r="O488" s="18">
        <f>IF(AND(ISNUMBER(A488),A488='الإعدادات'!$B$4),COUNTIFS($A$6:$A$2005,'الإعدادات'!$B$4,$N$6:$N$2005,"&lt;"&amp;N488)+COUNTIFS($A$6:A488,'الإعدادات'!$B$4,$N$6:N488,N488),"")</f>
        <v/>
      </c>
    </row>
    <row r="489">
      <c r="A489" s="13" t="n"/>
      <c r="B489" s="20" t="n"/>
      <c r="C489" s="5" t="n"/>
      <c r="D489" s="21" t="n"/>
      <c r="E489" s="5" t="n"/>
      <c r="F489" s="5" t="n"/>
      <c r="G489" s="5" t="n"/>
      <c r="H489" s="15" t="n"/>
      <c r="I489" s="5" t="n"/>
      <c r="J489" s="19">
        <f>IF(E489&amp;""="","",IFERROR(INDEX('الخدمات'!$B$6:$B$205,MATCH(E489&amp;"",'الخدمات'!$A$6:$A$205,0)),"خدمة غير موجودة"))</f>
        <v/>
      </c>
      <c r="K489" s="19">
        <f>IF(A489&amp;""="","",IF(AND(G489="تم",ISNUMBER(J489)),ROUND(J489-N(H489),2),0))</f>
        <v/>
      </c>
      <c r="L489" s="19">
        <f>IF(A489&amp;""="","",IFERROR(ROUND(K489*INDEX('الموظفات'!$C$6:$C$205,MATCH(F489&amp;"",'الموظفات'!$A$6:$A$205,0)),2),0))</f>
        <v/>
      </c>
      <c r="M489" s="6">
        <f>IF(A489&amp;""="","",IF(G489&amp;""="","محجوز",G489))</f>
        <v/>
      </c>
      <c r="N489" s="18">
        <f>IF(ISNUMBER(A489),IF(ISNUMBER(B489),HOUR(B489)*60+MINUTE(B489),0),"")</f>
        <v/>
      </c>
      <c r="O489" s="18">
        <f>IF(AND(ISNUMBER(A489),A489='الإعدادات'!$B$4),COUNTIFS($A$6:$A$2005,'الإعدادات'!$B$4,$N$6:$N$2005,"&lt;"&amp;N489)+COUNTIFS($A$6:A489,'الإعدادات'!$B$4,$N$6:N489,N489),"")</f>
        <v/>
      </c>
    </row>
    <row r="490">
      <c r="A490" s="13" t="n"/>
      <c r="B490" s="20" t="n"/>
      <c r="C490" s="5" t="n"/>
      <c r="D490" s="21" t="n"/>
      <c r="E490" s="5" t="n"/>
      <c r="F490" s="5" t="n"/>
      <c r="G490" s="5" t="n"/>
      <c r="H490" s="15" t="n"/>
      <c r="I490" s="5" t="n"/>
      <c r="J490" s="19">
        <f>IF(E490&amp;""="","",IFERROR(INDEX('الخدمات'!$B$6:$B$205,MATCH(E490&amp;"",'الخدمات'!$A$6:$A$205,0)),"خدمة غير موجودة"))</f>
        <v/>
      </c>
      <c r="K490" s="19">
        <f>IF(A490&amp;""="","",IF(AND(G490="تم",ISNUMBER(J490)),ROUND(J490-N(H490),2),0))</f>
        <v/>
      </c>
      <c r="L490" s="19">
        <f>IF(A490&amp;""="","",IFERROR(ROUND(K490*INDEX('الموظفات'!$C$6:$C$205,MATCH(F490&amp;"",'الموظفات'!$A$6:$A$205,0)),2),0))</f>
        <v/>
      </c>
      <c r="M490" s="6">
        <f>IF(A490&amp;""="","",IF(G490&amp;""="","محجوز",G490))</f>
        <v/>
      </c>
      <c r="N490" s="18">
        <f>IF(ISNUMBER(A490),IF(ISNUMBER(B490),HOUR(B490)*60+MINUTE(B490),0),"")</f>
        <v/>
      </c>
      <c r="O490" s="18">
        <f>IF(AND(ISNUMBER(A490),A490='الإعدادات'!$B$4),COUNTIFS($A$6:$A$2005,'الإعدادات'!$B$4,$N$6:$N$2005,"&lt;"&amp;N490)+COUNTIFS($A$6:A490,'الإعدادات'!$B$4,$N$6:N490,N490),"")</f>
        <v/>
      </c>
    </row>
    <row r="491">
      <c r="A491" s="13" t="n"/>
      <c r="B491" s="20" t="n"/>
      <c r="C491" s="5" t="n"/>
      <c r="D491" s="21" t="n"/>
      <c r="E491" s="5" t="n"/>
      <c r="F491" s="5" t="n"/>
      <c r="G491" s="5" t="n"/>
      <c r="H491" s="15" t="n"/>
      <c r="I491" s="5" t="n"/>
      <c r="J491" s="19">
        <f>IF(E491&amp;""="","",IFERROR(INDEX('الخدمات'!$B$6:$B$205,MATCH(E491&amp;"",'الخدمات'!$A$6:$A$205,0)),"خدمة غير موجودة"))</f>
        <v/>
      </c>
      <c r="K491" s="19">
        <f>IF(A491&amp;""="","",IF(AND(G491="تم",ISNUMBER(J491)),ROUND(J491-N(H491),2),0))</f>
        <v/>
      </c>
      <c r="L491" s="19">
        <f>IF(A491&amp;""="","",IFERROR(ROUND(K491*INDEX('الموظفات'!$C$6:$C$205,MATCH(F491&amp;"",'الموظفات'!$A$6:$A$205,0)),2),0))</f>
        <v/>
      </c>
      <c r="M491" s="6">
        <f>IF(A491&amp;""="","",IF(G491&amp;""="","محجوز",G491))</f>
        <v/>
      </c>
      <c r="N491" s="18">
        <f>IF(ISNUMBER(A491),IF(ISNUMBER(B491),HOUR(B491)*60+MINUTE(B491),0),"")</f>
        <v/>
      </c>
      <c r="O491" s="18">
        <f>IF(AND(ISNUMBER(A491),A491='الإعدادات'!$B$4),COUNTIFS($A$6:$A$2005,'الإعدادات'!$B$4,$N$6:$N$2005,"&lt;"&amp;N491)+COUNTIFS($A$6:A491,'الإعدادات'!$B$4,$N$6:N491,N491),"")</f>
        <v/>
      </c>
    </row>
    <row r="492">
      <c r="A492" s="13" t="n"/>
      <c r="B492" s="20" t="n"/>
      <c r="C492" s="5" t="n"/>
      <c r="D492" s="21" t="n"/>
      <c r="E492" s="5" t="n"/>
      <c r="F492" s="5" t="n"/>
      <c r="G492" s="5" t="n"/>
      <c r="H492" s="15" t="n"/>
      <c r="I492" s="5" t="n"/>
      <c r="J492" s="19">
        <f>IF(E492&amp;""="","",IFERROR(INDEX('الخدمات'!$B$6:$B$205,MATCH(E492&amp;"",'الخدمات'!$A$6:$A$205,0)),"خدمة غير موجودة"))</f>
        <v/>
      </c>
      <c r="K492" s="19">
        <f>IF(A492&amp;""="","",IF(AND(G492="تم",ISNUMBER(J492)),ROUND(J492-N(H492),2),0))</f>
        <v/>
      </c>
      <c r="L492" s="19">
        <f>IF(A492&amp;""="","",IFERROR(ROUND(K492*INDEX('الموظفات'!$C$6:$C$205,MATCH(F492&amp;"",'الموظفات'!$A$6:$A$205,0)),2),0))</f>
        <v/>
      </c>
      <c r="M492" s="6">
        <f>IF(A492&amp;""="","",IF(G492&amp;""="","محجوز",G492))</f>
        <v/>
      </c>
      <c r="N492" s="18">
        <f>IF(ISNUMBER(A492),IF(ISNUMBER(B492),HOUR(B492)*60+MINUTE(B492),0),"")</f>
        <v/>
      </c>
      <c r="O492" s="18">
        <f>IF(AND(ISNUMBER(A492),A492='الإعدادات'!$B$4),COUNTIFS($A$6:$A$2005,'الإعدادات'!$B$4,$N$6:$N$2005,"&lt;"&amp;N492)+COUNTIFS($A$6:A492,'الإعدادات'!$B$4,$N$6:N492,N492),"")</f>
        <v/>
      </c>
    </row>
    <row r="493">
      <c r="A493" s="13" t="n"/>
      <c r="B493" s="20" t="n"/>
      <c r="C493" s="5" t="n"/>
      <c r="D493" s="21" t="n"/>
      <c r="E493" s="5" t="n"/>
      <c r="F493" s="5" t="n"/>
      <c r="G493" s="5" t="n"/>
      <c r="H493" s="15" t="n"/>
      <c r="I493" s="5" t="n"/>
      <c r="J493" s="19">
        <f>IF(E493&amp;""="","",IFERROR(INDEX('الخدمات'!$B$6:$B$205,MATCH(E493&amp;"",'الخدمات'!$A$6:$A$205,0)),"خدمة غير موجودة"))</f>
        <v/>
      </c>
      <c r="K493" s="19">
        <f>IF(A493&amp;""="","",IF(AND(G493="تم",ISNUMBER(J493)),ROUND(J493-N(H493),2),0))</f>
        <v/>
      </c>
      <c r="L493" s="19">
        <f>IF(A493&amp;""="","",IFERROR(ROUND(K493*INDEX('الموظفات'!$C$6:$C$205,MATCH(F493&amp;"",'الموظفات'!$A$6:$A$205,0)),2),0))</f>
        <v/>
      </c>
      <c r="M493" s="6">
        <f>IF(A493&amp;""="","",IF(G493&amp;""="","محجوز",G493))</f>
        <v/>
      </c>
      <c r="N493" s="18">
        <f>IF(ISNUMBER(A493),IF(ISNUMBER(B493),HOUR(B493)*60+MINUTE(B493),0),"")</f>
        <v/>
      </c>
      <c r="O493" s="18">
        <f>IF(AND(ISNUMBER(A493),A493='الإعدادات'!$B$4),COUNTIFS($A$6:$A$2005,'الإعدادات'!$B$4,$N$6:$N$2005,"&lt;"&amp;N493)+COUNTIFS($A$6:A493,'الإعدادات'!$B$4,$N$6:N493,N493),"")</f>
        <v/>
      </c>
    </row>
    <row r="494">
      <c r="A494" s="13" t="n"/>
      <c r="B494" s="20" t="n"/>
      <c r="C494" s="5" t="n"/>
      <c r="D494" s="21" t="n"/>
      <c r="E494" s="5" t="n"/>
      <c r="F494" s="5" t="n"/>
      <c r="G494" s="5" t="n"/>
      <c r="H494" s="15" t="n"/>
      <c r="I494" s="5" t="n"/>
      <c r="J494" s="19">
        <f>IF(E494&amp;""="","",IFERROR(INDEX('الخدمات'!$B$6:$B$205,MATCH(E494&amp;"",'الخدمات'!$A$6:$A$205,0)),"خدمة غير موجودة"))</f>
        <v/>
      </c>
      <c r="K494" s="19">
        <f>IF(A494&amp;""="","",IF(AND(G494="تم",ISNUMBER(J494)),ROUND(J494-N(H494),2),0))</f>
        <v/>
      </c>
      <c r="L494" s="19">
        <f>IF(A494&amp;""="","",IFERROR(ROUND(K494*INDEX('الموظفات'!$C$6:$C$205,MATCH(F494&amp;"",'الموظفات'!$A$6:$A$205,0)),2),0))</f>
        <v/>
      </c>
      <c r="M494" s="6">
        <f>IF(A494&amp;""="","",IF(G494&amp;""="","محجوز",G494))</f>
        <v/>
      </c>
      <c r="N494" s="18">
        <f>IF(ISNUMBER(A494),IF(ISNUMBER(B494),HOUR(B494)*60+MINUTE(B494),0),"")</f>
        <v/>
      </c>
      <c r="O494" s="18">
        <f>IF(AND(ISNUMBER(A494),A494='الإعدادات'!$B$4),COUNTIFS($A$6:$A$2005,'الإعدادات'!$B$4,$N$6:$N$2005,"&lt;"&amp;N494)+COUNTIFS($A$6:A494,'الإعدادات'!$B$4,$N$6:N494,N494),"")</f>
        <v/>
      </c>
    </row>
    <row r="495">
      <c r="A495" s="13" t="n"/>
      <c r="B495" s="20" t="n"/>
      <c r="C495" s="5" t="n"/>
      <c r="D495" s="21" t="n"/>
      <c r="E495" s="5" t="n"/>
      <c r="F495" s="5" t="n"/>
      <c r="G495" s="5" t="n"/>
      <c r="H495" s="15" t="n"/>
      <c r="I495" s="5" t="n"/>
      <c r="J495" s="19">
        <f>IF(E495&amp;""="","",IFERROR(INDEX('الخدمات'!$B$6:$B$205,MATCH(E495&amp;"",'الخدمات'!$A$6:$A$205,0)),"خدمة غير موجودة"))</f>
        <v/>
      </c>
      <c r="K495" s="19">
        <f>IF(A495&amp;""="","",IF(AND(G495="تم",ISNUMBER(J495)),ROUND(J495-N(H495),2),0))</f>
        <v/>
      </c>
      <c r="L495" s="19">
        <f>IF(A495&amp;""="","",IFERROR(ROUND(K495*INDEX('الموظفات'!$C$6:$C$205,MATCH(F495&amp;"",'الموظفات'!$A$6:$A$205,0)),2),0))</f>
        <v/>
      </c>
      <c r="M495" s="6">
        <f>IF(A495&amp;""="","",IF(G495&amp;""="","محجوز",G495))</f>
        <v/>
      </c>
      <c r="N495" s="18">
        <f>IF(ISNUMBER(A495),IF(ISNUMBER(B495),HOUR(B495)*60+MINUTE(B495),0),"")</f>
        <v/>
      </c>
      <c r="O495" s="18">
        <f>IF(AND(ISNUMBER(A495),A495='الإعدادات'!$B$4),COUNTIFS($A$6:$A$2005,'الإعدادات'!$B$4,$N$6:$N$2005,"&lt;"&amp;N495)+COUNTIFS($A$6:A495,'الإعدادات'!$B$4,$N$6:N495,N495),"")</f>
        <v/>
      </c>
    </row>
    <row r="496">
      <c r="A496" s="13" t="n"/>
      <c r="B496" s="20" t="n"/>
      <c r="C496" s="5" t="n"/>
      <c r="D496" s="21" t="n"/>
      <c r="E496" s="5" t="n"/>
      <c r="F496" s="5" t="n"/>
      <c r="G496" s="5" t="n"/>
      <c r="H496" s="15" t="n"/>
      <c r="I496" s="5" t="n"/>
      <c r="J496" s="19">
        <f>IF(E496&amp;""="","",IFERROR(INDEX('الخدمات'!$B$6:$B$205,MATCH(E496&amp;"",'الخدمات'!$A$6:$A$205,0)),"خدمة غير موجودة"))</f>
        <v/>
      </c>
      <c r="K496" s="19">
        <f>IF(A496&amp;""="","",IF(AND(G496="تم",ISNUMBER(J496)),ROUND(J496-N(H496),2),0))</f>
        <v/>
      </c>
      <c r="L496" s="19">
        <f>IF(A496&amp;""="","",IFERROR(ROUND(K496*INDEX('الموظفات'!$C$6:$C$205,MATCH(F496&amp;"",'الموظفات'!$A$6:$A$205,0)),2),0))</f>
        <v/>
      </c>
      <c r="M496" s="6">
        <f>IF(A496&amp;""="","",IF(G496&amp;""="","محجوز",G496))</f>
        <v/>
      </c>
      <c r="N496" s="18">
        <f>IF(ISNUMBER(A496),IF(ISNUMBER(B496),HOUR(B496)*60+MINUTE(B496),0),"")</f>
        <v/>
      </c>
      <c r="O496" s="18">
        <f>IF(AND(ISNUMBER(A496),A496='الإعدادات'!$B$4),COUNTIFS($A$6:$A$2005,'الإعدادات'!$B$4,$N$6:$N$2005,"&lt;"&amp;N496)+COUNTIFS($A$6:A496,'الإعدادات'!$B$4,$N$6:N496,N496),"")</f>
        <v/>
      </c>
    </row>
    <row r="497">
      <c r="A497" s="13" t="n"/>
      <c r="B497" s="20" t="n"/>
      <c r="C497" s="5" t="n"/>
      <c r="D497" s="21" t="n"/>
      <c r="E497" s="5" t="n"/>
      <c r="F497" s="5" t="n"/>
      <c r="G497" s="5" t="n"/>
      <c r="H497" s="15" t="n"/>
      <c r="I497" s="5" t="n"/>
      <c r="J497" s="19">
        <f>IF(E497&amp;""="","",IFERROR(INDEX('الخدمات'!$B$6:$B$205,MATCH(E497&amp;"",'الخدمات'!$A$6:$A$205,0)),"خدمة غير موجودة"))</f>
        <v/>
      </c>
      <c r="K497" s="19">
        <f>IF(A497&amp;""="","",IF(AND(G497="تم",ISNUMBER(J497)),ROUND(J497-N(H497),2),0))</f>
        <v/>
      </c>
      <c r="L497" s="19">
        <f>IF(A497&amp;""="","",IFERROR(ROUND(K497*INDEX('الموظفات'!$C$6:$C$205,MATCH(F497&amp;"",'الموظفات'!$A$6:$A$205,0)),2),0))</f>
        <v/>
      </c>
      <c r="M497" s="6">
        <f>IF(A497&amp;""="","",IF(G497&amp;""="","محجوز",G497))</f>
        <v/>
      </c>
      <c r="N497" s="18">
        <f>IF(ISNUMBER(A497),IF(ISNUMBER(B497),HOUR(B497)*60+MINUTE(B497),0),"")</f>
        <v/>
      </c>
      <c r="O497" s="18">
        <f>IF(AND(ISNUMBER(A497),A497='الإعدادات'!$B$4),COUNTIFS($A$6:$A$2005,'الإعدادات'!$B$4,$N$6:$N$2005,"&lt;"&amp;N497)+COUNTIFS($A$6:A497,'الإعدادات'!$B$4,$N$6:N497,N497),"")</f>
        <v/>
      </c>
    </row>
    <row r="498">
      <c r="A498" s="13" t="n"/>
      <c r="B498" s="20" t="n"/>
      <c r="C498" s="5" t="n"/>
      <c r="D498" s="21" t="n"/>
      <c r="E498" s="5" t="n"/>
      <c r="F498" s="5" t="n"/>
      <c r="G498" s="5" t="n"/>
      <c r="H498" s="15" t="n"/>
      <c r="I498" s="5" t="n"/>
      <c r="J498" s="19">
        <f>IF(E498&amp;""="","",IFERROR(INDEX('الخدمات'!$B$6:$B$205,MATCH(E498&amp;"",'الخدمات'!$A$6:$A$205,0)),"خدمة غير موجودة"))</f>
        <v/>
      </c>
      <c r="K498" s="19">
        <f>IF(A498&amp;""="","",IF(AND(G498="تم",ISNUMBER(J498)),ROUND(J498-N(H498),2),0))</f>
        <v/>
      </c>
      <c r="L498" s="19">
        <f>IF(A498&amp;""="","",IFERROR(ROUND(K498*INDEX('الموظفات'!$C$6:$C$205,MATCH(F498&amp;"",'الموظفات'!$A$6:$A$205,0)),2),0))</f>
        <v/>
      </c>
      <c r="M498" s="6">
        <f>IF(A498&amp;""="","",IF(G498&amp;""="","محجوز",G498))</f>
        <v/>
      </c>
      <c r="N498" s="18">
        <f>IF(ISNUMBER(A498),IF(ISNUMBER(B498),HOUR(B498)*60+MINUTE(B498),0),"")</f>
        <v/>
      </c>
      <c r="O498" s="18">
        <f>IF(AND(ISNUMBER(A498),A498='الإعدادات'!$B$4),COUNTIFS($A$6:$A$2005,'الإعدادات'!$B$4,$N$6:$N$2005,"&lt;"&amp;N498)+COUNTIFS($A$6:A498,'الإعدادات'!$B$4,$N$6:N498,N498),"")</f>
        <v/>
      </c>
    </row>
    <row r="499">
      <c r="A499" s="13" t="n"/>
      <c r="B499" s="20" t="n"/>
      <c r="C499" s="5" t="n"/>
      <c r="D499" s="21" t="n"/>
      <c r="E499" s="5" t="n"/>
      <c r="F499" s="5" t="n"/>
      <c r="G499" s="5" t="n"/>
      <c r="H499" s="15" t="n"/>
      <c r="I499" s="5" t="n"/>
      <c r="J499" s="19">
        <f>IF(E499&amp;""="","",IFERROR(INDEX('الخدمات'!$B$6:$B$205,MATCH(E499&amp;"",'الخدمات'!$A$6:$A$205,0)),"خدمة غير موجودة"))</f>
        <v/>
      </c>
      <c r="K499" s="19">
        <f>IF(A499&amp;""="","",IF(AND(G499="تم",ISNUMBER(J499)),ROUND(J499-N(H499),2),0))</f>
        <v/>
      </c>
      <c r="L499" s="19">
        <f>IF(A499&amp;""="","",IFERROR(ROUND(K499*INDEX('الموظفات'!$C$6:$C$205,MATCH(F499&amp;"",'الموظفات'!$A$6:$A$205,0)),2),0))</f>
        <v/>
      </c>
      <c r="M499" s="6">
        <f>IF(A499&amp;""="","",IF(G499&amp;""="","محجوز",G499))</f>
        <v/>
      </c>
      <c r="N499" s="18">
        <f>IF(ISNUMBER(A499),IF(ISNUMBER(B499),HOUR(B499)*60+MINUTE(B499),0),"")</f>
        <v/>
      </c>
      <c r="O499" s="18">
        <f>IF(AND(ISNUMBER(A499),A499='الإعدادات'!$B$4),COUNTIFS($A$6:$A$2005,'الإعدادات'!$B$4,$N$6:$N$2005,"&lt;"&amp;N499)+COUNTIFS($A$6:A499,'الإعدادات'!$B$4,$N$6:N499,N499),"")</f>
        <v/>
      </c>
    </row>
    <row r="500">
      <c r="A500" s="13" t="n"/>
      <c r="B500" s="20" t="n"/>
      <c r="C500" s="5" t="n"/>
      <c r="D500" s="21" t="n"/>
      <c r="E500" s="5" t="n"/>
      <c r="F500" s="5" t="n"/>
      <c r="G500" s="5" t="n"/>
      <c r="H500" s="15" t="n"/>
      <c r="I500" s="5" t="n"/>
      <c r="J500" s="19">
        <f>IF(E500&amp;""="","",IFERROR(INDEX('الخدمات'!$B$6:$B$205,MATCH(E500&amp;"",'الخدمات'!$A$6:$A$205,0)),"خدمة غير موجودة"))</f>
        <v/>
      </c>
      <c r="K500" s="19">
        <f>IF(A500&amp;""="","",IF(AND(G500="تم",ISNUMBER(J500)),ROUND(J500-N(H500),2),0))</f>
        <v/>
      </c>
      <c r="L500" s="19">
        <f>IF(A500&amp;""="","",IFERROR(ROUND(K500*INDEX('الموظفات'!$C$6:$C$205,MATCH(F500&amp;"",'الموظفات'!$A$6:$A$205,0)),2),0))</f>
        <v/>
      </c>
      <c r="M500" s="6">
        <f>IF(A500&amp;""="","",IF(G500&amp;""="","محجوز",G500))</f>
        <v/>
      </c>
      <c r="N500" s="18">
        <f>IF(ISNUMBER(A500),IF(ISNUMBER(B500),HOUR(B500)*60+MINUTE(B500),0),"")</f>
        <v/>
      </c>
      <c r="O500" s="18">
        <f>IF(AND(ISNUMBER(A500),A500='الإعدادات'!$B$4),COUNTIFS($A$6:$A$2005,'الإعدادات'!$B$4,$N$6:$N$2005,"&lt;"&amp;N500)+COUNTIFS($A$6:A500,'الإعدادات'!$B$4,$N$6:N500,N500),"")</f>
        <v/>
      </c>
    </row>
    <row r="501">
      <c r="A501" s="13" t="n"/>
      <c r="B501" s="20" t="n"/>
      <c r="C501" s="5" t="n"/>
      <c r="D501" s="21" t="n"/>
      <c r="E501" s="5" t="n"/>
      <c r="F501" s="5" t="n"/>
      <c r="G501" s="5" t="n"/>
      <c r="H501" s="15" t="n"/>
      <c r="I501" s="5" t="n"/>
      <c r="J501" s="19">
        <f>IF(E501&amp;""="","",IFERROR(INDEX('الخدمات'!$B$6:$B$205,MATCH(E501&amp;"",'الخدمات'!$A$6:$A$205,0)),"خدمة غير موجودة"))</f>
        <v/>
      </c>
      <c r="K501" s="19">
        <f>IF(A501&amp;""="","",IF(AND(G501="تم",ISNUMBER(J501)),ROUND(J501-N(H501),2),0))</f>
        <v/>
      </c>
      <c r="L501" s="19">
        <f>IF(A501&amp;""="","",IFERROR(ROUND(K501*INDEX('الموظفات'!$C$6:$C$205,MATCH(F501&amp;"",'الموظفات'!$A$6:$A$205,0)),2),0))</f>
        <v/>
      </c>
      <c r="M501" s="6">
        <f>IF(A501&amp;""="","",IF(G501&amp;""="","محجوز",G501))</f>
        <v/>
      </c>
      <c r="N501" s="18">
        <f>IF(ISNUMBER(A501),IF(ISNUMBER(B501),HOUR(B501)*60+MINUTE(B501),0),"")</f>
        <v/>
      </c>
      <c r="O501" s="18">
        <f>IF(AND(ISNUMBER(A501),A501='الإعدادات'!$B$4),COUNTIFS($A$6:$A$2005,'الإعدادات'!$B$4,$N$6:$N$2005,"&lt;"&amp;N501)+COUNTIFS($A$6:A501,'الإعدادات'!$B$4,$N$6:N501,N501),"")</f>
        <v/>
      </c>
    </row>
    <row r="502">
      <c r="A502" s="13" t="n"/>
      <c r="B502" s="20" t="n"/>
      <c r="C502" s="5" t="n"/>
      <c r="D502" s="21" t="n"/>
      <c r="E502" s="5" t="n"/>
      <c r="F502" s="5" t="n"/>
      <c r="G502" s="5" t="n"/>
      <c r="H502" s="15" t="n"/>
      <c r="I502" s="5" t="n"/>
      <c r="J502" s="19">
        <f>IF(E502&amp;""="","",IFERROR(INDEX('الخدمات'!$B$6:$B$205,MATCH(E502&amp;"",'الخدمات'!$A$6:$A$205,0)),"خدمة غير موجودة"))</f>
        <v/>
      </c>
      <c r="K502" s="19">
        <f>IF(A502&amp;""="","",IF(AND(G502="تم",ISNUMBER(J502)),ROUND(J502-N(H502),2),0))</f>
        <v/>
      </c>
      <c r="L502" s="19">
        <f>IF(A502&amp;""="","",IFERROR(ROUND(K502*INDEX('الموظفات'!$C$6:$C$205,MATCH(F502&amp;"",'الموظفات'!$A$6:$A$205,0)),2),0))</f>
        <v/>
      </c>
      <c r="M502" s="6">
        <f>IF(A502&amp;""="","",IF(G502&amp;""="","محجوز",G502))</f>
        <v/>
      </c>
      <c r="N502" s="18">
        <f>IF(ISNUMBER(A502),IF(ISNUMBER(B502),HOUR(B502)*60+MINUTE(B502),0),"")</f>
        <v/>
      </c>
      <c r="O502" s="18">
        <f>IF(AND(ISNUMBER(A502),A502='الإعدادات'!$B$4),COUNTIFS($A$6:$A$2005,'الإعدادات'!$B$4,$N$6:$N$2005,"&lt;"&amp;N502)+COUNTIFS($A$6:A502,'الإعدادات'!$B$4,$N$6:N502,N502),"")</f>
        <v/>
      </c>
    </row>
    <row r="503">
      <c r="A503" s="13" t="n"/>
      <c r="B503" s="20" t="n"/>
      <c r="C503" s="5" t="n"/>
      <c r="D503" s="21" t="n"/>
      <c r="E503" s="5" t="n"/>
      <c r="F503" s="5" t="n"/>
      <c r="G503" s="5" t="n"/>
      <c r="H503" s="15" t="n"/>
      <c r="I503" s="5" t="n"/>
      <c r="J503" s="19">
        <f>IF(E503&amp;""="","",IFERROR(INDEX('الخدمات'!$B$6:$B$205,MATCH(E503&amp;"",'الخدمات'!$A$6:$A$205,0)),"خدمة غير موجودة"))</f>
        <v/>
      </c>
      <c r="K503" s="19">
        <f>IF(A503&amp;""="","",IF(AND(G503="تم",ISNUMBER(J503)),ROUND(J503-N(H503),2),0))</f>
        <v/>
      </c>
      <c r="L503" s="19">
        <f>IF(A503&amp;""="","",IFERROR(ROUND(K503*INDEX('الموظفات'!$C$6:$C$205,MATCH(F503&amp;"",'الموظفات'!$A$6:$A$205,0)),2),0))</f>
        <v/>
      </c>
      <c r="M503" s="6">
        <f>IF(A503&amp;""="","",IF(G503&amp;""="","محجوز",G503))</f>
        <v/>
      </c>
      <c r="N503" s="18">
        <f>IF(ISNUMBER(A503),IF(ISNUMBER(B503),HOUR(B503)*60+MINUTE(B503),0),"")</f>
        <v/>
      </c>
      <c r="O503" s="18">
        <f>IF(AND(ISNUMBER(A503),A503='الإعدادات'!$B$4),COUNTIFS($A$6:$A$2005,'الإعدادات'!$B$4,$N$6:$N$2005,"&lt;"&amp;N503)+COUNTIFS($A$6:A503,'الإعدادات'!$B$4,$N$6:N503,N503),"")</f>
        <v/>
      </c>
    </row>
    <row r="504">
      <c r="A504" s="13" t="n"/>
      <c r="B504" s="20" t="n"/>
      <c r="C504" s="5" t="n"/>
      <c r="D504" s="21" t="n"/>
      <c r="E504" s="5" t="n"/>
      <c r="F504" s="5" t="n"/>
      <c r="G504" s="5" t="n"/>
      <c r="H504" s="15" t="n"/>
      <c r="I504" s="5" t="n"/>
      <c r="J504" s="19">
        <f>IF(E504&amp;""="","",IFERROR(INDEX('الخدمات'!$B$6:$B$205,MATCH(E504&amp;"",'الخدمات'!$A$6:$A$205,0)),"خدمة غير موجودة"))</f>
        <v/>
      </c>
      <c r="K504" s="19">
        <f>IF(A504&amp;""="","",IF(AND(G504="تم",ISNUMBER(J504)),ROUND(J504-N(H504),2),0))</f>
        <v/>
      </c>
      <c r="L504" s="19">
        <f>IF(A504&amp;""="","",IFERROR(ROUND(K504*INDEX('الموظفات'!$C$6:$C$205,MATCH(F504&amp;"",'الموظفات'!$A$6:$A$205,0)),2),0))</f>
        <v/>
      </c>
      <c r="M504" s="6">
        <f>IF(A504&amp;""="","",IF(G504&amp;""="","محجوز",G504))</f>
        <v/>
      </c>
      <c r="N504" s="18">
        <f>IF(ISNUMBER(A504),IF(ISNUMBER(B504),HOUR(B504)*60+MINUTE(B504),0),"")</f>
        <v/>
      </c>
      <c r="O504" s="18">
        <f>IF(AND(ISNUMBER(A504),A504='الإعدادات'!$B$4),COUNTIFS($A$6:$A$2005,'الإعدادات'!$B$4,$N$6:$N$2005,"&lt;"&amp;N504)+COUNTIFS($A$6:A504,'الإعدادات'!$B$4,$N$6:N504,N504),"")</f>
        <v/>
      </c>
    </row>
    <row r="505">
      <c r="A505" s="13" t="n"/>
      <c r="B505" s="20" t="n"/>
      <c r="C505" s="5" t="n"/>
      <c r="D505" s="21" t="n"/>
      <c r="E505" s="5" t="n"/>
      <c r="F505" s="5" t="n"/>
      <c r="G505" s="5" t="n"/>
      <c r="H505" s="15" t="n"/>
      <c r="I505" s="5" t="n"/>
      <c r="J505" s="19">
        <f>IF(E505&amp;""="","",IFERROR(INDEX('الخدمات'!$B$6:$B$205,MATCH(E505&amp;"",'الخدمات'!$A$6:$A$205,0)),"خدمة غير موجودة"))</f>
        <v/>
      </c>
      <c r="K505" s="19">
        <f>IF(A505&amp;""="","",IF(AND(G505="تم",ISNUMBER(J505)),ROUND(J505-N(H505),2),0))</f>
        <v/>
      </c>
      <c r="L505" s="19">
        <f>IF(A505&amp;""="","",IFERROR(ROUND(K505*INDEX('الموظفات'!$C$6:$C$205,MATCH(F505&amp;"",'الموظفات'!$A$6:$A$205,0)),2),0))</f>
        <v/>
      </c>
      <c r="M505" s="6">
        <f>IF(A505&amp;""="","",IF(G505&amp;""="","محجوز",G505))</f>
        <v/>
      </c>
      <c r="N505" s="18">
        <f>IF(ISNUMBER(A505),IF(ISNUMBER(B505),HOUR(B505)*60+MINUTE(B505),0),"")</f>
        <v/>
      </c>
      <c r="O505" s="18">
        <f>IF(AND(ISNUMBER(A505),A505='الإعدادات'!$B$4),COUNTIFS($A$6:$A$2005,'الإعدادات'!$B$4,$N$6:$N$2005,"&lt;"&amp;N505)+COUNTIFS($A$6:A505,'الإعدادات'!$B$4,$N$6:N505,N505),"")</f>
        <v/>
      </c>
    </row>
    <row r="506">
      <c r="A506" s="13" t="n"/>
      <c r="B506" s="20" t="n"/>
      <c r="C506" s="5" t="n"/>
      <c r="D506" s="21" t="n"/>
      <c r="E506" s="5" t="n"/>
      <c r="F506" s="5" t="n"/>
      <c r="G506" s="5" t="n"/>
      <c r="H506" s="15" t="n"/>
      <c r="I506" s="5" t="n"/>
      <c r="J506" s="19">
        <f>IF(E506&amp;""="","",IFERROR(INDEX('الخدمات'!$B$6:$B$205,MATCH(E506&amp;"",'الخدمات'!$A$6:$A$205,0)),"خدمة غير موجودة"))</f>
        <v/>
      </c>
      <c r="K506" s="19">
        <f>IF(A506&amp;""="","",IF(AND(G506="تم",ISNUMBER(J506)),ROUND(J506-N(H506),2),0))</f>
        <v/>
      </c>
      <c r="L506" s="19">
        <f>IF(A506&amp;""="","",IFERROR(ROUND(K506*INDEX('الموظفات'!$C$6:$C$205,MATCH(F506&amp;"",'الموظفات'!$A$6:$A$205,0)),2),0))</f>
        <v/>
      </c>
      <c r="M506" s="6">
        <f>IF(A506&amp;""="","",IF(G506&amp;""="","محجوز",G506))</f>
        <v/>
      </c>
      <c r="N506" s="18">
        <f>IF(ISNUMBER(A506),IF(ISNUMBER(B506),HOUR(B506)*60+MINUTE(B506),0),"")</f>
        <v/>
      </c>
      <c r="O506" s="18">
        <f>IF(AND(ISNUMBER(A506),A506='الإعدادات'!$B$4),COUNTIFS($A$6:$A$2005,'الإعدادات'!$B$4,$N$6:$N$2005,"&lt;"&amp;N506)+COUNTIFS($A$6:A506,'الإعدادات'!$B$4,$N$6:N506,N506),"")</f>
        <v/>
      </c>
    </row>
    <row r="507">
      <c r="A507" s="13" t="n"/>
      <c r="B507" s="20" t="n"/>
      <c r="C507" s="5" t="n"/>
      <c r="D507" s="21" t="n"/>
      <c r="E507" s="5" t="n"/>
      <c r="F507" s="5" t="n"/>
      <c r="G507" s="5" t="n"/>
      <c r="H507" s="15" t="n"/>
      <c r="I507" s="5" t="n"/>
      <c r="J507" s="19">
        <f>IF(E507&amp;""="","",IFERROR(INDEX('الخدمات'!$B$6:$B$205,MATCH(E507&amp;"",'الخدمات'!$A$6:$A$205,0)),"خدمة غير موجودة"))</f>
        <v/>
      </c>
      <c r="K507" s="19">
        <f>IF(A507&amp;""="","",IF(AND(G507="تم",ISNUMBER(J507)),ROUND(J507-N(H507),2),0))</f>
        <v/>
      </c>
      <c r="L507" s="19">
        <f>IF(A507&amp;""="","",IFERROR(ROUND(K507*INDEX('الموظفات'!$C$6:$C$205,MATCH(F507&amp;"",'الموظفات'!$A$6:$A$205,0)),2),0))</f>
        <v/>
      </c>
      <c r="M507" s="6">
        <f>IF(A507&amp;""="","",IF(G507&amp;""="","محجوز",G507))</f>
        <v/>
      </c>
      <c r="N507" s="18">
        <f>IF(ISNUMBER(A507),IF(ISNUMBER(B507),HOUR(B507)*60+MINUTE(B507),0),"")</f>
        <v/>
      </c>
      <c r="O507" s="18">
        <f>IF(AND(ISNUMBER(A507),A507='الإعدادات'!$B$4),COUNTIFS($A$6:$A$2005,'الإعدادات'!$B$4,$N$6:$N$2005,"&lt;"&amp;N507)+COUNTIFS($A$6:A507,'الإعدادات'!$B$4,$N$6:N507,N507),"")</f>
        <v/>
      </c>
    </row>
    <row r="508">
      <c r="A508" s="13" t="n"/>
      <c r="B508" s="20" t="n"/>
      <c r="C508" s="5" t="n"/>
      <c r="D508" s="21" t="n"/>
      <c r="E508" s="5" t="n"/>
      <c r="F508" s="5" t="n"/>
      <c r="G508" s="5" t="n"/>
      <c r="H508" s="15" t="n"/>
      <c r="I508" s="5" t="n"/>
      <c r="J508" s="19">
        <f>IF(E508&amp;""="","",IFERROR(INDEX('الخدمات'!$B$6:$B$205,MATCH(E508&amp;"",'الخدمات'!$A$6:$A$205,0)),"خدمة غير موجودة"))</f>
        <v/>
      </c>
      <c r="K508" s="19">
        <f>IF(A508&amp;""="","",IF(AND(G508="تم",ISNUMBER(J508)),ROUND(J508-N(H508),2),0))</f>
        <v/>
      </c>
      <c r="L508" s="19">
        <f>IF(A508&amp;""="","",IFERROR(ROUND(K508*INDEX('الموظفات'!$C$6:$C$205,MATCH(F508&amp;"",'الموظفات'!$A$6:$A$205,0)),2),0))</f>
        <v/>
      </c>
      <c r="M508" s="6">
        <f>IF(A508&amp;""="","",IF(G508&amp;""="","محجوز",G508))</f>
        <v/>
      </c>
      <c r="N508" s="18">
        <f>IF(ISNUMBER(A508),IF(ISNUMBER(B508),HOUR(B508)*60+MINUTE(B508),0),"")</f>
        <v/>
      </c>
      <c r="O508" s="18">
        <f>IF(AND(ISNUMBER(A508),A508='الإعدادات'!$B$4),COUNTIFS($A$6:$A$2005,'الإعدادات'!$B$4,$N$6:$N$2005,"&lt;"&amp;N508)+COUNTIFS($A$6:A508,'الإعدادات'!$B$4,$N$6:N508,N508),"")</f>
        <v/>
      </c>
    </row>
    <row r="509">
      <c r="A509" s="13" t="n"/>
      <c r="B509" s="20" t="n"/>
      <c r="C509" s="5" t="n"/>
      <c r="D509" s="21" t="n"/>
      <c r="E509" s="5" t="n"/>
      <c r="F509" s="5" t="n"/>
      <c r="G509" s="5" t="n"/>
      <c r="H509" s="15" t="n"/>
      <c r="I509" s="5" t="n"/>
      <c r="J509" s="19">
        <f>IF(E509&amp;""="","",IFERROR(INDEX('الخدمات'!$B$6:$B$205,MATCH(E509&amp;"",'الخدمات'!$A$6:$A$205,0)),"خدمة غير موجودة"))</f>
        <v/>
      </c>
      <c r="K509" s="19">
        <f>IF(A509&amp;""="","",IF(AND(G509="تم",ISNUMBER(J509)),ROUND(J509-N(H509),2),0))</f>
        <v/>
      </c>
      <c r="L509" s="19">
        <f>IF(A509&amp;""="","",IFERROR(ROUND(K509*INDEX('الموظفات'!$C$6:$C$205,MATCH(F509&amp;"",'الموظفات'!$A$6:$A$205,0)),2),0))</f>
        <v/>
      </c>
      <c r="M509" s="6">
        <f>IF(A509&amp;""="","",IF(G509&amp;""="","محجوز",G509))</f>
        <v/>
      </c>
      <c r="N509" s="18">
        <f>IF(ISNUMBER(A509),IF(ISNUMBER(B509),HOUR(B509)*60+MINUTE(B509),0),"")</f>
        <v/>
      </c>
      <c r="O509" s="18">
        <f>IF(AND(ISNUMBER(A509),A509='الإعدادات'!$B$4),COUNTIFS($A$6:$A$2005,'الإعدادات'!$B$4,$N$6:$N$2005,"&lt;"&amp;N509)+COUNTIFS($A$6:A509,'الإعدادات'!$B$4,$N$6:N509,N509),"")</f>
        <v/>
      </c>
    </row>
    <row r="510">
      <c r="A510" s="13" t="n"/>
      <c r="B510" s="20" t="n"/>
      <c r="C510" s="5" t="n"/>
      <c r="D510" s="21" t="n"/>
      <c r="E510" s="5" t="n"/>
      <c r="F510" s="5" t="n"/>
      <c r="G510" s="5" t="n"/>
      <c r="H510" s="15" t="n"/>
      <c r="I510" s="5" t="n"/>
      <c r="J510" s="19">
        <f>IF(E510&amp;""="","",IFERROR(INDEX('الخدمات'!$B$6:$B$205,MATCH(E510&amp;"",'الخدمات'!$A$6:$A$205,0)),"خدمة غير موجودة"))</f>
        <v/>
      </c>
      <c r="K510" s="19">
        <f>IF(A510&amp;""="","",IF(AND(G510="تم",ISNUMBER(J510)),ROUND(J510-N(H510),2),0))</f>
        <v/>
      </c>
      <c r="L510" s="19">
        <f>IF(A510&amp;""="","",IFERROR(ROUND(K510*INDEX('الموظفات'!$C$6:$C$205,MATCH(F510&amp;"",'الموظفات'!$A$6:$A$205,0)),2),0))</f>
        <v/>
      </c>
      <c r="M510" s="6">
        <f>IF(A510&amp;""="","",IF(G510&amp;""="","محجوز",G510))</f>
        <v/>
      </c>
      <c r="N510" s="18">
        <f>IF(ISNUMBER(A510),IF(ISNUMBER(B510),HOUR(B510)*60+MINUTE(B510),0),"")</f>
        <v/>
      </c>
      <c r="O510" s="18">
        <f>IF(AND(ISNUMBER(A510),A510='الإعدادات'!$B$4),COUNTIFS($A$6:$A$2005,'الإعدادات'!$B$4,$N$6:$N$2005,"&lt;"&amp;N510)+COUNTIFS($A$6:A510,'الإعدادات'!$B$4,$N$6:N510,N510),"")</f>
        <v/>
      </c>
    </row>
    <row r="511">
      <c r="A511" s="13" t="n"/>
      <c r="B511" s="20" t="n"/>
      <c r="C511" s="5" t="n"/>
      <c r="D511" s="21" t="n"/>
      <c r="E511" s="5" t="n"/>
      <c r="F511" s="5" t="n"/>
      <c r="G511" s="5" t="n"/>
      <c r="H511" s="15" t="n"/>
      <c r="I511" s="5" t="n"/>
      <c r="J511" s="19">
        <f>IF(E511&amp;""="","",IFERROR(INDEX('الخدمات'!$B$6:$B$205,MATCH(E511&amp;"",'الخدمات'!$A$6:$A$205,0)),"خدمة غير موجودة"))</f>
        <v/>
      </c>
      <c r="K511" s="19">
        <f>IF(A511&amp;""="","",IF(AND(G511="تم",ISNUMBER(J511)),ROUND(J511-N(H511),2),0))</f>
        <v/>
      </c>
      <c r="L511" s="19">
        <f>IF(A511&amp;""="","",IFERROR(ROUND(K511*INDEX('الموظفات'!$C$6:$C$205,MATCH(F511&amp;"",'الموظفات'!$A$6:$A$205,0)),2),0))</f>
        <v/>
      </c>
      <c r="M511" s="6">
        <f>IF(A511&amp;""="","",IF(G511&amp;""="","محجوز",G511))</f>
        <v/>
      </c>
      <c r="N511" s="18">
        <f>IF(ISNUMBER(A511),IF(ISNUMBER(B511),HOUR(B511)*60+MINUTE(B511),0),"")</f>
        <v/>
      </c>
      <c r="O511" s="18">
        <f>IF(AND(ISNUMBER(A511),A511='الإعدادات'!$B$4),COUNTIFS($A$6:$A$2005,'الإعدادات'!$B$4,$N$6:$N$2005,"&lt;"&amp;N511)+COUNTIFS($A$6:A511,'الإعدادات'!$B$4,$N$6:N511,N511),"")</f>
        <v/>
      </c>
    </row>
    <row r="512">
      <c r="A512" s="13" t="n"/>
      <c r="B512" s="20" t="n"/>
      <c r="C512" s="5" t="n"/>
      <c r="D512" s="21" t="n"/>
      <c r="E512" s="5" t="n"/>
      <c r="F512" s="5" t="n"/>
      <c r="G512" s="5" t="n"/>
      <c r="H512" s="15" t="n"/>
      <c r="I512" s="5" t="n"/>
      <c r="J512" s="19">
        <f>IF(E512&amp;""="","",IFERROR(INDEX('الخدمات'!$B$6:$B$205,MATCH(E512&amp;"",'الخدمات'!$A$6:$A$205,0)),"خدمة غير موجودة"))</f>
        <v/>
      </c>
      <c r="K512" s="19">
        <f>IF(A512&amp;""="","",IF(AND(G512="تم",ISNUMBER(J512)),ROUND(J512-N(H512),2),0))</f>
        <v/>
      </c>
      <c r="L512" s="19">
        <f>IF(A512&amp;""="","",IFERROR(ROUND(K512*INDEX('الموظفات'!$C$6:$C$205,MATCH(F512&amp;"",'الموظفات'!$A$6:$A$205,0)),2),0))</f>
        <v/>
      </c>
      <c r="M512" s="6">
        <f>IF(A512&amp;""="","",IF(G512&amp;""="","محجوز",G512))</f>
        <v/>
      </c>
      <c r="N512" s="18">
        <f>IF(ISNUMBER(A512),IF(ISNUMBER(B512),HOUR(B512)*60+MINUTE(B512),0),"")</f>
        <v/>
      </c>
      <c r="O512" s="18">
        <f>IF(AND(ISNUMBER(A512),A512='الإعدادات'!$B$4),COUNTIFS($A$6:$A$2005,'الإعدادات'!$B$4,$N$6:$N$2005,"&lt;"&amp;N512)+COUNTIFS($A$6:A512,'الإعدادات'!$B$4,$N$6:N512,N512),"")</f>
        <v/>
      </c>
    </row>
    <row r="513">
      <c r="A513" s="13" t="n"/>
      <c r="B513" s="20" t="n"/>
      <c r="C513" s="5" t="n"/>
      <c r="D513" s="21" t="n"/>
      <c r="E513" s="5" t="n"/>
      <c r="F513" s="5" t="n"/>
      <c r="G513" s="5" t="n"/>
      <c r="H513" s="15" t="n"/>
      <c r="I513" s="5" t="n"/>
      <c r="J513" s="19">
        <f>IF(E513&amp;""="","",IFERROR(INDEX('الخدمات'!$B$6:$B$205,MATCH(E513&amp;"",'الخدمات'!$A$6:$A$205,0)),"خدمة غير موجودة"))</f>
        <v/>
      </c>
      <c r="K513" s="19">
        <f>IF(A513&amp;""="","",IF(AND(G513="تم",ISNUMBER(J513)),ROUND(J513-N(H513),2),0))</f>
        <v/>
      </c>
      <c r="L513" s="19">
        <f>IF(A513&amp;""="","",IFERROR(ROUND(K513*INDEX('الموظفات'!$C$6:$C$205,MATCH(F513&amp;"",'الموظفات'!$A$6:$A$205,0)),2),0))</f>
        <v/>
      </c>
      <c r="M513" s="6">
        <f>IF(A513&amp;""="","",IF(G513&amp;""="","محجوز",G513))</f>
        <v/>
      </c>
      <c r="N513" s="18">
        <f>IF(ISNUMBER(A513),IF(ISNUMBER(B513),HOUR(B513)*60+MINUTE(B513),0),"")</f>
        <v/>
      </c>
      <c r="O513" s="18">
        <f>IF(AND(ISNUMBER(A513),A513='الإعدادات'!$B$4),COUNTIFS($A$6:$A$2005,'الإعدادات'!$B$4,$N$6:$N$2005,"&lt;"&amp;N513)+COUNTIFS($A$6:A513,'الإعدادات'!$B$4,$N$6:N513,N513),"")</f>
        <v/>
      </c>
    </row>
    <row r="514">
      <c r="A514" s="13" t="n"/>
      <c r="B514" s="20" t="n"/>
      <c r="C514" s="5" t="n"/>
      <c r="D514" s="21" t="n"/>
      <c r="E514" s="5" t="n"/>
      <c r="F514" s="5" t="n"/>
      <c r="G514" s="5" t="n"/>
      <c r="H514" s="15" t="n"/>
      <c r="I514" s="5" t="n"/>
      <c r="J514" s="19">
        <f>IF(E514&amp;""="","",IFERROR(INDEX('الخدمات'!$B$6:$B$205,MATCH(E514&amp;"",'الخدمات'!$A$6:$A$205,0)),"خدمة غير موجودة"))</f>
        <v/>
      </c>
      <c r="K514" s="19">
        <f>IF(A514&amp;""="","",IF(AND(G514="تم",ISNUMBER(J514)),ROUND(J514-N(H514),2),0))</f>
        <v/>
      </c>
      <c r="L514" s="19">
        <f>IF(A514&amp;""="","",IFERROR(ROUND(K514*INDEX('الموظفات'!$C$6:$C$205,MATCH(F514&amp;"",'الموظفات'!$A$6:$A$205,0)),2),0))</f>
        <v/>
      </c>
      <c r="M514" s="6">
        <f>IF(A514&amp;""="","",IF(G514&amp;""="","محجوز",G514))</f>
        <v/>
      </c>
      <c r="N514" s="18">
        <f>IF(ISNUMBER(A514),IF(ISNUMBER(B514),HOUR(B514)*60+MINUTE(B514),0),"")</f>
        <v/>
      </c>
      <c r="O514" s="18">
        <f>IF(AND(ISNUMBER(A514),A514='الإعدادات'!$B$4),COUNTIFS($A$6:$A$2005,'الإعدادات'!$B$4,$N$6:$N$2005,"&lt;"&amp;N514)+COUNTIFS($A$6:A514,'الإعدادات'!$B$4,$N$6:N514,N514),"")</f>
        <v/>
      </c>
    </row>
    <row r="515">
      <c r="A515" s="13" t="n"/>
      <c r="B515" s="20" t="n"/>
      <c r="C515" s="5" t="n"/>
      <c r="D515" s="21" t="n"/>
      <c r="E515" s="5" t="n"/>
      <c r="F515" s="5" t="n"/>
      <c r="G515" s="5" t="n"/>
      <c r="H515" s="15" t="n"/>
      <c r="I515" s="5" t="n"/>
      <c r="J515" s="19">
        <f>IF(E515&amp;""="","",IFERROR(INDEX('الخدمات'!$B$6:$B$205,MATCH(E515&amp;"",'الخدمات'!$A$6:$A$205,0)),"خدمة غير موجودة"))</f>
        <v/>
      </c>
      <c r="K515" s="19">
        <f>IF(A515&amp;""="","",IF(AND(G515="تم",ISNUMBER(J515)),ROUND(J515-N(H515),2),0))</f>
        <v/>
      </c>
      <c r="L515" s="19">
        <f>IF(A515&amp;""="","",IFERROR(ROUND(K515*INDEX('الموظفات'!$C$6:$C$205,MATCH(F515&amp;"",'الموظفات'!$A$6:$A$205,0)),2),0))</f>
        <v/>
      </c>
      <c r="M515" s="6">
        <f>IF(A515&amp;""="","",IF(G515&amp;""="","محجوز",G515))</f>
        <v/>
      </c>
      <c r="N515" s="18">
        <f>IF(ISNUMBER(A515),IF(ISNUMBER(B515),HOUR(B515)*60+MINUTE(B515),0),"")</f>
        <v/>
      </c>
      <c r="O515" s="18">
        <f>IF(AND(ISNUMBER(A515),A515='الإعدادات'!$B$4),COUNTIFS($A$6:$A$2005,'الإعدادات'!$B$4,$N$6:$N$2005,"&lt;"&amp;N515)+COUNTIFS($A$6:A515,'الإعدادات'!$B$4,$N$6:N515,N515),"")</f>
        <v/>
      </c>
    </row>
    <row r="516">
      <c r="A516" s="13" t="n"/>
      <c r="B516" s="20" t="n"/>
      <c r="C516" s="5" t="n"/>
      <c r="D516" s="21" t="n"/>
      <c r="E516" s="5" t="n"/>
      <c r="F516" s="5" t="n"/>
      <c r="G516" s="5" t="n"/>
      <c r="H516" s="15" t="n"/>
      <c r="I516" s="5" t="n"/>
      <c r="J516" s="19">
        <f>IF(E516&amp;""="","",IFERROR(INDEX('الخدمات'!$B$6:$B$205,MATCH(E516&amp;"",'الخدمات'!$A$6:$A$205,0)),"خدمة غير موجودة"))</f>
        <v/>
      </c>
      <c r="K516" s="19">
        <f>IF(A516&amp;""="","",IF(AND(G516="تم",ISNUMBER(J516)),ROUND(J516-N(H516),2),0))</f>
        <v/>
      </c>
      <c r="L516" s="19">
        <f>IF(A516&amp;""="","",IFERROR(ROUND(K516*INDEX('الموظفات'!$C$6:$C$205,MATCH(F516&amp;"",'الموظفات'!$A$6:$A$205,0)),2),0))</f>
        <v/>
      </c>
      <c r="M516" s="6">
        <f>IF(A516&amp;""="","",IF(G516&amp;""="","محجوز",G516))</f>
        <v/>
      </c>
      <c r="N516" s="18">
        <f>IF(ISNUMBER(A516),IF(ISNUMBER(B516),HOUR(B516)*60+MINUTE(B516),0),"")</f>
        <v/>
      </c>
      <c r="O516" s="18">
        <f>IF(AND(ISNUMBER(A516),A516='الإعدادات'!$B$4),COUNTIFS($A$6:$A$2005,'الإعدادات'!$B$4,$N$6:$N$2005,"&lt;"&amp;N516)+COUNTIFS($A$6:A516,'الإعدادات'!$B$4,$N$6:N516,N516),"")</f>
        <v/>
      </c>
    </row>
    <row r="517">
      <c r="A517" s="13" t="n"/>
      <c r="B517" s="20" t="n"/>
      <c r="C517" s="5" t="n"/>
      <c r="D517" s="21" t="n"/>
      <c r="E517" s="5" t="n"/>
      <c r="F517" s="5" t="n"/>
      <c r="G517" s="5" t="n"/>
      <c r="H517" s="15" t="n"/>
      <c r="I517" s="5" t="n"/>
      <c r="J517" s="19">
        <f>IF(E517&amp;""="","",IFERROR(INDEX('الخدمات'!$B$6:$B$205,MATCH(E517&amp;"",'الخدمات'!$A$6:$A$205,0)),"خدمة غير موجودة"))</f>
        <v/>
      </c>
      <c r="K517" s="19">
        <f>IF(A517&amp;""="","",IF(AND(G517="تم",ISNUMBER(J517)),ROUND(J517-N(H517),2),0))</f>
        <v/>
      </c>
      <c r="L517" s="19">
        <f>IF(A517&amp;""="","",IFERROR(ROUND(K517*INDEX('الموظفات'!$C$6:$C$205,MATCH(F517&amp;"",'الموظفات'!$A$6:$A$205,0)),2),0))</f>
        <v/>
      </c>
      <c r="M517" s="6">
        <f>IF(A517&amp;""="","",IF(G517&amp;""="","محجوز",G517))</f>
        <v/>
      </c>
      <c r="N517" s="18">
        <f>IF(ISNUMBER(A517),IF(ISNUMBER(B517),HOUR(B517)*60+MINUTE(B517),0),"")</f>
        <v/>
      </c>
      <c r="O517" s="18">
        <f>IF(AND(ISNUMBER(A517),A517='الإعدادات'!$B$4),COUNTIFS($A$6:$A$2005,'الإعدادات'!$B$4,$N$6:$N$2005,"&lt;"&amp;N517)+COUNTIFS($A$6:A517,'الإعدادات'!$B$4,$N$6:N517,N517),"")</f>
        <v/>
      </c>
    </row>
    <row r="518">
      <c r="A518" s="13" t="n"/>
      <c r="B518" s="20" t="n"/>
      <c r="C518" s="5" t="n"/>
      <c r="D518" s="21" t="n"/>
      <c r="E518" s="5" t="n"/>
      <c r="F518" s="5" t="n"/>
      <c r="G518" s="5" t="n"/>
      <c r="H518" s="15" t="n"/>
      <c r="I518" s="5" t="n"/>
      <c r="J518" s="19">
        <f>IF(E518&amp;""="","",IFERROR(INDEX('الخدمات'!$B$6:$B$205,MATCH(E518&amp;"",'الخدمات'!$A$6:$A$205,0)),"خدمة غير موجودة"))</f>
        <v/>
      </c>
      <c r="K518" s="19">
        <f>IF(A518&amp;""="","",IF(AND(G518="تم",ISNUMBER(J518)),ROUND(J518-N(H518),2),0))</f>
        <v/>
      </c>
      <c r="L518" s="19">
        <f>IF(A518&amp;""="","",IFERROR(ROUND(K518*INDEX('الموظفات'!$C$6:$C$205,MATCH(F518&amp;"",'الموظفات'!$A$6:$A$205,0)),2),0))</f>
        <v/>
      </c>
      <c r="M518" s="6">
        <f>IF(A518&amp;""="","",IF(G518&amp;""="","محجوز",G518))</f>
        <v/>
      </c>
      <c r="N518" s="18">
        <f>IF(ISNUMBER(A518),IF(ISNUMBER(B518),HOUR(B518)*60+MINUTE(B518),0),"")</f>
        <v/>
      </c>
      <c r="O518" s="18">
        <f>IF(AND(ISNUMBER(A518),A518='الإعدادات'!$B$4),COUNTIFS($A$6:$A$2005,'الإعدادات'!$B$4,$N$6:$N$2005,"&lt;"&amp;N518)+COUNTIFS($A$6:A518,'الإعدادات'!$B$4,$N$6:N518,N518),"")</f>
        <v/>
      </c>
    </row>
    <row r="519">
      <c r="A519" s="13" t="n"/>
      <c r="B519" s="20" t="n"/>
      <c r="C519" s="5" t="n"/>
      <c r="D519" s="21" t="n"/>
      <c r="E519" s="5" t="n"/>
      <c r="F519" s="5" t="n"/>
      <c r="G519" s="5" t="n"/>
      <c r="H519" s="15" t="n"/>
      <c r="I519" s="5" t="n"/>
      <c r="J519" s="19">
        <f>IF(E519&amp;""="","",IFERROR(INDEX('الخدمات'!$B$6:$B$205,MATCH(E519&amp;"",'الخدمات'!$A$6:$A$205,0)),"خدمة غير موجودة"))</f>
        <v/>
      </c>
      <c r="K519" s="19">
        <f>IF(A519&amp;""="","",IF(AND(G519="تم",ISNUMBER(J519)),ROUND(J519-N(H519),2),0))</f>
        <v/>
      </c>
      <c r="L519" s="19">
        <f>IF(A519&amp;""="","",IFERROR(ROUND(K519*INDEX('الموظفات'!$C$6:$C$205,MATCH(F519&amp;"",'الموظفات'!$A$6:$A$205,0)),2),0))</f>
        <v/>
      </c>
      <c r="M519" s="6">
        <f>IF(A519&amp;""="","",IF(G519&amp;""="","محجوز",G519))</f>
        <v/>
      </c>
      <c r="N519" s="18">
        <f>IF(ISNUMBER(A519),IF(ISNUMBER(B519),HOUR(B519)*60+MINUTE(B519),0),"")</f>
        <v/>
      </c>
      <c r="O519" s="18">
        <f>IF(AND(ISNUMBER(A519),A519='الإعدادات'!$B$4),COUNTIFS($A$6:$A$2005,'الإعدادات'!$B$4,$N$6:$N$2005,"&lt;"&amp;N519)+COUNTIFS($A$6:A519,'الإعدادات'!$B$4,$N$6:N519,N519),"")</f>
        <v/>
      </c>
    </row>
    <row r="520">
      <c r="A520" s="13" t="n"/>
      <c r="B520" s="20" t="n"/>
      <c r="C520" s="5" t="n"/>
      <c r="D520" s="21" t="n"/>
      <c r="E520" s="5" t="n"/>
      <c r="F520" s="5" t="n"/>
      <c r="G520" s="5" t="n"/>
      <c r="H520" s="15" t="n"/>
      <c r="I520" s="5" t="n"/>
      <c r="J520" s="19">
        <f>IF(E520&amp;""="","",IFERROR(INDEX('الخدمات'!$B$6:$B$205,MATCH(E520&amp;"",'الخدمات'!$A$6:$A$205,0)),"خدمة غير موجودة"))</f>
        <v/>
      </c>
      <c r="K520" s="19">
        <f>IF(A520&amp;""="","",IF(AND(G520="تم",ISNUMBER(J520)),ROUND(J520-N(H520),2),0))</f>
        <v/>
      </c>
      <c r="L520" s="19">
        <f>IF(A520&amp;""="","",IFERROR(ROUND(K520*INDEX('الموظفات'!$C$6:$C$205,MATCH(F520&amp;"",'الموظفات'!$A$6:$A$205,0)),2),0))</f>
        <v/>
      </c>
      <c r="M520" s="6">
        <f>IF(A520&amp;""="","",IF(G520&amp;""="","محجوز",G520))</f>
        <v/>
      </c>
      <c r="N520" s="18">
        <f>IF(ISNUMBER(A520),IF(ISNUMBER(B520),HOUR(B520)*60+MINUTE(B520),0),"")</f>
        <v/>
      </c>
      <c r="O520" s="18">
        <f>IF(AND(ISNUMBER(A520),A520='الإعدادات'!$B$4),COUNTIFS($A$6:$A$2005,'الإعدادات'!$B$4,$N$6:$N$2005,"&lt;"&amp;N520)+COUNTIFS($A$6:A520,'الإعدادات'!$B$4,$N$6:N520,N520),"")</f>
        <v/>
      </c>
    </row>
    <row r="521">
      <c r="A521" s="13" t="n"/>
      <c r="B521" s="20" t="n"/>
      <c r="C521" s="5" t="n"/>
      <c r="D521" s="21" t="n"/>
      <c r="E521" s="5" t="n"/>
      <c r="F521" s="5" t="n"/>
      <c r="G521" s="5" t="n"/>
      <c r="H521" s="15" t="n"/>
      <c r="I521" s="5" t="n"/>
      <c r="J521" s="19">
        <f>IF(E521&amp;""="","",IFERROR(INDEX('الخدمات'!$B$6:$B$205,MATCH(E521&amp;"",'الخدمات'!$A$6:$A$205,0)),"خدمة غير موجودة"))</f>
        <v/>
      </c>
      <c r="K521" s="19">
        <f>IF(A521&amp;""="","",IF(AND(G521="تم",ISNUMBER(J521)),ROUND(J521-N(H521),2),0))</f>
        <v/>
      </c>
      <c r="L521" s="19">
        <f>IF(A521&amp;""="","",IFERROR(ROUND(K521*INDEX('الموظفات'!$C$6:$C$205,MATCH(F521&amp;"",'الموظفات'!$A$6:$A$205,0)),2),0))</f>
        <v/>
      </c>
      <c r="M521" s="6">
        <f>IF(A521&amp;""="","",IF(G521&amp;""="","محجوز",G521))</f>
        <v/>
      </c>
      <c r="N521" s="18">
        <f>IF(ISNUMBER(A521),IF(ISNUMBER(B521),HOUR(B521)*60+MINUTE(B521),0),"")</f>
        <v/>
      </c>
      <c r="O521" s="18">
        <f>IF(AND(ISNUMBER(A521),A521='الإعدادات'!$B$4),COUNTIFS($A$6:$A$2005,'الإعدادات'!$B$4,$N$6:$N$2005,"&lt;"&amp;N521)+COUNTIFS($A$6:A521,'الإعدادات'!$B$4,$N$6:N521,N521),"")</f>
        <v/>
      </c>
    </row>
    <row r="522">
      <c r="A522" s="13" t="n"/>
      <c r="B522" s="20" t="n"/>
      <c r="C522" s="5" t="n"/>
      <c r="D522" s="21" t="n"/>
      <c r="E522" s="5" t="n"/>
      <c r="F522" s="5" t="n"/>
      <c r="G522" s="5" t="n"/>
      <c r="H522" s="15" t="n"/>
      <c r="I522" s="5" t="n"/>
      <c r="J522" s="19">
        <f>IF(E522&amp;""="","",IFERROR(INDEX('الخدمات'!$B$6:$B$205,MATCH(E522&amp;"",'الخدمات'!$A$6:$A$205,0)),"خدمة غير موجودة"))</f>
        <v/>
      </c>
      <c r="K522" s="19">
        <f>IF(A522&amp;""="","",IF(AND(G522="تم",ISNUMBER(J522)),ROUND(J522-N(H522),2),0))</f>
        <v/>
      </c>
      <c r="L522" s="19">
        <f>IF(A522&amp;""="","",IFERROR(ROUND(K522*INDEX('الموظفات'!$C$6:$C$205,MATCH(F522&amp;"",'الموظفات'!$A$6:$A$205,0)),2),0))</f>
        <v/>
      </c>
      <c r="M522" s="6">
        <f>IF(A522&amp;""="","",IF(G522&amp;""="","محجوز",G522))</f>
        <v/>
      </c>
      <c r="N522" s="18">
        <f>IF(ISNUMBER(A522),IF(ISNUMBER(B522),HOUR(B522)*60+MINUTE(B522),0),"")</f>
        <v/>
      </c>
      <c r="O522" s="18">
        <f>IF(AND(ISNUMBER(A522),A522='الإعدادات'!$B$4),COUNTIFS($A$6:$A$2005,'الإعدادات'!$B$4,$N$6:$N$2005,"&lt;"&amp;N522)+COUNTIFS($A$6:A522,'الإعدادات'!$B$4,$N$6:N522,N522),"")</f>
        <v/>
      </c>
    </row>
    <row r="523">
      <c r="A523" s="13" t="n"/>
      <c r="B523" s="20" t="n"/>
      <c r="C523" s="5" t="n"/>
      <c r="D523" s="21" t="n"/>
      <c r="E523" s="5" t="n"/>
      <c r="F523" s="5" t="n"/>
      <c r="G523" s="5" t="n"/>
      <c r="H523" s="15" t="n"/>
      <c r="I523" s="5" t="n"/>
      <c r="J523" s="19">
        <f>IF(E523&amp;""="","",IFERROR(INDEX('الخدمات'!$B$6:$B$205,MATCH(E523&amp;"",'الخدمات'!$A$6:$A$205,0)),"خدمة غير موجودة"))</f>
        <v/>
      </c>
      <c r="K523" s="19">
        <f>IF(A523&amp;""="","",IF(AND(G523="تم",ISNUMBER(J523)),ROUND(J523-N(H523),2),0))</f>
        <v/>
      </c>
      <c r="L523" s="19">
        <f>IF(A523&amp;""="","",IFERROR(ROUND(K523*INDEX('الموظفات'!$C$6:$C$205,MATCH(F523&amp;"",'الموظفات'!$A$6:$A$205,0)),2),0))</f>
        <v/>
      </c>
      <c r="M523" s="6">
        <f>IF(A523&amp;""="","",IF(G523&amp;""="","محجوز",G523))</f>
        <v/>
      </c>
      <c r="N523" s="18">
        <f>IF(ISNUMBER(A523),IF(ISNUMBER(B523),HOUR(B523)*60+MINUTE(B523),0),"")</f>
        <v/>
      </c>
      <c r="O523" s="18">
        <f>IF(AND(ISNUMBER(A523),A523='الإعدادات'!$B$4),COUNTIFS($A$6:$A$2005,'الإعدادات'!$B$4,$N$6:$N$2005,"&lt;"&amp;N523)+COUNTIFS($A$6:A523,'الإعدادات'!$B$4,$N$6:N523,N523),"")</f>
        <v/>
      </c>
    </row>
    <row r="524">
      <c r="A524" s="13" t="n"/>
      <c r="B524" s="20" t="n"/>
      <c r="C524" s="5" t="n"/>
      <c r="D524" s="21" t="n"/>
      <c r="E524" s="5" t="n"/>
      <c r="F524" s="5" t="n"/>
      <c r="G524" s="5" t="n"/>
      <c r="H524" s="15" t="n"/>
      <c r="I524" s="5" t="n"/>
      <c r="J524" s="19">
        <f>IF(E524&amp;""="","",IFERROR(INDEX('الخدمات'!$B$6:$B$205,MATCH(E524&amp;"",'الخدمات'!$A$6:$A$205,0)),"خدمة غير موجودة"))</f>
        <v/>
      </c>
      <c r="K524" s="19">
        <f>IF(A524&amp;""="","",IF(AND(G524="تم",ISNUMBER(J524)),ROUND(J524-N(H524),2),0))</f>
        <v/>
      </c>
      <c r="L524" s="19">
        <f>IF(A524&amp;""="","",IFERROR(ROUND(K524*INDEX('الموظفات'!$C$6:$C$205,MATCH(F524&amp;"",'الموظفات'!$A$6:$A$205,0)),2),0))</f>
        <v/>
      </c>
      <c r="M524" s="6">
        <f>IF(A524&amp;""="","",IF(G524&amp;""="","محجوز",G524))</f>
        <v/>
      </c>
      <c r="N524" s="18">
        <f>IF(ISNUMBER(A524),IF(ISNUMBER(B524),HOUR(B524)*60+MINUTE(B524),0),"")</f>
        <v/>
      </c>
      <c r="O524" s="18">
        <f>IF(AND(ISNUMBER(A524),A524='الإعدادات'!$B$4),COUNTIFS($A$6:$A$2005,'الإعدادات'!$B$4,$N$6:$N$2005,"&lt;"&amp;N524)+COUNTIFS($A$6:A524,'الإعدادات'!$B$4,$N$6:N524,N524),"")</f>
        <v/>
      </c>
    </row>
    <row r="525">
      <c r="A525" s="13" t="n"/>
      <c r="B525" s="20" t="n"/>
      <c r="C525" s="5" t="n"/>
      <c r="D525" s="21" t="n"/>
      <c r="E525" s="5" t="n"/>
      <c r="F525" s="5" t="n"/>
      <c r="G525" s="5" t="n"/>
      <c r="H525" s="15" t="n"/>
      <c r="I525" s="5" t="n"/>
      <c r="J525" s="19">
        <f>IF(E525&amp;""="","",IFERROR(INDEX('الخدمات'!$B$6:$B$205,MATCH(E525&amp;"",'الخدمات'!$A$6:$A$205,0)),"خدمة غير موجودة"))</f>
        <v/>
      </c>
      <c r="K525" s="19">
        <f>IF(A525&amp;""="","",IF(AND(G525="تم",ISNUMBER(J525)),ROUND(J525-N(H525),2),0))</f>
        <v/>
      </c>
      <c r="L525" s="19">
        <f>IF(A525&amp;""="","",IFERROR(ROUND(K525*INDEX('الموظفات'!$C$6:$C$205,MATCH(F525&amp;"",'الموظفات'!$A$6:$A$205,0)),2),0))</f>
        <v/>
      </c>
      <c r="M525" s="6">
        <f>IF(A525&amp;""="","",IF(G525&amp;""="","محجوز",G525))</f>
        <v/>
      </c>
      <c r="N525" s="18">
        <f>IF(ISNUMBER(A525),IF(ISNUMBER(B525),HOUR(B525)*60+MINUTE(B525),0),"")</f>
        <v/>
      </c>
      <c r="O525" s="18">
        <f>IF(AND(ISNUMBER(A525),A525='الإعدادات'!$B$4),COUNTIFS($A$6:$A$2005,'الإعدادات'!$B$4,$N$6:$N$2005,"&lt;"&amp;N525)+COUNTIFS($A$6:A525,'الإعدادات'!$B$4,$N$6:N525,N525),"")</f>
        <v/>
      </c>
    </row>
    <row r="526">
      <c r="A526" s="13" t="n"/>
      <c r="B526" s="20" t="n"/>
      <c r="C526" s="5" t="n"/>
      <c r="D526" s="21" t="n"/>
      <c r="E526" s="5" t="n"/>
      <c r="F526" s="5" t="n"/>
      <c r="G526" s="5" t="n"/>
      <c r="H526" s="15" t="n"/>
      <c r="I526" s="5" t="n"/>
      <c r="J526" s="19">
        <f>IF(E526&amp;""="","",IFERROR(INDEX('الخدمات'!$B$6:$B$205,MATCH(E526&amp;"",'الخدمات'!$A$6:$A$205,0)),"خدمة غير موجودة"))</f>
        <v/>
      </c>
      <c r="K526" s="19">
        <f>IF(A526&amp;""="","",IF(AND(G526="تم",ISNUMBER(J526)),ROUND(J526-N(H526),2),0))</f>
        <v/>
      </c>
      <c r="L526" s="19">
        <f>IF(A526&amp;""="","",IFERROR(ROUND(K526*INDEX('الموظفات'!$C$6:$C$205,MATCH(F526&amp;"",'الموظفات'!$A$6:$A$205,0)),2),0))</f>
        <v/>
      </c>
      <c r="M526" s="6">
        <f>IF(A526&amp;""="","",IF(G526&amp;""="","محجوز",G526))</f>
        <v/>
      </c>
      <c r="N526" s="18">
        <f>IF(ISNUMBER(A526),IF(ISNUMBER(B526),HOUR(B526)*60+MINUTE(B526),0),"")</f>
        <v/>
      </c>
      <c r="O526" s="18">
        <f>IF(AND(ISNUMBER(A526),A526='الإعدادات'!$B$4),COUNTIFS($A$6:$A$2005,'الإعدادات'!$B$4,$N$6:$N$2005,"&lt;"&amp;N526)+COUNTIFS($A$6:A526,'الإعدادات'!$B$4,$N$6:N526,N526),"")</f>
        <v/>
      </c>
    </row>
    <row r="527">
      <c r="A527" s="13" t="n"/>
      <c r="B527" s="20" t="n"/>
      <c r="C527" s="5" t="n"/>
      <c r="D527" s="21" t="n"/>
      <c r="E527" s="5" t="n"/>
      <c r="F527" s="5" t="n"/>
      <c r="G527" s="5" t="n"/>
      <c r="H527" s="15" t="n"/>
      <c r="I527" s="5" t="n"/>
      <c r="J527" s="19">
        <f>IF(E527&amp;""="","",IFERROR(INDEX('الخدمات'!$B$6:$B$205,MATCH(E527&amp;"",'الخدمات'!$A$6:$A$205,0)),"خدمة غير موجودة"))</f>
        <v/>
      </c>
      <c r="K527" s="19">
        <f>IF(A527&amp;""="","",IF(AND(G527="تم",ISNUMBER(J527)),ROUND(J527-N(H527),2),0))</f>
        <v/>
      </c>
      <c r="L527" s="19">
        <f>IF(A527&amp;""="","",IFERROR(ROUND(K527*INDEX('الموظفات'!$C$6:$C$205,MATCH(F527&amp;"",'الموظفات'!$A$6:$A$205,0)),2),0))</f>
        <v/>
      </c>
      <c r="M527" s="6">
        <f>IF(A527&amp;""="","",IF(G527&amp;""="","محجوز",G527))</f>
        <v/>
      </c>
      <c r="N527" s="18">
        <f>IF(ISNUMBER(A527),IF(ISNUMBER(B527),HOUR(B527)*60+MINUTE(B527),0),"")</f>
        <v/>
      </c>
      <c r="O527" s="18">
        <f>IF(AND(ISNUMBER(A527),A527='الإعدادات'!$B$4),COUNTIFS($A$6:$A$2005,'الإعدادات'!$B$4,$N$6:$N$2005,"&lt;"&amp;N527)+COUNTIFS($A$6:A527,'الإعدادات'!$B$4,$N$6:N527,N527),"")</f>
        <v/>
      </c>
    </row>
    <row r="528">
      <c r="A528" s="13" t="n"/>
      <c r="B528" s="20" t="n"/>
      <c r="C528" s="5" t="n"/>
      <c r="D528" s="21" t="n"/>
      <c r="E528" s="5" t="n"/>
      <c r="F528" s="5" t="n"/>
      <c r="G528" s="5" t="n"/>
      <c r="H528" s="15" t="n"/>
      <c r="I528" s="5" t="n"/>
      <c r="J528" s="19">
        <f>IF(E528&amp;""="","",IFERROR(INDEX('الخدمات'!$B$6:$B$205,MATCH(E528&amp;"",'الخدمات'!$A$6:$A$205,0)),"خدمة غير موجودة"))</f>
        <v/>
      </c>
      <c r="K528" s="19">
        <f>IF(A528&amp;""="","",IF(AND(G528="تم",ISNUMBER(J528)),ROUND(J528-N(H528),2),0))</f>
        <v/>
      </c>
      <c r="L528" s="19">
        <f>IF(A528&amp;""="","",IFERROR(ROUND(K528*INDEX('الموظفات'!$C$6:$C$205,MATCH(F528&amp;"",'الموظفات'!$A$6:$A$205,0)),2),0))</f>
        <v/>
      </c>
      <c r="M528" s="6">
        <f>IF(A528&amp;""="","",IF(G528&amp;""="","محجوز",G528))</f>
        <v/>
      </c>
      <c r="N528" s="18">
        <f>IF(ISNUMBER(A528),IF(ISNUMBER(B528),HOUR(B528)*60+MINUTE(B528),0),"")</f>
        <v/>
      </c>
      <c r="O528" s="18">
        <f>IF(AND(ISNUMBER(A528),A528='الإعدادات'!$B$4),COUNTIFS($A$6:$A$2005,'الإعدادات'!$B$4,$N$6:$N$2005,"&lt;"&amp;N528)+COUNTIFS($A$6:A528,'الإعدادات'!$B$4,$N$6:N528,N528),"")</f>
        <v/>
      </c>
    </row>
    <row r="529">
      <c r="A529" s="13" t="n"/>
      <c r="B529" s="20" t="n"/>
      <c r="C529" s="5" t="n"/>
      <c r="D529" s="21" t="n"/>
      <c r="E529" s="5" t="n"/>
      <c r="F529" s="5" t="n"/>
      <c r="G529" s="5" t="n"/>
      <c r="H529" s="15" t="n"/>
      <c r="I529" s="5" t="n"/>
      <c r="J529" s="19">
        <f>IF(E529&amp;""="","",IFERROR(INDEX('الخدمات'!$B$6:$B$205,MATCH(E529&amp;"",'الخدمات'!$A$6:$A$205,0)),"خدمة غير موجودة"))</f>
        <v/>
      </c>
      <c r="K529" s="19">
        <f>IF(A529&amp;""="","",IF(AND(G529="تم",ISNUMBER(J529)),ROUND(J529-N(H529),2),0))</f>
        <v/>
      </c>
      <c r="L529" s="19">
        <f>IF(A529&amp;""="","",IFERROR(ROUND(K529*INDEX('الموظفات'!$C$6:$C$205,MATCH(F529&amp;"",'الموظفات'!$A$6:$A$205,0)),2),0))</f>
        <v/>
      </c>
      <c r="M529" s="6">
        <f>IF(A529&amp;""="","",IF(G529&amp;""="","محجوز",G529))</f>
        <v/>
      </c>
      <c r="N529" s="18">
        <f>IF(ISNUMBER(A529),IF(ISNUMBER(B529),HOUR(B529)*60+MINUTE(B529),0),"")</f>
        <v/>
      </c>
      <c r="O529" s="18">
        <f>IF(AND(ISNUMBER(A529),A529='الإعدادات'!$B$4),COUNTIFS($A$6:$A$2005,'الإعدادات'!$B$4,$N$6:$N$2005,"&lt;"&amp;N529)+COUNTIFS($A$6:A529,'الإعدادات'!$B$4,$N$6:N529,N529),"")</f>
        <v/>
      </c>
    </row>
    <row r="530">
      <c r="A530" s="13" t="n"/>
      <c r="B530" s="20" t="n"/>
      <c r="C530" s="5" t="n"/>
      <c r="D530" s="21" t="n"/>
      <c r="E530" s="5" t="n"/>
      <c r="F530" s="5" t="n"/>
      <c r="G530" s="5" t="n"/>
      <c r="H530" s="15" t="n"/>
      <c r="I530" s="5" t="n"/>
      <c r="J530" s="19">
        <f>IF(E530&amp;""="","",IFERROR(INDEX('الخدمات'!$B$6:$B$205,MATCH(E530&amp;"",'الخدمات'!$A$6:$A$205,0)),"خدمة غير موجودة"))</f>
        <v/>
      </c>
      <c r="K530" s="19">
        <f>IF(A530&amp;""="","",IF(AND(G530="تم",ISNUMBER(J530)),ROUND(J530-N(H530),2),0))</f>
        <v/>
      </c>
      <c r="L530" s="19">
        <f>IF(A530&amp;""="","",IFERROR(ROUND(K530*INDEX('الموظفات'!$C$6:$C$205,MATCH(F530&amp;"",'الموظفات'!$A$6:$A$205,0)),2),0))</f>
        <v/>
      </c>
      <c r="M530" s="6">
        <f>IF(A530&amp;""="","",IF(G530&amp;""="","محجوز",G530))</f>
        <v/>
      </c>
      <c r="N530" s="18">
        <f>IF(ISNUMBER(A530),IF(ISNUMBER(B530),HOUR(B530)*60+MINUTE(B530),0),"")</f>
        <v/>
      </c>
      <c r="O530" s="18">
        <f>IF(AND(ISNUMBER(A530),A530='الإعدادات'!$B$4),COUNTIFS($A$6:$A$2005,'الإعدادات'!$B$4,$N$6:$N$2005,"&lt;"&amp;N530)+COUNTIFS($A$6:A530,'الإعدادات'!$B$4,$N$6:N530,N530),"")</f>
        <v/>
      </c>
    </row>
    <row r="531">
      <c r="A531" s="13" t="n"/>
      <c r="B531" s="20" t="n"/>
      <c r="C531" s="5" t="n"/>
      <c r="D531" s="21" t="n"/>
      <c r="E531" s="5" t="n"/>
      <c r="F531" s="5" t="n"/>
      <c r="G531" s="5" t="n"/>
      <c r="H531" s="15" t="n"/>
      <c r="I531" s="5" t="n"/>
      <c r="J531" s="19">
        <f>IF(E531&amp;""="","",IFERROR(INDEX('الخدمات'!$B$6:$B$205,MATCH(E531&amp;"",'الخدمات'!$A$6:$A$205,0)),"خدمة غير موجودة"))</f>
        <v/>
      </c>
      <c r="K531" s="19">
        <f>IF(A531&amp;""="","",IF(AND(G531="تم",ISNUMBER(J531)),ROUND(J531-N(H531),2),0))</f>
        <v/>
      </c>
      <c r="L531" s="19">
        <f>IF(A531&amp;""="","",IFERROR(ROUND(K531*INDEX('الموظفات'!$C$6:$C$205,MATCH(F531&amp;"",'الموظفات'!$A$6:$A$205,0)),2),0))</f>
        <v/>
      </c>
      <c r="M531" s="6">
        <f>IF(A531&amp;""="","",IF(G531&amp;""="","محجوز",G531))</f>
        <v/>
      </c>
      <c r="N531" s="18">
        <f>IF(ISNUMBER(A531),IF(ISNUMBER(B531),HOUR(B531)*60+MINUTE(B531),0),"")</f>
        <v/>
      </c>
      <c r="O531" s="18">
        <f>IF(AND(ISNUMBER(A531),A531='الإعدادات'!$B$4),COUNTIFS($A$6:$A$2005,'الإعدادات'!$B$4,$N$6:$N$2005,"&lt;"&amp;N531)+COUNTIFS($A$6:A531,'الإعدادات'!$B$4,$N$6:N531,N531),"")</f>
        <v/>
      </c>
    </row>
    <row r="532">
      <c r="A532" s="13" t="n"/>
      <c r="B532" s="20" t="n"/>
      <c r="C532" s="5" t="n"/>
      <c r="D532" s="21" t="n"/>
      <c r="E532" s="5" t="n"/>
      <c r="F532" s="5" t="n"/>
      <c r="G532" s="5" t="n"/>
      <c r="H532" s="15" t="n"/>
      <c r="I532" s="5" t="n"/>
      <c r="J532" s="19">
        <f>IF(E532&amp;""="","",IFERROR(INDEX('الخدمات'!$B$6:$B$205,MATCH(E532&amp;"",'الخدمات'!$A$6:$A$205,0)),"خدمة غير موجودة"))</f>
        <v/>
      </c>
      <c r="K532" s="19">
        <f>IF(A532&amp;""="","",IF(AND(G532="تم",ISNUMBER(J532)),ROUND(J532-N(H532),2),0))</f>
        <v/>
      </c>
      <c r="L532" s="19">
        <f>IF(A532&amp;""="","",IFERROR(ROUND(K532*INDEX('الموظفات'!$C$6:$C$205,MATCH(F532&amp;"",'الموظفات'!$A$6:$A$205,0)),2),0))</f>
        <v/>
      </c>
      <c r="M532" s="6">
        <f>IF(A532&amp;""="","",IF(G532&amp;""="","محجوز",G532))</f>
        <v/>
      </c>
      <c r="N532" s="18">
        <f>IF(ISNUMBER(A532),IF(ISNUMBER(B532),HOUR(B532)*60+MINUTE(B532),0),"")</f>
        <v/>
      </c>
      <c r="O532" s="18">
        <f>IF(AND(ISNUMBER(A532),A532='الإعدادات'!$B$4),COUNTIFS($A$6:$A$2005,'الإعدادات'!$B$4,$N$6:$N$2005,"&lt;"&amp;N532)+COUNTIFS($A$6:A532,'الإعدادات'!$B$4,$N$6:N532,N532),"")</f>
        <v/>
      </c>
    </row>
    <row r="533">
      <c r="A533" s="13" t="n"/>
      <c r="B533" s="20" t="n"/>
      <c r="C533" s="5" t="n"/>
      <c r="D533" s="21" t="n"/>
      <c r="E533" s="5" t="n"/>
      <c r="F533" s="5" t="n"/>
      <c r="G533" s="5" t="n"/>
      <c r="H533" s="15" t="n"/>
      <c r="I533" s="5" t="n"/>
      <c r="J533" s="19">
        <f>IF(E533&amp;""="","",IFERROR(INDEX('الخدمات'!$B$6:$B$205,MATCH(E533&amp;"",'الخدمات'!$A$6:$A$205,0)),"خدمة غير موجودة"))</f>
        <v/>
      </c>
      <c r="K533" s="19">
        <f>IF(A533&amp;""="","",IF(AND(G533="تم",ISNUMBER(J533)),ROUND(J533-N(H533),2),0))</f>
        <v/>
      </c>
      <c r="L533" s="19">
        <f>IF(A533&amp;""="","",IFERROR(ROUND(K533*INDEX('الموظفات'!$C$6:$C$205,MATCH(F533&amp;"",'الموظفات'!$A$6:$A$205,0)),2),0))</f>
        <v/>
      </c>
      <c r="M533" s="6">
        <f>IF(A533&amp;""="","",IF(G533&amp;""="","محجوز",G533))</f>
        <v/>
      </c>
      <c r="N533" s="18">
        <f>IF(ISNUMBER(A533),IF(ISNUMBER(B533),HOUR(B533)*60+MINUTE(B533),0),"")</f>
        <v/>
      </c>
      <c r="O533" s="18">
        <f>IF(AND(ISNUMBER(A533),A533='الإعدادات'!$B$4),COUNTIFS($A$6:$A$2005,'الإعدادات'!$B$4,$N$6:$N$2005,"&lt;"&amp;N533)+COUNTIFS($A$6:A533,'الإعدادات'!$B$4,$N$6:N533,N533),"")</f>
        <v/>
      </c>
    </row>
    <row r="534">
      <c r="A534" s="13" t="n"/>
      <c r="B534" s="20" t="n"/>
      <c r="C534" s="5" t="n"/>
      <c r="D534" s="21" t="n"/>
      <c r="E534" s="5" t="n"/>
      <c r="F534" s="5" t="n"/>
      <c r="G534" s="5" t="n"/>
      <c r="H534" s="15" t="n"/>
      <c r="I534" s="5" t="n"/>
      <c r="J534" s="19">
        <f>IF(E534&amp;""="","",IFERROR(INDEX('الخدمات'!$B$6:$B$205,MATCH(E534&amp;"",'الخدمات'!$A$6:$A$205,0)),"خدمة غير موجودة"))</f>
        <v/>
      </c>
      <c r="K534" s="19">
        <f>IF(A534&amp;""="","",IF(AND(G534="تم",ISNUMBER(J534)),ROUND(J534-N(H534),2),0))</f>
        <v/>
      </c>
      <c r="L534" s="19">
        <f>IF(A534&amp;""="","",IFERROR(ROUND(K534*INDEX('الموظفات'!$C$6:$C$205,MATCH(F534&amp;"",'الموظفات'!$A$6:$A$205,0)),2),0))</f>
        <v/>
      </c>
      <c r="M534" s="6">
        <f>IF(A534&amp;""="","",IF(G534&amp;""="","محجوز",G534))</f>
        <v/>
      </c>
      <c r="N534" s="18">
        <f>IF(ISNUMBER(A534),IF(ISNUMBER(B534),HOUR(B534)*60+MINUTE(B534),0),"")</f>
        <v/>
      </c>
      <c r="O534" s="18">
        <f>IF(AND(ISNUMBER(A534),A534='الإعدادات'!$B$4),COUNTIFS($A$6:$A$2005,'الإعدادات'!$B$4,$N$6:$N$2005,"&lt;"&amp;N534)+COUNTIFS($A$6:A534,'الإعدادات'!$B$4,$N$6:N534,N534),"")</f>
        <v/>
      </c>
    </row>
    <row r="535">
      <c r="A535" s="13" t="n"/>
      <c r="B535" s="20" t="n"/>
      <c r="C535" s="5" t="n"/>
      <c r="D535" s="21" t="n"/>
      <c r="E535" s="5" t="n"/>
      <c r="F535" s="5" t="n"/>
      <c r="G535" s="5" t="n"/>
      <c r="H535" s="15" t="n"/>
      <c r="I535" s="5" t="n"/>
      <c r="J535" s="19">
        <f>IF(E535&amp;""="","",IFERROR(INDEX('الخدمات'!$B$6:$B$205,MATCH(E535&amp;"",'الخدمات'!$A$6:$A$205,0)),"خدمة غير موجودة"))</f>
        <v/>
      </c>
      <c r="K535" s="19">
        <f>IF(A535&amp;""="","",IF(AND(G535="تم",ISNUMBER(J535)),ROUND(J535-N(H535),2),0))</f>
        <v/>
      </c>
      <c r="L535" s="19">
        <f>IF(A535&amp;""="","",IFERROR(ROUND(K535*INDEX('الموظفات'!$C$6:$C$205,MATCH(F535&amp;"",'الموظفات'!$A$6:$A$205,0)),2),0))</f>
        <v/>
      </c>
      <c r="M535" s="6">
        <f>IF(A535&amp;""="","",IF(G535&amp;""="","محجوز",G535))</f>
        <v/>
      </c>
      <c r="N535" s="18">
        <f>IF(ISNUMBER(A535),IF(ISNUMBER(B535),HOUR(B535)*60+MINUTE(B535),0),"")</f>
        <v/>
      </c>
      <c r="O535" s="18">
        <f>IF(AND(ISNUMBER(A535),A535='الإعدادات'!$B$4),COUNTIFS($A$6:$A$2005,'الإعدادات'!$B$4,$N$6:$N$2005,"&lt;"&amp;N535)+COUNTIFS($A$6:A535,'الإعدادات'!$B$4,$N$6:N535,N535),"")</f>
        <v/>
      </c>
    </row>
    <row r="536">
      <c r="A536" s="13" t="n"/>
      <c r="B536" s="20" t="n"/>
      <c r="C536" s="5" t="n"/>
      <c r="D536" s="21" t="n"/>
      <c r="E536" s="5" t="n"/>
      <c r="F536" s="5" t="n"/>
      <c r="G536" s="5" t="n"/>
      <c r="H536" s="15" t="n"/>
      <c r="I536" s="5" t="n"/>
      <c r="J536" s="19">
        <f>IF(E536&amp;""="","",IFERROR(INDEX('الخدمات'!$B$6:$B$205,MATCH(E536&amp;"",'الخدمات'!$A$6:$A$205,0)),"خدمة غير موجودة"))</f>
        <v/>
      </c>
      <c r="K536" s="19">
        <f>IF(A536&amp;""="","",IF(AND(G536="تم",ISNUMBER(J536)),ROUND(J536-N(H536),2),0))</f>
        <v/>
      </c>
      <c r="L536" s="19">
        <f>IF(A536&amp;""="","",IFERROR(ROUND(K536*INDEX('الموظفات'!$C$6:$C$205,MATCH(F536&amp;"",'الموظفات'!$A$6:$A$205,0)),2),0))</f>
        <v/>
      </c>
      <c r="M536" s="6">
        <f>IF(A536&amp;""="","",IF(G536&amp;""="","محجوز",G536))</f>
        <v/>
      </c>
      <c r="N536" s="18">
        <f>IF(ISNUMBER(A536),IF(ISNUMBER(B536),HOUR(B536)*60+MINUTE(B536),0),"")</f>
        <v/>
      </c>
      <c r="O536" s="18">
        <f>IF(AND(ISNUMBER(A536),A536='الإعدادات'!$B$4),COUNTIFS($A$6:$A$2005,'الإعدادات'!$B$4,$N$6:$N$2005,"&lt;"&amp;N536)+COUNTIFS($A$6:A536,'الإعدادات'!$B$4,$N$6:N536,N536),"")</f>
        <v/>
      </c>
    </row>
    <row r="537">
      <c r="A537" s="13" t="n"/>
      <c r="B537" s="20" t="n"/>
      <c r="C537" s="5" t="n"/>
      <c r="D537" s="21" t="n"/>
      <c r="E537" s="5" t="n"/>
      <c r="F537" s="5" t="n"/>
      <c r="G537" s="5" t="n"/>
      <c r="H537" s="15" t="n"/>
      <c r="I537" s="5" t="n"/>
      <c r="J537" s="19">
        <f>IF(E537&amp;""="","",IFERROR(INDEX('الخدمات'!$B$6:$B$205,MATCH(E537&amp;"",'الخدمات'!$A$6:$A$205,0)),"خدمة غير موجودة"))</f>
        <v/>
      </c>
      <c r="K537" s="19">
        <f>IF(A537&amp;""="","",IF(AND(G537="تم",ISNUMBER(J537)),ROUND(J537-N(H537),2),0))</f>
        <v/>
      </c>
      <c r="L537" s="19">
        <f>IF(A537&amp;""="","",IFERROR(ROUND(K537*INDEX('الموظفات'!$C$6:$C$205,MATCH(F537&amp;"",'الموظفات'!$A$6:$A$205,0)),2),0))</f>
        <v/>
      </c>
      <c r="M537" s="6">
        <f>IF(A537&amp;""="","",IF(G537&amp;""="","محجوز",G537))</f>
        <v/>
      </c>
      <c r="N537" s="18">
        <f>IF(ISNUMBER(A537),IF(ISNUMBER(B537),HOUR(B537)*60+MINUTE(B537),0),"")</f>
        <v/>
      </c>
      <c r="O537" s="18">
        <f>IF(AND(ISNUMBER(A537),A537='الإعدادات'!$B$4),COUNTIFS($A$6:$A$2005,'الإعدادات'!$B$4,$N$6:$N$2005,"&lt;"&amp;N537)+COUNTIFS($A$6:A537,'الإعدادات'!$B$4,$N$6:N537,N537),"")</f>
        <v/>
      </c>
    </row>
    <row r="538">
      <c r="A538" s="13" t="n"/>
      <c r="B538" s="20" t="n"/>
      <c r="C538" s="5" t="n"/>
      <c r="D538" s="21" t="n"/>
      <c r="E538" s="5" t="n"/>
      <c r="F538" s="5" t="n"/>
      <c r="G538" s="5" t="n"/>
      <c r="H538" s="15" t="n"/>
      <c r="I538" s="5" t="n"/>
      <c r="J538" s="19">
        <f>IF(E538&amp;""="","",IFERROR(INDEX('الخدمات'!$B$6:$B$205,MATCH(E538&amp;"",'الخدمات'!$A$6:$A$205,0)),"خدمة غير موجودة"))</f>
        <v/>
      </c>
      <c r="K538" s="19">
        <f>IF(A538&amp;""="","",IF(AND(G538="تم",ISNUMBER(J538)),ROUND(J538-N(H538),2),0))</f>
        <v/>
      </c>
      <c r="L538" s="19">
        <f>IF(A538&amp;""="","",IFERROR(ROUND(K538*INDEX('الموظفات'!$C$6:$C$205,MATCH(F538&amp;"",'الموظفات'!$A$6:$A$205,0)),2),0))</f>
        <v/>
      </c>
      <c r="M538" s="6">
        <f>IF(A538&amp;""="","",IF(G538&amp;""="","محجوز",G538))</f>
        <v/>
      </c>
      <c r="N538" s="18">
        <f>IF(ISNUMBER(A538),IF(ISNUMBER(B538),HOUR(B538)*60+MINUTE(B538),0),"")</f>
        <v/>
      </c>
      <c r="O538" s="18">
        <f>IF(AND(ISNUMBER(A538),A538='الإعدادات'!$B$4),COUNTIFS($A$6:$A$2005,'الإعدادات'!$B$4,$N$6:$N$2005,"&lt;"&amp;N538)+COUNTIFS($A$6:A538,'الإعدادات'!$B$4,$N$6:N538,N538),"")</f>
        <v/>
      </c>
    </row>
    <row r="539">
      <c r="A539" s="13" t="n"/>
      <c r="B539" s="20" t="n"/>
      <c r="C539" s="5" t="n"/>
      <c r="D539" s="21" t="n"/>
      <c r="E539" s="5" t="n"/>
      <c r="F539" s="5" t="n"/>
      <c r="G539" s="5" t="n"/>
      <c r="H539" s="15" t="n"/>
      <c r="I539" s="5" t="n"/>
      <c r="J539" s="19">
        <f>IF(E539&amp;""="","",IFERROR(INDEX('الخدمات'!$B$6:$B$205,MATCH(E539&amp;"",'الخدمات'!$A$6:$A$205,0)),"خدمة غير موجودة"))</f>
        <v/>
      </c>
      <c r="K539" s="19">
        <f>IF(A539&amp;""="","",IF(AND(G539="تم",ISNUMBER(J539)),ROUND(J539-N(H539),2),0))</f>
        <v/>
      </c>
      <c r="L539" s="19">
        <f>IF(A539&amp;""="","",IFERROR(ROUND(K539*INDEX('الموظفات'!$C$6:$C$205,MATCH(F539&amp;"",'الموظفات'!$A$6:$A$205,0)),2),0))</f>
        <v/>
      </c>
      <c r="M539" s="6">
        <f>IF(A539&amp;""="","",IF(G539&amp;""="","محجوز",G539))</f>
        <v/>
      </c>
      <c r="N539" s="18">
        <f>IF(ISNUMBER(A539),IF(ISNUMBER(B539),HOUR(B539)*60+MINUTE(B539),0),"")</f>
        <v/>
      </c>
      <c r="O539" s="18">
        <f>IF(AND(ISNUMBER(A539),A539='الإعدادات'!$B$4),COUNTIFS($A$6:$A$2005,'الإعدادات'!$B$4,$N$6:$N$2005,"&lt;"&amp;N539)+COUNTIFS($A$6:A539,'الإعدادات'!$B$4,$N$6:N539,N539),"")</f>
        <v/>
      </c>
    </row>
    <row r="540">
      <c r="A540" s="13" t="n"/>
      <c r="B540" s="20" t="n"/>
      <c r="C540" s="5" t="n"/>
      <c r="D540" s="21" t="n"/>
      <c r="E540" s="5" t="n"/>
      <c r="F540" s="5" t="n"/>
      <c r="G540" s="5" t="n"/>
      <c r="H540" s="15" t="n"/>
      <c r="I540" s="5" t="n"/>
      <c r="J540" s="19">
        <f>IF(E540&amp;""="","",IFERROR(INDEX('الخدمات'!$B$6:$B$205,MATCH(E540&amp;"",'الخدمات'!$A$6:$A$205,0)),"خدمة غير موجودة"))</f>
        <v/>
      </c>
      <c r="K540" s="19">
        <f>IF(A540&amp;""="","",IF(AND(G540="تم",ISNUMBER(J540)),ROUND(J540-N(H540),2),0))</f>
        <v/>
      </c>
      <c r="L540" s="19">
        <f>IF(A540&amp;""="","",IFERROR(ROUND(K540*INDEX('الموظفات'!$C$6:$C$205,MATCH(F540&amp;"",'الموظفات'!$A$6:$A$205,0)),2),0))</f>
        <v/>
      </c>
      <c r="M540" s="6">
        <f>IF(A540&amp;""="","",IF(G540&amp;""="","محجوز",G540))</f>
        <v/>
      </c>
      <c r="N540" s="18">
        <f>IF(ISNUMBER(A540),IF(ISNUMBER(B540),HOUR(B540)*60+MINUTE(B540),0),"")</f>
        <v/>
      </c>
      <c r="O540" s="18">
        <f>IF(AND(ISNUMBER(A540),A540='الإعدادات'!$B$4),COUNTIFS($A$6:$A$2005,'الإعدادات'!$B$4,$N$6:$N$2005,"&lt;"&amp;N540)+COUNTIFS($A$6:A540,'الإعدادات'!$B$4,$N$6:N540,N540),"")</f>
        <v/>
      </c>
    </row>
    <row r="541">
      <c r="A541" s="13" t="n"/>
      <c r="B541" s="20" t="n"/>
      <c r="C541" s="5" t="n"/>
      <c r="D541" s="21" t="n"/>
      <c r="E541" s="5" t="n"/>
      <c r="F541" s="5" t="n"/>
      <c r="G541" s="5" t="n"/>
      <c r="H541" s="15" t="n"/>
      <c r="I541" s="5" t="n"/>
      <c r="J541" s="19">
        <f>IF(E541&amp;""="","",IFERROR(INDEX('الخدمات'!$B$6:$B$205,MATCH(E541&amp;"",'الخدمات'!$A$6:$A$205,0)),"خدمة غير موجودة"))</f>
        <v/>
      </c>
      <c r="K541" s="19">
        <f>IF(A541&amp;""="","",IF(AND(G541="تم",ISNUMBER(J541)),ROUND(J541-N(H541),2),0))</f>
        <v/>
      </c>
      <c r="L541" s="19">
        <f>IF(A541&amp;""="","",IFERROR(ROUND(K541*INDEX('الموظفات'!$C$6:$C$205,MATCH(F541&amp;"",'الموظفات'!$A$6:$A$205,0)),2),0))</f>
        <v/>
      </c>
      <c r="M541" s="6">
        <f>IF(A541&amp;""="","",IF(G541&amp;""="","محجوز",G541))</f>
        <v/>
      </c>
      <c r="N541" s="18">
        <f>IF(ISNUMBER(A541),IF(ISNUMBER(B541),HOUR(B541)*60+MINUTE(B541),0),"")</f>
        <v/>
      </c>
      <c r="O541" s="18">
        <f>IF(AND(ISNUMBER(A541),A541='الإعدادات'!$B$4),COUNTIFS($A$6:$A$2005,'الإعدادات'!$B$4,$N$6:$N$2005,"&lt;"&amp;N541)+COUNTIFS($A$6:A541,'الإعدادات'!$B$4,$N$6:N541,N541),"")</f>
        <v/>
      </c>
    </row>
    <row r="542">
      <c r="A542" s="13" t="n"/>
      <c r="B542" s="20" t="n"/>
      <c r="C542" s="5" t="n"/>
      <c r="D542" s="21" t="n"/>
      <c r="E542" s="5" t="n"/>
      <c r="F542" s="5" t="n"/>
      <c r="G542" s="5" t="n"/>
      <c r="H542" s="15" t="n"/>
      <c r="I542" s="5" t="n"/>
      <c r="J542" s="19">
        <f>IF(E542&amp;""="","",IFERROR(INDEX('الخدمات'!$B$6:$B$205,MATCH(E542&amp;"",'الخدمات'!$A$6:$A$205,0)),"خدمة غير موجودة"))</f>
        <v/>
      </c>
      <c r="K542" s="19">
        <f>IF(A542&amp;""="","",IF(AND(G542="تم",ISNUMBER(J542)),ROUND(J542-N(H542),2),0))</f>
        <v/>
      </c>
      <c r="L542" s="19">
        <f>IF(A542&amp;""="","",IFERROR(ROUND(K542*INDEX('الموظفات'!$C$6:$C$205,MATCH(F542&amp;"",'الموظفات'!$A$6:$A$205,0)),2),0))</f>
        <v/>
      </c>
      <c r="M542" s="6">
        <f>IF(A542&amp;""="","",IF(G542&amp;""="","محجوز",G542))</f>
        <v/>
      </c>
      <c r="N542" s="18">
        <f>IF(ISNUMBER(A542),IF(ISNUMBER(B542),HOUR(B542)*60+MINUTE(B542),0),"")</f>
        <v/>
      </c>
      <c r="O542" s="18">
        <f>IF(AND(ISNUMBER(A542),A542='الإعدادات'!$B$4),COUNTIFS($A$6:$A$2005,'الإعدادات'!$B$4,$N$6:$N$2005,"&lt;"&amp;N542)+COUNTIFS($A$6:A542,'الإعدادات'!$B$4,$N$6:N542,N542),"")</f>
        <v/>
      </c>
    </row>
    <row r="543">
      <c r="A543" s="13" t="n"/>
      <c r="B543" s="20" t="n"/>
      <c r="C543" s="5" t="n"/>
      <c r="D543" s="21" t="n"/>
      <c r="E543" s="5" t="n"/>
      <c r="F543" s="5" t="n"/>
      <c r="G543" s="5" t="n"/>
      <c r="H543" s="15" t="n"/>
      <c r="I543" s="5" t="n"/>
      <c r="J543" s="19">
        <f>IF(E543&amp;""="","",IFERROR(INDEX('الخدمات'!$B$6:$B$205,MATCH(E543&amp;"",'الخدمات'!$A$6:$A$205,0)),"خدمة غير موجودة"))</f>
        <v/>
      </c>
      <c r="K543" s="19">
        <f>IF(A543&amp;""="","",IF(AND(G543="تم",ISNUMBER(J543)),ROUND(J543-N(H543),2),0))</f>
        <v/>
      </c>
      <c r="L543" s="19">
        <f>IF(A543&amp;""="","",IFERROR(ROUND(K543*INDEX('الموظفات'!$C$6:$C$205,MATCH(F543&amp;"",'الموظفات'!$A$6:$A$205,0)),2),0))</f>
        <v/>
      </c>
      <c r="M543" s="6">
        <f>IF(A543&amp;""="","",IF(G543&amp;""="","محجوز",G543))</f>
        <v/>
      </c>
      <c r="N543" s="18">
        <f>IF(ISNUMBER(A543),IF(ISNUMBER(B543),HOUR(B543)*60+MINUTE(B543),0),"")</f>
        <v/>
      </c>
      <c r="O543" s="18">
        <f>IF(AND(ISNUMBER(A543),A543='الإعدادات'!$B$4),COUNTIFS($A$6:$A$2005,'الإعدادات'!$B$4,$N$6:$N$2005,"&lt;"&amp;N543)+COUNTIFS($A$6:A543,'الإعدادات'!$B$4,$N$6:N543,N543),"")</f>
        <v/>
      </c>
    </row>
    <row r="544">
      <c r="A544" s="13" t="n"/>
      <c r="B544" s="20" t="n"/>
      <c r="C544" s="5" t="n"/>
      <c r="D544" s="21" t="n"/>
      <c r="E544" s="5" t="n"/>
      <c r="F544" s="5" t="n"/>
      <c r="G544" s="5" t="n"/>
      <c r="H544" s="15" t="n"/>
      <c r="I544" s="5" t="n"/>
      <c r="J544" s="19">
        <f>IF(E544&amp;""="","",IFERROR(INDEX('الخدمات'!$B$6:$B$205,MATCH(E544&amp;"",'الخدمات'!$A$6:$A$205,0)),"خدمة غير موجودة"))</f>
        <v/>
      </c>
      <c r="K544" s="19">
        <f>IF(A544&amp;""="","",IF(AND(G544="تم",ISNUMBER(J544)),ROUND(J544-N(H544),2),0))</f>
        <v/>
      </c>
      <c r="L544" s="19">
        <f>IF(A544&amp;""="","",IFERROR(ROUND(K544*INDEX('الموظفات'!$C$6:$C$205,MATCH(F544&amp;"",'الموظفات'!$A$6:$A$205,0)),2),0))</f>
        <v/>
      </c>
      <c r="M544" s="6">
        <f>IF(A544&amp;""="","",IF(G544&amp;""="","محجوز",G544))</f>
        <v/>
      </c>
      <c r="N544" s="18">
        <f>IF(ISNUMBER(A544),IF(ISNUMBER(B544),HOUR(B544)*60+MINUTE(B544),0),"")</f>
        <v/>
      </c>
      <c r="O544" s="18">
        <f>IF(AND(ISNUMBER(A544),A544='الإعدادات'!$B$4),COUNTIFS($A$6:$A$2005,'الإعدادات'!$B$4,$N$6:$N$2005,"&lt;"&amp;N544)+COUNTIFS($A$6:A544,'الإعدادات'!$B$4,$N$6:N544,N544),"")</f>
        <v/>
      </c>
    </row>
    <row r="545">
      <c r="A545" s="13" t="n"/>
      <c r="B545" s="20" t="n"/>
      <c r="C545" s="5" t="n"/>
      <c r="D545" s="21" t="n"/>
      <c r="E545" s="5" t="n"/>
      <c r="F545" s="5" t="n"/>
      <c r="G545" s="5" t="n"/>
      <c r="H545" s="15" t="n"/>
      <c r="I545" s="5" t="n"/>
      <c r="J545" s="19">
        <f>IF(E545&amp;""="","",IFERROR(INDEX('الخدمات'!$B$6:$B$205,MATCH(E545&amp;"",'الخدمات'!$A$6:$A$205,0)),"خدمة غير موجودة"))</f>
        <v/>
      </c>
      <c r="K545" s="19">
        <f>IF(A545&amp;""="","",IF(AND(G545="تم",ISNUMBER(J545)),ROUND(J545-N(H545),2),0))</f>
        <v/>
      </c>
      <c r="L545" s="19">
        <f>IF(A545&amp;""="","",IFERROR(ROUND(K545*INDEX('الموظفات'!$C$6:$C$205,MATCH(F545&amp;"",'الموظفات'!$A$6:$A$205,0)),2),0))</f>
        <v/>
      </c>
      <c r="M545" s="6">
        <f>IF(A545&amp;""="","",IF(G545&amp;""="","محجوز",G545))</f>
        <v/>
      </c>
      <c r="N545" s="18">
        <f>IF(ISNUMBER(A545),IF(ISNUMBER(B545),HOUR(B545)*60+MINUTE(B545),0),"")</f>
        <v/>
      </c>
      <c r="O545" s="18">
        <f>IF(AND(ISNUMBER(A545),A545='الإعدادات'!$B$4),COUNTIFS($A$6:$A$2005,'الإعدادات'!$B$4,$N$6:$N$2005,"&lt;"&amp;N545)+COUNTIFS($A$6:A545,'الإعدادات'!$B$4,$N$6:N545,N545),"")</f>
        <v/>
      </c>
    </row>
    <row r="546">
      <c r="A546" s="13" t="n"/>
      <c r="B546" s="20" t="n"/>
      <c r="C546" s="5" t="n"/>
      <c r="D546" s="21" t="n"/>
      <c r="E546" s="5" t="n"/>
      <c r="F546" s="5" t="n"/>
      <c r="G546" s="5" t="n"/>
      <c r="H546" s="15" t="n"/>
      <c r="I546" s="5" t="n"/>
      <c r="J546" s="19">
        <f>IF(E546&amp;""="","",IFERROR(INDEX('الخدمات'!$B$6:$B$205,MATCH(E546&amp;"",'الخدمات'!$A$6:$A$205,0)),"خدمة غير موجودة"))</f>
        <v/>
      </c>
      <c r="K546" s="19">
        <f>IF(A546&amp;""="","",IF(AND(G546="تم",ISNUMBER(J546)),ROUND(J546-N(H546),2),0))</f>
        <v/>
      </c>
      <c r="L546" s="19">
        <f>IF(A546&amp;""="","",IFERROR(ROUND(K546*INDEX('الموظفات'!$C$6:$C$205,MATCH(F546&amp;"",'الموظفات'!$A$6:$A$205,0)),2),0))</f>
        <v/>
      </c>
      <c r="M546" s="6">
        <f>IF(A546&amp;""="","",IF(G546&amp;""="","محجوز",G546))</f>
        <v/>
      </c>
      <c r="N546" s="18">
        <f>IF(ISNUMBER(A546),IF(ISNUMBER(B546),HOUR(B546)*60+MINUTE(B546),0),"")</f>
        <v/>
      </c>
      <c r="O546" s="18">
        <f>IF(AND(ISNUMBER(A546),A546='الإعدادات'!$B$4),COUNTIFS($A$6:$A$2005,'الإعدادات'!$B$4,$N$6:$N$2005,"&lt;"&amp;N546)+COUNTIFS($A$6:A546,'الإعدادات'!$B$4,$N$6:N546,N546),"")</f>
        <v/>
      </c>
    </row>
    <row r="547">
      <c r="A547" s="13" t="n"/>
      <c r="B547" s="20" t="n"/>
      <c r="C547" s="5" t="n"/>
      <c r="D547" s="21" t="n"/>
      <c r="E547" s="5" t="n"/>
      <c r="F547" s="5" t="n"/>
      <c r="G547" s="5" t="n"/>
      <c r="H547" s="15" t="n"/>
      <c r="I547" s="5" t="n"/>
      <c r="J547" s="19">
        <f>IF(E547&amp;""="","",IFERROR(INDEX('الخدمات'!$B$6:$B$205,MATCH(E547&amp;"",'الخدمات'!$A$6:$A$205,0)),"خدمة غير موجودة"))</f>
        <v/>
      </c>
      <c r="K547" s="19">
        <f>IF(A547&amp;""="","",IF(AND(G547="تم",ISNUMBER(J547)),ROUND(J547-N(H547),2),0))</f>
        <v/>
      </c>
      <c r="L547" s="19">
        <f>IF(A547&amp;""="","",IFERROR(ROUND(K547*INDEX('الموظفات'!$C$6:$C$205,MATCH(F547&amp;"",'الموظفات'!$A$6:$A$205,0)),2),0))</f>
        <v/>
      </c>
      <c r="M547" s="6">
        <f>IF(A547&amp;""="","",IF(G547&amp;""="","محجوز",G547))</f>
        <v/>
      </c>
      <c r="N547" s="18">
        <f>IF(ISNUMBER(A547),IF(ISNUMBER(B547),HOUR(B547)*60+MINUTE(B547),0),"")</f>
        <v/>
      </c>
      <c r="O547" s="18">
        <f>IF(AND(ISNUMBER(A547),A547='الإعدادات'!$B$4),COUNTIFS($A$6:$A$2005,'الإعدادات'!$B$4,$N$6:$N$2005,"&lt;"&amp;N547)+COUNTIFS($A$6:A547,'الإعدادات'!$B$4,$N$6:N547,N547),"")</f>
        <v/>
      </c>
    </row>
    <row r="548">
      <c r="A548" s="13" t="n"/>
      <c r="B548" s="20" t="n"/>
      <c r="C548" s="5" t="n"/>
      <c r="D548" s="21" t="n"/>
      <c r="E548" s="5" t="n"/>
      <c r="F548" s="5" t="n"/>
      <c r="G548" s="5" t="n"/>
      <c r="H548" s="15" t="n"/>
      <c r="I548" s="5" t="n"/>
      <c r="J548" s="19">
        <f>IF(E548&amp;""="","",IFERROR(INDEX('الخدمات'!$B$6:$B$205,MATCH(E548&amp;"",'الخدمات'!$A$6:$A$205,0)),"خدمة غير موجودة"))</f>
        <v/>
      </c>
      <c r="K548" s="19">
        <f>IF(A548&amp;""="","",IF(AND(G548="تم",ISNUMBER(J548)),ROUND(J548-N(H548),2),0))</f>
        <v/>
      </c>
      <c r="L548" s="19">
        <f>IF(A548&amp;""="","",IFERROR(ROUND(K548*INDEX('الموظفات'!$C$6:$C$205,MATCH(F548&amp;"",'الموظفات'!$A$6:$A$205,0)),2),0))</f>
        <v/>
      </c>
      <c r="M548" s="6">
        <f>IF(A548&amp;""="","",IF(G548&amp;""="","محجوز",G548))</f>
        <v/>
      </c>
      <c r="N548" s="18">
        <f>IF(ISNUMBER(A548),IF(ISNUMBER(B548),HOUR(B548)*60+MINUTE(B548),0),"")</f>
        <v/>
      </c>
      <c r="O548" s="18">
        <f>IF(AND(ISNUMBER(A548),A548='الإعدادات'!$B$4),COUNTIFS($A$6:$A$2005,'الإعدادات'!$B$4,$N$6:$N$2005,"&lt;"&amp;N548)+COUNTIFS($A$6:A548,'الإعدادات'!$B$4,$N$6:N548,N548),"")</f>
        <v/>
      </c>
    </row>
    <row r="549">
      <c r="A549" s="13" t="n"/>
      <c r="B549" s="20" t="n"/>
      <c r="C549" s="5" t="n"/>
      <c r="D549" s="21" t="n"/>
      <c r="E549" s="5" t="n"/>
      <c r="F549" s="5" t="n"/>
      <c r="G549" s="5" t="n"/>
      <c r="H549" s="15" t="n"/>
      <c r="I549" s="5" t="n"/>
      <c r="J549" s="19">
        <f>IF(E549&amp;""="","",IFERROR(INDEX('الخدمات'!$B$6:$B$205,MATCH(E549&amp;"",'الخدمات'!$A$6:$A$205,0)),"خدمة غير موجودة"))</f>
        <v/>
      </c>
      <c r="K549" s="19">
        <f>IF(A549&amp;""="","",IF(AND(G549="تم",ISNUMBER(J549)),ROUND(J549-N(H549),2),0))</f>
        <v/>
      </c>
      <c r="L549" s="19">
        <f>IF(A549&amp;""="","",IFERROR(ROUND(K549*INDEX('الموظفات'!$C$6:$C$205,MATCH(F549&amp;"",'الموظفات'!$A$6:$A$205,0)),2),0))</f>
        <v/>
      </c>
      <c r="M549" s="6">
        <f>IF(A549&amp;""="","",IF(G549&amp;""="","محجوز",G549))</f>
        <v/>
      </c>
      <c r="N549" s="18">
        <f>IF(ISNUMBER(A549),IF(ISNUMBER(B549),HOUR(B549)*60+MINUTE(B549),0),"")</f>
        <v/>
      </c>
      <c r="O549" s="18">
        <f>IF(AND(ISNUMBER(A549),A549='الإعدادات'!$B$4),COUNTIFS($A$6:$A$2005,'الإعدادات'!$B$4,$N$6:$N$2005,"&lt;"&amp;N549)+COUNTIFS($A$6:A549,'الإعدادات'!$B$4,$N$6:N549,N549),"")</f>
        <v/>
      </c>
    </row>
    <row r="550">
      <c r="A550" s="13" t="n"/>
      <c r="B550" s="20" t="n"/>
      <c r="C550" s="5" t="n"/>
      <c r="D550" s="21" t="n"/>
      <c r="E550" s="5" t="n"/>
      <c r="F550" s="5" t="n"/>
      <c r="G550" s="5" t="n"/>
      <c r="H550" s="15" t="n"/>
      <c r="I550" s="5" t="n"/>
      <c r="J550" s="19">
        <f>IF(E550&amp;""="","",IFERROR(INDEX('الخدمات'!$B$6:$B$205,MATCH(E550&amp;"",'الخدمات'!$A$6:$A$205,0)),"خدمة غير موجودة"))</f>
        <v/>
      </c>
      <c r="K550" s="19">
        <f>IF(A550&amp;""="","",IF(AND(G550="تم",ISNUMBER(J550)),ROUND(J550-N(H550),2),0))</f>
        <v/>
      </c>
      <c r="L550" s="19">
        <f>IF(A550&amp;""="","",IFERROR(ROUND(K550*INDEX('الموظفات'!$C$6:$C$205,MATCH(F550&amp;"",'الموظفات'!$A$6:$A$205,0)),2),0))</f>
        <v/>
      </c>
      <c r="M550" s="6">
        <f>IF(A550&amp;""="","",IF(G550&amp;""="","محجوز",G550))</f>
        <v/>
      </c>
      <c r="N550" s="18">
        <f>IF(ISNUMBER(A550),IF(ISNUMBER(B550),HOUR(B550)*60+MINUTE(B550),0),"")</f>
        <v/>
      </c>
      <c r="O550" s="18">
        <f>IF(AND(ISNUMBER(A550),A550='الإعدادات'!$B$4),COUNTIFS($A$6:$A$2005,'الإعدادات'!$B$4,$N$6:$N$2005,"&lt;"&amp;N550)+COUNTIFS($A$6:A550,'الإعدادات'!$B$4,$N$6:N550,N550),"")</f>
        <v/>
      </c>
    </row>
    <row r="551">
      <c r="A551" s="13" t="n"/>
      <c r="B551" s="20" t="n"/>
      <c r="C551" s="5" t="n"/>
      <c r="D551" s="21" t="n"/>
      <c r="E551" s="5" t="n"/>
      <c r="F551" s="5" t="n"/>
      <c r="G551" s="5" t="n"/>
      <c r="H551" s="15" t="n"/>
      <c r="I551" s="5" t="n"/>
      <c r="J551" s="19">
        <f>IF(E551&amp;""="","",IFERROR(INDEX('الخدمات'!$B$6:$B$205,MATCH(E551&amp;"",'الخدمات'!$A$6:$A$205,0)),"خدمة غير موجودة"))</f>
        <v/>
      </c>
      <c r="K551" s="19">
        <f>IF(A551&amp;""="","",IF(AND(G551="تم",ISNUMBER(J551)),ROUND(J551-N(H551),2),0))</f>
        <v/>
      </c>
      <c r="L551" s="19">
        <f>IF(A551&amp;""="","",IFERROR(ROUND(K551*INDEX('الموظفات'!$C$6:$C$205,MATCH(F551&amp;"",'الموظفات'!$A$6:$A$205,0)),2),0))</f>
        <v/>
      </c>
      <c r="M551" s="6">
        <f>IF(A551&amp;""="","",IF(G551&amp;""="","محجوز",G551))</f>
        <v/>
      </c>
      <c r="N551" s="18">
        <f>IF(ISNUMBER(A551),IF(ISNUMBER(B551),HOUR(B551)*60+MINUTE(B551),0),"")</f>
        <v/>
      </c>
      <c r="O551" s="18">
        <f>IF(AND(ISNUMBER(A551),A551='الإعدادات'!$B$4),COUNTIFS($A$6:$A$2005,'الإعدادات'!$B$4,$N$6:$N$2005,"&lt;"&amp;N551)+COUNTIFS($A$6:A551,'الإعدادات'!$B$4,$N$6:N551,N551),"")</f>
        <v/>
      </c>
    </row>
    <row r="552">
      <c r="A552" s="13" t="n"/>
      <c r="B552" s="20" t="n"/>
      <c r="C552" s="5" t="n"/>
      <c r="D552" s="21" t="n"/>
      <c r="E552" s="5" t="n"/>
      <c r="F552" s="5" t="n"/>
      <c r="G552" s="5" t="n"/>
      <c r="H552" s="15" t="n"/>
      <c r="I552" s="5" t="n"/>
      <c r="J552" s="19">
        <f>IF(E552&amp;""="","",IFERROR(INDEX('الخدمات'!$B$6:$B$205,MATCH(E552&amp;"",'الخدمات'!$A$6:$A$205,0)),"خدمة غير موجودة"))</f>
        <v/>
      </c>
      <c r="K552" s="19">
        <f>IF(A552&amp;""="","",IF(AND(G552="تم",ISNUMBER(J552)),ROUND(J552-N(H552),2),0))</f>
        <v/>
      </c>
      <c r="L552" s="19">
        <f>IF(A552&amp;""="","",IFERROR(ROUND(K552*INDEX('الموظفات'!$C$6:$C$205,MATCH(F552&amp;"",'الموظفات'!$A$6:$A$205,0)),2),0))</f>
        <v/>
      </c>
      <c r="M552" s="6">
        <f>IF(A552&amp;""="","",IF(G552&amp;""="","محجوز",G552))</f>
        <v/>
      </c>
      <c r="N552" s="18">
        <f>IF(ISNUMBER(A552),IF(ISNUMBER(B552),HOUR(B552)*60+MINUTE(B552),0),"")</f>
        <v/>
      </c>
      <c r="O552" s="18">
        <f>IF(AND(ISNUMBER(A552),A552='الإعدادات'!$B$4),COUNTIFS($A$6:$A$2005,'الإعدادات'!$B$4,$N$6:$N$2005,"&lt;"&amp;N552)+COUNTIFS($A$6:A552,'الإعدادات'!$B$4,$N$6:N552,N552),"")</f>
        <v/>
      </c>
    </row>
    <row r="553">
      <c r="A553" s="13" t="n"/>
      <c r="B553" s="20" t="n"/>
      <c r="C553" s="5" t="n"/>
      <c r="D553" s="21" t="n"/>
      <c r="E553" s="5" t="n"/>
      <c r="F553" s="5" t="n"/>
      <c r="G553" s="5" t="n"/>
      <c r="H553" s="15" t="n"/>
      <c r="I553" s="5" t="n"/>
      <c r="J553" s="19">
        <f>IF(E553&amp;""="","",IFERROR(INDEX('الخدمات'!$B$6:$B$205,MATCH(E553&amp;"",'الخدمات'!$A$6:$A$205,0)),"خدمة غير موجودة"))</f>
        <v/>
      </c>
      <c r="K553" s="19">
        <f>IF(A553&amp;""="","",IF(AND(G553="تم",ISNUMBER(J553)),ROUND(J553-N(H553),2),0))</f>
        <v/>
      </c>
      <c r="L553" s="19">
        <f>IF(A553&amp;""="","",IFERROR(ROUND(K553*INDEX('الموظفات'!$C$6:$C$205,MATCH(F553&amp;"",'الموظفات'!$A$6:$A$205,0)),2),0))</f>
        <v/>
      </c>
      <c r="M553" s="6">
        <f>IF(A553&amp;""="","",IF(G553&amp;""="","محجوز",G553))</f>
        <v/>
      </c>
      <c r="N553" s="18">
        <f>IF(ISNUMBER(A553),IF(ISNUMBER(B553),HOUR(B553)*60+MINUTE(B553),0),"")</f>
        <v/>
      </c>
      <c r="O553" s="18">
        <f>IF(AND(ISNUMBER(A553),A553='الإعدادات'!$B$4),COUNTIFS($A$6:$A$2005,'الإعدادات'!$B$4,$N$6:$N$2005,"&lt;"&amp;N553)+COUNTIFS($A$6:A553,'الإعدادات'!$B$4,$N$6:N553,N553),"")</f>
        <v/>
      </c>
    </row>
    <row r="554">
      <c r="A554" s="13" t="n"/>
      <c r="B554" s="20" t="n"/>
      <c r="C554" s="5" t="n"/>
      <c r="D554" s="21" t="n"/>
      <c r="E554" s="5" t="n"/>
      <c r="F554" s="5" t="n"/>
      <c r="G554" s="5" t="n"/>
      <c r="H554" s="15" t="n"/>
      <c r="I554" s="5" t="n"/>
      <c r="J554" s="19">
        <f>IF(E554&amp;""="","",IFERROR(INDEX('الخدمات'!$B$6:$B$205,MATCH(E554&amp;"",'الخدمات'!$A$6:$A$205,0)),"خدمة غير موجودة"))</f>
        <v/>
      </c>
      <c r="K554" s="19">
        <f>IF(A554&amp;""="","",IF(AND(G554="تم",ISNUMBER(J554)),ROUND(J554-N(H554),2),0))</f>
        <v/>
      </c>
      <c r="L554" s="19">
        <f>IF(A554&amp;""="","",IFERROR(ROUND(K554*INDEX('الموظفات'!$C$6:$C$205,MATCH(F554&amp;"",'الموظفات'!$A$6:$A$205,0)),2),0))</f>
        <v/>
      </c>
      <c r="M554" s="6">
        <f>IF(A554&amp;""="","",IF(G554&amp;""="","محجوز",G554))</f>
        <v/>
      </c>
      <c r="N554" s="18">
        <f>IF(ISNUMBER(A554),IF(ISNUMBER(B554),HOUR(B554)*60+MINUTE(B554),0),"")</f>
        <v/>
      </c>
      <c r="O554" s="18">
        <f>IF(AND(ISNUMBER(A554),A554='الإعدادات'!$B$4),COUNTIFS($A$6:$A$2005,'الإعدادات'!$B$4,$N$6:$N$2005,"&lt;"&amp;N554)+COUNTIFS($A$6:A554,'الإعدادات'!$B$4,$N$6:N554,N554),"")</f>
        <v/>
      </c>
    </row>
    <row r="555">
      <c r="A555" s="13" t="n"/>
      <c r="B555" s="20" t="n"/>
      <c r="C555" s="5" t="n"/>
      <c r="D555" s="21" t="n"/>
      <c r="E555" s="5" t="n"/>
      <c r="F555" s="5" t="n"/>
      <c r="G555" s="5" t="n"/>
      <c r="H555" s="15" t="n"/>
      <c r="I555" s="5" t="n"/>
      <c r="J555" s="19">
        <f>IF(E555&amp;""="","",IFERROR(INDEX('الخدمات'!$B$6:$B$205,MATCH(E555&amp;"",'الخدمات'!$A$6:$A$205,0)),"خدمة غير موجودة"))</f>
        <v/>
      </c>
      <c r="K555" s="19">
        <f>IF(A555&amp;""="","",IF(AND(G555="تم",ISNUMBER(J555)),ROUND(J555-N(H555),2),0))</f>
        <v/>
      </c>
      <c r="L555" s="19">
        <f>IF(A555&amp;""="","",IFERROR(ROUND(K555*INDEX('الموظفات'!$C$6:$C$205,MATCH(F555&amp;"",'الموظفات'!$A$6:$A$205,0)),2),0))</f>
        <v/>
      </c>
      <c r="M555" s="6">
        <f>IF(A555&amp;""="","",IF(G555&amp;""="","محجوز",G555))</f>
        <v/>
      </c>
      <c r="N555" s="18">
        <f>IF(ISNUMBER(A555),IF(ISNUMBER(B555),HOUR(B555)*60+MINUTE(B555),0),"")</f>
        <v/>
      </c>
      <c r="O555" s="18">
        <f>IF(AND(ISNUMBER(A555),A555='الإعدادات'!$B$4),COUNTIFS($A$6:$A$2005,'الإعدادات'!$B$4,$N$6:$N$2005,"&lt;"&amp;N555)+COUNTIFS($A$6:A555,'الإعدادات'!$B$4,$N$6:N555,N555),"")</f>
        <v/>
      </c>
    </row>
    <row r="556">
      <c r="A556" s="13" t="n"/>
      <c r="B556" s="20" t="n"/>
      <c r="C556" s="5" t="n"/>
      <c r="D556" s="21" t="n"/>
      <c r="E556" s="5" t="n"/>
      <c r="F556" s="5" t="n"/>
      <c r="G556" s="5" t="n"/>
      <c r="H556" s="15" t="n"/>
      <c r="I556" s="5" t="n"/>
      <c r="J556" s="19">
        <f>IF(E556&amp;""="","",IFERROR(INDEX('الخدمات'!$B$6:$B$205,MATCH(E556&amp;"",'الخدمات'!$A$6:$A$205,0)),"خدمة غير موجودة"))</f>
        <v/>
      </c>
      <c r="K556" s="19">
        <f>IF(A556&amp;""="","",IF(AND(G556="تم",ISNUMBER(J556)),ROUND(J556-N(H556),2),0))</f>
        <v/>
      </c>
      <c r="L556" s="19">
        <f>IF(A556&amp;""="","",IFERROR(ROUND(K556*INDEX('الموظفات'!$C$6:$C$205,MATCH(F556&amp;"",'الموظفات'!$A$6:$A$205,0)),2),0))</f>
        <v/>
      </c>
      <c r="M556" s="6">
        <f>IF(A556&amp;""="","",IF(G556&amp;""="","محجوز",G556))</f>
        <v/>
      </c>
      <c r="N556" s="18">
        <f>IF(ISNUMBER(A556),IF(ISNUMBER(B556),HOUR(B556)*60+MINUTE(B556),0),"")</f>
        <v/>
      </c>
      <c r="O556" s="18">
        <f>IF(AND(ISNUMBER(A556),A556='الإعدادات'!$B$4),COUNTIFS($A$6:$A$2005,'الإعدادات'!$B$4,$N$6:$N$2005,"&lt;"&amp;N556)+COUNTIFS($A$6:A556,'الإعدادات'!$B$4,$N$6:N556,N556),"")</f>
        <v/>
      </c>
    </row>
    <row r="557">
      <c r="A557" s="13" t="n"/>
      <c r="B557" s="20" t="n"/>
      <c r="C557" s="5" t="n"/>
      <c r="D557" s="21" t="n"/>
      <c r="E557" s="5" t="n"/>
      <c r="F557" s="5" t="n"/>
      <c r="G557" s="5" t="n"/>
      <c r="H557" s="15" t="n"/>
      <c r="I557" s="5" t="n"/>
      <c r="J557" s="19">
        <f>IF(E557&amp;""="","",IFERROR(INDEX('الخدمات'!$B$6:$B$205,MATCH(E557&amp;"",'الخدمات'!$A$6:$A$205,0)),"خدمة غير موجودة"))</f>
        <v/>
      </c>
      <c r="K557" s="19">
        <f>IF(A557&amp;""="","",IF(AND(G557="تم",ISNUMBER(J557)),ROUND(J557-N(H557),2),0))</f>
        <v/>
      </c>
      <c r="L557" s="19">
        <f>IF(A557&amp;""="","",IFERROR(ROUND(K557*INDEX('الموظفات'!$C$6:$C$205,MATCH(F557&amp;"",'الموظفات'!$A$6:$A$205,0)),2),0))</f>
        <v/>
      </c>
      <c r="M557" s="6">
        <f>IF(A557&amp;""="","",IF(G557&amp;""="","محجوز",G557))</f>
        <v/>
      </c>
      <c r="N557" s="18">
        <f>IF(ISNUMBER(A557),IF(ISNUMBER(B557),HOUR(B557)*60+MINUTE(B557),0),"")</f>
        <v/>
      </c>
      <c r="O557" s="18">
        <f>IF(AND(ISNUMBER(A557),A557='الإعدادات'!$B$4),COUNTIFS($A$6:$A$2005,'الإعدادات'!$B$4,$N$6:$N$2005,"&lt;"&amp;N557)+COUNTIFS($A$6:A557,'الإعدادات'!$B$4,$N$6:N557,N557),"")</f>
        <v/>
      </c>
    </row>
    <row r="558">
      <c r="A558" s="13" t="n"/>
      <c r="B558" s="20" t="n"/>
      <c r="C558" s="5" t="n"/>
      <c r="D558" s="21" t="n"/>
      <c r="E558" s="5" t="n"/>
      <c r="F558" s="5" t="n"/>
      <c r="G558" s="5" t="n"/>
      <c r="H558" s="15" t="n"/>
      <c r="I558" s="5" t="n"/>
      <c r="J558" s="19">
        <f>IF(E558&amp;""="","",IFERROR(INDEX('الخدمات'!$B$6:$B$205,MATCH(E558&amp;"",'الخدمات'!$A$6:$A$205,0)),"خدمة غير موجودة"))</f>
        <v/>
      </c>
      <c r="K558" s="19">
        <f>IF(A558&amp;""="","",IF(AND(G558="تم",ISNUMBER(J558)),ROUND(J558-N(H558),2),0))</f>
        <v/>
      </c>
      <c r="L558" s="19">
        <f>IF(A558&amp;""="","",IFERROR(ROUND(K558*INDEX('الموظفات'!$C$6:$C$205,MATCH(F558&amp;"",'الموظفات'!$A$6:$A$205,0)),2),0))</f>
        <v/>
      </c>
      <c r="M558" s="6">
        <f>IF(A558&amp;""="","",IF(G558&amp;""="","محجوز",G558))</f>
        <v/>
      </c>
      <c r="N558" s="18">
        <f>IF(ISNUMBER(A558),IF(ISNUMBER(B558),HOUR(B558)*60+MINUTE(B558),0),"")</f>
        <v/>
      </c>
      <c r="O558" s="18">
        <f>IF(AND(ISNUMBER(A558),A558='الإعدادات'!$B$4),COUNTIFS($A$6:$A$2005,'الإعدادات'!$B$4,$N$6:$N$2005,"&lt;"&amp;N558)+COUNTIFS($A$6:A558,'الإعدادات'!$B$4,$N$6:N558,N558),"")</f>
        <v/>
      </c>
    </row>
    <row r="559">
      <c r="A559" s="13" t="n"/>
      <c r="B559" s="20" t="n"/>
      <c r="C559" s="5" t="n"/>
      <c r="D559" s="21" t="n"/>
      <c r="E559" s="5" t="n"/>
      <c r="F559" s="5" t="n"/>
      <c r="G559" s="5" t="n"/>
      <c r="H559" s="15" t="n"/>
      <c r="I559" s="5" t="n"/>
      <c r="J559" s="19">
        <f>IF(E559&amp;""="","",IFERROR(INDEX('الخدمات'!$B$6:$B$205,MATCH(E559&amp;"",'الخدمات'!$A$6:$A$205,0)),"خدمة غير موجودة"))</f>
        <v/>
      </c>
      <c r="K559" s="19">
        <f>IF(A559&amp;""="","",IF(AND(G559="تم",ISNUMBER(J559)),ROUND(J559-N(H559),2),0))</f>
        <v/>
      </c>
      <c r="L559" s="19">
        <f>IF(A559&amp;""="","",IFERROR(ROUND(K559*INDEX('الموظفات'!$C$6:$C$205,MATCH(F559&amp;"",'الموظفات'!$A$6:$A$205,0)),2),0))</f>
        <v/>
      </c>
      <c r="M559" s="6">
        <f>IF(A559&amp;""="","",IF(G559&amp;""="","محجوز",G559))</f>
        <v/>
      </c>
      <c r="N559" s="18">
        <f>IF(ISNUMBER(A559),IF(ISNUMBER(B559),HOUR(B559)*60+MINUTE(B559),0),"")</f>
        <v/>
      </c>
      <c r="O559" s="18">
        <f>IF(AND(ISNUMBER(A559),A559='الإعدادات'!$B$4),COUNTIFS($A$6:$A$2005,'الإعدادات'!$B$4,$N$6:$N$2005,"&lt;"&amp;N559)+COUNTIFS($A$6:A559,'الإعدادات'!$B$4,$N$6:N559,N559),"")</f>
        <v/>
      </c>
    </row>
    <row r="560">
      <c r="A560" s="13" t="n"/>
      <c r="B560" s="20" t="n"/>
      <c r="C560" s="5" t="n"/>
      <c r="D560" s="21" t="n"/>
      <c r="E560" s="5" t="n"/>
      <c r="F560" s="5" t="n"/>
      <c r="G560" s="5" t="n"/>
      <c r="H560" s="15" t="n"/>
      <c r="I560" s="5" t="n"/>
      <c r="J560" s="19">
        <f>IF(E560&amp;""="","",IFERROR(INDEX('الخدمات'!$B$6:$B$205,MATCH(E560&amp;"",'الخدمات'!$A$6:$A$205,0)),"خدمة غير موجودة"))</f>
        <v/>
      </c>
      <c r="K560" s="19">
        <f>IF(A560&amp;""="","",IF(AND(G560="تم",ISNUMBER(J560)),ROUND(J560-N(H560),2),0))</f>
        <v/>
      </c>
      <c r="L560" s="19">
        <f>IF(A560&amp;""="","",IFERROR(ROUND(K560*INDEX('الموظفات'!$C$6:$C$205,MATCH(F560&amp;"",'الموظفات'!$A$6:$A$205,0)),2),0))</f>
        <v/>
      </c>
      <c r="M560" s="6">
        <f>IF(A560&amp;""="","",IF(G560&amp;""="","محجوز",G560))</f>
        <v/>
      </c>
      <c r="N560" s="18">
        <f>IF(ISNUMBER(A560),IF(ISNUMBER(B560),HOUR(B560)*60+MINUTE(B560),0),"")</f>
        <v/>
      </c>
      <c r="O560" s="18">
        <f>IF(AND(ISNUMBER(A560),A560='الإعدادات'!$B$4),COUNTIFS($A$6:$A$2005,'الإعدادات'!$B$4,$N$6:$N$2005,"&lt;"&amp;N560)+COUNTIFS($A$6:A560,'الإعدادات'!$B$4,$N$6:N560,N560),"")</f>
        <v/>
      </c>
    </row>
    <row r="561">
      <c r="A561" s="13" t="n"/>
      <c r="B561" s="20" t="n"/>
      <c r="C561" s="5" t="n"/>
      <c r="D561" s="21" t="n"/>
      <c r="E561" s="5" t="n"/>
      <c r="F561" s="5" t="n"/>
      <c r="G561" s="5" t="n"/>
      <c r="H561" s="15" t="n"/>
      <c r="I561" s="5" t="n"/>
      <c r="J561" s="19">
        <f>IF(E561&amp;""="","",IFERROR(INDEX('الخدمات'!$B$6:$B$205,MATCH(E561&amp;"",'الخدمات'!$A$6:$A$205,0)),"خدمة غير موجودة"))</f>
        <v/>
      </c>
      <c r="K561" s="19">
        <f>IF(A561&amp;""="","",IF(AND(G561="تم",ISNUMBER(J561)),ROUND(J561-N(H561),2),0))</f>
        <v/>
      </c>
      <c r="L561" s="19">
        <f>IF(A561&amp;""="","",IFERROR(ROUND(K561*INDEX('الموظفات'!$C$6:$C$205,MATCH(F561&amp;"",'الموظفات'!$A$6:$A$205,0)),2),0))</f>
        <v/>
      </c>
      <c r="M561" s="6">
        <f>IF(A561&amp;""="","",IF(G561&amp;""="","محجوز",G561))</f>
        <v/>
      </c>
      <c r="N561" s="18">
        <f>IF(ISNUMBER(A561),IF(ISNUMBER(B561),HOUR(B561)*60+MINUTE(B561),0),"")</f>
        <v/>
      </c>
      <c r="O561" s="18">
        <f>IF(AND(ISNUMBER(A561),A561='الإعدادات'!$B$4),COUNTIFS($A$6:$A$2005,'الإعدادات'!$B$4,$N$6:$N$2005,"&lt;"&amp;N561)+COUNTIFS($A$6:A561,'الإعدادات'!$B$4,$N$6:N561,N561),"")</f>
        <v/>
      </c>
    </row>
    <row r="562">
      <c r="A562" s="13" t="n"/>
      <c r="B562" s="20" t="n"/>
      <c r="C562" s="5" t="n"/>
      <c r="D562" s="21" t="n"/>
      <c r="E562" s="5" t="n"/>
      <c r="F562" s="5" t="n"/>
      <c r="G562" s="5" t="n"/>
      <c r="H562" s="15" t="n"/>
      <c r="I562" s="5" t="n"/>
      <c r="J562" s="19">
        <f>IF(E562&amp;""="","",IFERROR(INDEX('الخدمات'!$B$6:$B$205,MATCH(E562&amp;"",'الخدمات'!$A$6:$A$205,0)),"خدمة غير موجودة"))</f>
        <v/>
      </c>
      <c r="K562" s="19">
        <f>IF(A562&amp;""="","",IF(AND(G562="تم",ISNUMBER(J562)),ROUND(J562-N(H562),2),0))</f>
        <v/>
      </c>
      <c r="L562" s="19">
        <f>IF(A562&amp;""="","",IFERROR(ROUND(K562*INDEX('الموظفات'!$C$6:$C$205,MATCH(F562&amp;"",'الموظفات'!$A$6:$A$205,0)),2),0))</f>
        <v/>
      </c>
      <c r="M562" s="6">
        <f>IF(A562&amp;""="","",IF(G562&amp;""="","محجوز",G562))</f>
        <v/>
      </c>
      <c r="N562" s="18">
        <f>IF(ISNUMBER(A562),IF(ISNUMBER(B562),HOUR(B562)*60+MINUTE(B562),0),"")</f>
        <v/>
      </c>
      <c r="O562" s="18">
        <f>IF(AND(ISNUMBER(A562),A562='الإعدادات'!$B$4),COUNTIFS($A$6:$A$2005,'الإعدادات'!$B$4,$N$6:$N$2005,"&lt;"&amp;N562)+COUNTIFS($A$6:A562,'الإعدادات'!$B$4,$N$6:N562,N562),"")</f>
        <v/>
      </c>
    </row>
    <row r="563">
      <c r="A563" s="13" t="n"/>
      <c r="B563" s="20" t="n"/>
      <c r="C563" s="5" t="n"/>
      <c r="D563" s="21" t="n"/>
      <c r="E563" s="5" t="n"/>
      <c r="F563" s="5" t="n"/>
      <c r="G563" s="5" t="n"/>
      <c r="H563" s="15" t="n"/>
      <c r="I563" s="5" t="n"/>
      <c r="J563" s="19">
        <f>IF(E563&amp;""="","",IFERROR(INDEX('الخدمات'!$B$6:$B$205,MATCH(E563&amp;"",'الخدمات'!$A$6:$A$205,0)),"خدمة غير موجودة"))</f>
        <v/>
      </c>
      <c r="K563" s="19">
        <f>IF(A563&amp;""="","",IF(AND(G563="تم",ISNUMBER(J563)),ROUND(J563-N(H563),2),0))</f>
        <v/>
      </c>
      <c r="L563" s="19">
        <f>IF(A563&amp;""="","",IFERROR(ROUND(K563*INDEX('الموظفات'!$C$6:$C$205,MATCH(F563&amp;"",'الموظفات'!$A$6:$A$205,0)),2),0))</f>
        <v/>
      </c>
      <c r="M563" s="6">
        <f>IF(A563&amp;""="","",IF(G563&amp;""="","محجوز",G563))</f>
        <v/>
      </c>
      <c r="N563" s="18">
        <f>IF(ISNUMBER(A563),IF(ISNUMBER(B563),HOUR(B563)*60+MINUTE(B563),0),"")</f>
        <v/>
      </c>
      <c r="O563" s="18">
        <f>IF(AND(ISNUMBER(A563),A563='الإعدادات'!$B$4),COUNTIFS($A$6:$A$2005,'الإعدادات'!$B$4,$N$6:$N$2005,"&lt;"&amp;N563)+COUNTIFS($A$6:A563,'الإعدادات'!$B$4,$N$6:N563,N563),"")</f>
        <v/>
      </c>
    </row>
    <row r="564">
      <c r="A564" s="13" t="n"/>
      <c r="B564" s="20" t="n"/>
      <c r="C564" s="5" t="n"/>
      <c r="D564" s="21" t="n"/>
      <c r="E564" s="5" t="n"/>
      <c r="F564" s="5" t="n"/>
      <c r="G564" s="5" t="n"/>
      <c r="H564" s="15" t="n"/>
      <c r="I564" s="5" t="n"/>
      <c r="J564" s="19">
        <f>IF(E564&amp;""="","",IFERROR(INDEX('الخدمات'!$B$6:$B$205,MATCH(E564&amp;"",'الخدمات'!$A$6:$A$205,0)),"خدمة غير موجودة"))</f>
        <v/>
      </c>
      <c r="K564" s="19">
        <f>IF(A564&amp;""="","",IF(AND(G564="تم",ISNUMBER(J564)),ROUND(J564-N(H564),2),0))</f>
        <v/>
      </c>
      <c r="L564" s="19">
        <f>IF(A564&amp;""="","",IFERROR(ROUND(K564*INDEX('الموظفات'!$C$6:$C$205,MATCH(F564&amp;"",'الموظفات'!$A$6:$A$205,0)),2),0))</f>
        <v/>
      </c>
      <c r="M564" s="6">
        <f>IF(A564&amp;""="","",IF(G564&amp;""="","محجوز",G564))</f>
        <v/>
      </c>
      <c r="N564" s="18">
        <f>IF(ISNUMBER(A564),IF(ISNUMBER(B564),HOUR(B564)*60+MINUTE(B564),0),"")</f>
        <v/>
      </c>
      <c r="O564" s="18">
        <f>IF(AND(ISNUMBER(A564),A564='الإعدادات'!$B$4),COUNTIFS($A$6:$A$2005,'الإعدادات'!$B$4,$N$6:$N$2005,"&lt;"&amp;N564)+COUNTIFS($A$6:A564,'الإعدادات'!$B$4,$N$6:N564,N564),"")</f>
        <v/>
      </c>
    </row>
    <row r="565">
      <c r="A565" s="13" t="n"/>
      <c r="B565" s="20" t="n"/>
      <c r="C565" s="5" t="n"/>
      <c r="D565" s="21" t="n"/>
      <c r="E565" s="5" t="n"/>
      <c r="F565" s="5" t="n"/>
      <c r="G565" s="5" t="n"/>
      <c r="H565" s="15" t="n"/>
      <c r="I565" s="5" t="n"/>
      <c r="J565" s="19">
        <f>IF(E565&amp;""="","",IFERROR(INDEX('الخدمات'!$B$6:$B$205,MATCH(E565&amp;"",'الخدمات'!$A$6:$A$205,0)),"خدمة غير موجودة"))</f>
        <v/>
      </c>
      <c r="K565" s="19">
        <f>IF(A565&amp;""="","",IF(AND(G565="تم",ISNUMBER(J565)),ROUND(J565-N(H565),2),0))</f>
        <v/>
      </c>
      <c r="L565" s="19">
        <f>IF(A565&amp;""="","",IFERROR(ROUND(K565*INDEX('الموظفات'!$C$6:$C$205,MATCH(F565&amp;"",'الموظفات'!$A$6:$A$205,0)),2),0))</f>
        <v/>
      </c>
      <c r="M565" s="6">
        <f>IF(A565&amp;""="","",IF(G565&amp;""="","محجوز",G565))</f>
        <v/>
      </c>
      <c r="N565" s="18">
        <f>IF(ISNUMBER(A565),IF(ISNUMBER(B565),HOUR(B565)*60+MINUTE(B565),0),"")</f>
        <v/>
      </c>
      <c r="O565" s="18">
        <f>IF(AND(ISNUMBER(A565),A565='الإعدادات'!$B$4),COUNTIFS($A$6:$A$2005,'الإعدادات'!$B$4,$N$6:$N$2005,"&lt;"&amp;N565)+COUNTIFS($A$6:A565,'الإعدادات'!$B$4,$N$6:N565,N565),"")</f>
        <v/>
      </c>
    </row>
    <row r="566">
      <c r="A566" s="13" t="n"/>
      <c r="B566" s="20" t="n"/>
      <c r="C566" s="5" t="n"/>
      <c r="D566" s="21" t="n"/>
      <c r="E566" s="5" t="n"/>
      <c r="F566" s="5" t="n"/>
      <c r="G566" s="5" t="n"/>
      <c r="H566" s="15" t="n"/>
      <c r="I566" s="5" t="n"/>
      <c r="J566" s="19">
        <f>IF(E566&amp;""="","",IFERROR(INDEX('الخدمات'!$B$6:$B$205,MATCH(E566&amp;"",'الخدمات'!$A$6:$A$205,0)),"خدمة غير موجودة"))</f>
        <v/>
      </c>
      <c r="K566" s="19">
        <f>IF(A566&amp;""="","",IF(AND(G566="تم",ISNUMBER(J566)),ROUND(J566-N(H566),2),0))</f>
        <v/>
      </c>
      <c r="L566" s="19">
        <f>IF(A566&amp;""="","",IFERROR(ROUND(K566*INDEX('الموظفات'!$C$6:$C$205,MATCH(F566&amp;"",'الموظفات'!$A$6:$A$205,0)),2),0))</f>
        <v/>
      </c>
      <c r="M566" s="6">
        <f>IF(A566&amp;""="","",IF(G566&amp;""="","محجوز",G566))</f>
        <v/>
      </c>
      <c r="N566" s="18">
        <f>IF(ISNUMBER(A566),IF(ISNUMBER(B566),HOUR(B566)*60+MINUTE(B566),0),"")</f>
        <v/>
      </c>
      <c r="O566" s="18">
        <f>IF(AND(ISNUMBER(A566),A566='الإعدادات'!$B$4),COUNTIFS($A$6:$A$2005,'الإعدادات'!$B$4,$N$6:$N$2005,"&lt;"&amp;N566)+COUNTIFS($A$6:A566,'الإعدادات'!$B$4,$N$6:N566,N566),"")</f>
        <v/>
      </c>
    </row>
    <row r="567">
      <c r="A567" s="13" t="n"/>
      <c r="B567" s="20" t="n"/>
      <c r="C567" s="5" t="n"/>
      <c r="D567" s="21" t="n"/>
      <c r="E567" s="5" t="n"/>
      <c r="F567" s="5" t="n"/>
      <c r="G567" s="5" t="n"/>
      <c r="H567" s="15" t="n"/>
      <c r="I567" s="5" t="n"/>
      <c r="J567" s="19">
        <f>IF(E567&amp;""="","",IFERROR(INDEX('الخدمات'!$B$6:$B$205,MATCH(E567&amp;"",'الخدمات'!$A$6:$A$205,0)),"خدمة غير موجودة"))</f>
        <v/>
      </c>
      <c r="K567" s="19">
        <f>IF(A567&amp;""="","",IF(AND(G567="تم",ISNUMBER(J567)),ROUND(J567-N(H567),2),0))</f>
        <v/>
      </c>
      <c r="L567" s="19">
        <f>IF(A567&amp;""="","",IFERROR(ROUND(K567*INDEX('الموظفات'!$C$6:$C$205,MATCH(F567&amp;"",'الموظفات'!$A$6:$A$205,0)),2),0))</f>
        <v/>
      </c>
      <c r="M567" s="6">
        <f>IF(A567&amp;""="","",IF(G567&amp;""="","محجوز",G567))</f>
        <v/>
      </c>
      <c r="N567" s="18">
        <f>IF(ISNUMBER(A567),IF(ISNUMBER(B567),HOUR(B567)*60+MINUTE(B567),0),"")</f>
        <v/>
      </c>
      <c r="O567" s="18">
        <f>IF(AND(ISNUMBER(A567),A567='الإعدادات'!$B$4),COUNTIFS($A$6:$A$2005,'الإعدادات'!$B$4,$N$6:$N$2005,"&lt;"&amp;N567)+COUNTIFS($A$6:A567,'الإعدادات'!$B$4,$N$6:N567,N567),"")</f>
        <v/>
      </c>
    </row>
    <row r="568">
      <c r="A568" s="13" t="n"/>
      <c r="B568" s="20" t="n"/>
      <c r="C568" s="5" t="n"/>
      <c r="D568" s="21" t="n"/>
      <c r="E568" s="5" t="n"/>
      <c r="F568" s="5" t="n"/>
      <c r="G568" s="5" t="n"/>
      <c r="H568" s="15" t="n"/>
      <c r="I568" s="5" t="n"/>
      <c r="J568" s="19">
        <f>IF(E568&amp;""="","",IFERROR(INDEX('الخدمات'!$B$6:$B$205,MATCH(E568&amp;"",'الخدمات'!$A$6:$A$205,0)),"خدمة غير موجودة"))</f>
        <v/>
      </c>
      <c r="K568" s="19">
        <f>IF(A568&amp;""="","",IF(AND(G568="تم",ISNUMBER(J568)),ROUND(J568-N(H568),2),0))</f>
        <v/>
      </c>
      <c r="L568" s="19">
        <f>IF(A568&amp;""="","",IFERROR(ROUND(K568*INDEX('الموظفات'!$C$6:$C$205,MATCH(F568&amp;"",'الموظفات'!$A$6:$A$205,0)),2),0))</f>
        <v/>
      </c>
      <c r="M568" s="6">
        <f>IF(A568&amp;""="","",IF(G568&amp;""="","محجوز",G568))</f>
        <v/>
      </c>
      <c r="N568" s="18">
        <f>IF(ISNUMBER(A568),IF(ISNUMBER(B568),HOUR(B568)*60+MINUTE(B568),0),"")</f>
        <v/>
      </c>
      <c r="O568" s="18">
        <f>IF(AND(ISNUMBER(A568),A568='الإعدادات'!$B$4),COUNTIFS($A$6:$A$2005,'الإعدادات'!$B$4,$N$6:$N$2005,"&lt;"&amp;N568)+COUNTIFS($A$6:A568,'الإعدادات'!$B$4,$N$6:N568,N568),"")</f>
        <v/>
      </c>
    </row>
    <row r="569">
      <c r="A569" s="13" t="n"/>
      <c r="B569" s="20" t="n"/>
      <c r="C569" s="5" t="n"/>
      <c r="D569" s="21" t="n"/>
      <c r="E569" s="5" t="n"/>
      <c r="F569" s="5" t="n"/>
      <c r="G569" s="5" t="n"/>
      <c r="H569" s="15" t="n"/>
      <c r="I569" s="5" t="n"/>
      <c r="J569" s="19">
        <f>IF(E569&amp;""="","",IFERROR(INDEX('الخدمات'!$B$6:$B$205,MATCH(E569&amp;"",'الخدمات'!$A$6:$A$205,0)),"خدمة غير موجودة"))</f>
        <v/>
      </c>
      <c r="K569" s="19">
        <f>IF(A569&amp;""="","",IF(AND(G569="تم",ISNUMBER(J569)),ROUND(J569-N(H569),2),0))</f>
        <v/>
      </c>
      <c r="L569" s="19">
        <f>IF(A569&amp;""="","",IFERROR(ROUND(K569*INDEX('الموظفات'!$C$6:$C$205,MATCH(F569&amp;"",'الموظفات'!$A$6:$A$205,0)),2),0))</f>
        <v/>
      </c>
      <c r="M569" s="6">
        <f>IF(A569&amp;""="","",IF(G569&amp;""="","محجوز",G569))</f>
        <v/>
      </c>
      <c r="N569" s="18">
        <f>IF(ISNUMBER(A569),IF(ISNUMBER(B569),HOUR(B569)*60+MINUTE(B569),0),"")</f>
        <v/>
      </c>
      <c r="O569" s="18">
        <f>IF(AND(ISNUMBER(A569),A569='الإعدادات'!$B$4),COUNTIFS($A$6:$A$2005,'الإعدادات'!$B$4,$N$6:$N$2005,"&lt;"&amp;N569)+COUNTIFS($A$6:A569,'الإعدادات'!$B$4,$N$6:N569,N569),"")</f>
        <v/>
      </c>
    </row>
    <row r="570">
      <c r="A570" s="13" t="n"/>
      <c r="B570" s="20" t="n"/>
      <c r="C570" s="5" t="n"/>
      <c r="D570" s="21" t="n"/>
      <c r="E570" s="5" t="n"/>
      <c r="F570" s="5" t="n"/>
      <c r="G570" s="5" t="n"/>
      <c r="H570" s="15" t="n"/>
      <c r="I570" s="5" t="n"/>
      <c r="J570" s="19">
        <f>IF(E570&amp;""="","",IFERROR(INDEX('الخدمات'!$B$6:$B$205,MATCH(E570&amp;"",'الخدمات'!$A$6:$A$205,0)),"خدمة غير موجودة"))</f>
        <v/>
      </c>
      <c r="K570" s="19">
        <f>IF(A570&amp;""="","",IF(AND(G570="تم",ISNUMBER(J570)),ROUND(J570-N(H570),2),0))</f>
        <v/>
      </c>
      <c r="L570" s="19">
        <f>IF(A570&amp;""="","",IFERROR(ROUND(K570*INDEX('الموظفات'!$C$6:$C$205,MATCH(F570&amp;"",'الموظفات'!$A$6:$A$205,0)),2),0))</f>
        <v/>
      </c>
      <c r="M570" s="6">
        <f>IF(A570&amp;""="","",IF(G570&amp;""="","محجوز",G570))</f>
        <v/>
      </c>
      <c r="N570" s="18">
        <f>IF(ISNUMBER(A570),IF(ISNUMBER(B570),HOUR(B570)*60+MINUTE(B570),0),"")</f>
        <v/>
      </c>
      <c r="O570" s="18">
        <f>IF(AND(ISNUMBER(A570),A570='الإعدادات'!$B$4),COUNTIFS($A$6:$A$2005,'الإعدادات'!$B$4,$N$6:$N$2005,"&lt;"&amp;N570)+COUNTIFS($A$6:A570,'الإعدادات'!$B$4,$N$6:N570,N570),"")</f>
        <v/>
      </c>
    </row>
    <row r="571">
      <c r="A571" s="13" t="n"/>
      <c r="B571" s="20" t="n"/>
      <c r="C571" s="5" t="n"/>
      <c r="D571" s="21" t="n"/>
      <c r="E571" s="5" t="n"/>
      <c r="F571" s="5" t="n"/>
      <c r="G571" s="5" t="n"/>
      <c r="H571" s="15" t="n"/>
      <c r="I571" s="5" t="n"/>
      <c r="J571" s="19">
        <f>IF(E571&amp;""="","",IFERROR(INDEX('الخدمات'!$B$6:$B$205,MATCH(E571&amp;"",'الخدمات'!$A$6:$A$205,0)),"خدمة غير موجودة"))</f>
        <v/>
      </c>
      <c r="K571" s="19">
        <f>IF(A571&amp;""="","",IF(AND(G571="تم",ISNUMBER(J571)),ROUND(J571-N(H571),2),0))</f>
        <v/>
      </c>
      <c r="L571" s="19">
        <f>IF(A571&amp;""="","",IFERROR(ROUND(K571*INDEX('الموظفات'!$C$6:$C$205,MATCH(F571&amp;"",'الموظفات'!$A$6:$A$205,0)),2),0))</f>
        <v/>
      </c>
      <c r="M571" s="6">
        <f>IF(A571&amp;""="","",IF(G571&amp;""="","محجوز",G571))</f>
        <v/>
      </c>
      <c r="N571" s="18">
        <f>IF(ISNUMBER(A571),IF(ISNUMBER(B571),HOUR(B571)*60+MINUTE(B571),0),"")</f>
        <v/>
      </c>
      <c r="O571" s="18">
        <f>IF(AND(ISNUMBER(A571),A571='الإعدادات'!$B$4),COUNTIFS($A$6:$A$2005,'الإعدادات'!$B$4,$N$6:$N$2005,"&lt;"&amp;N571)+COUNTIFS($A$6:A571,'الإعدادات'!$B$4,$N$6:N571,N571),"")</f>
        <v/>
      </c>
    </row>
    <row r="572">
      <c r="A572" s="13" t="n"/>
      <c r="B572" s="20" t="n"/>
      <c r="C572" s="5" t="n"/>
      <c r="D572" s="21" t="n"/>
      <c r="E572" s="5" t="n"/>
      <c r="F572" s="5" t="n"/>
      <c r="G572" s="5" t="n"/>
      <c r="H572" s="15" t="n"/>
      <c r="I572" s="5" t="n"/>
      <c r="J572" s="19">
        <f>IF(E572&amp;""="","",IFERROR(INDEX('الخدمات'!$B$6:$B$205,MATCH(E572&amp;"",'الخدمات'!$A$6:$A$205,0)),"خدمة غير موجودة"))</f>
        <v/>
      </c>
      <c r="K572" s="19">
        <f>IF(A572&amp;""="","",IF(AND(G572="تم",ISNUMBER(J572)),ROUND(J572-N(H572),2),0))</f>
        <v/>
      </c>
      <c r="L572" s="19">
        <f>IF(A572&amp;""="","",IFERROR(ROUND(K572*INDEX('الموظفات'!$C$6:$C$205,MATCH(F572&amp;"",'الموظفات'!$A$6:$A$205,0)),2),0))</f>
        <v/>
      </c>
      <c r="M572" s="6">
        <f>IF(A572&amp;""="","",IF(G572&amp;""="","محجوز",G572))</f>
        <v/>
      </c>
      <c r="N572" s="18">
        <f>IF(ISNUMBER(A572),IF(ISNUMBER(B572),HOUR(B572)*60+MINUTE(B572),0),"")</f>
        <v/>
      </c>
      <c r="O572" s="18">
        <f>IF(AND(ISNUMBER(A572),A572='الإعدادات'!$B$4),COUNTIFS($A$6:$A$2005,'الإعدادات'!$B$4,$N$6:$N$2005,"&lt;"&amp;N572)+COUNTIFS($A$6:A572,'الإعدادات'!$B$4,$N$6:N572,N572),"")</f>
        <v/>
      </c>
    </row>
    <row r="573">
      <c r="A573" s="13" t="n"/>
      <c r="B573" s="20" t="n"/>
      <c r="C573" s="5" t="n"/>
      <c r="D573" s="21" t="n"/>
      <c r="E573" s="5" t="n"/>
      <c r="F573" s="5" t="n"/>
      <c r="G573" s="5" t="n"/>
      <c r="H573" s="15" t="n"/>
      <c r="I573" s="5" t="n"/>
      <c r="J573" s="19">
        <f>IF(E573&amp;""="","",IFERROR(INDEX('الخدمات'!$B$6:$B$205,MATCH(E573&amp;"",'الخدمات'!$A$6:$A$205,0)),"خدمة غير موجودة"))</f>
        <v/>
      </c>
      <c r="K573" s="19">
        <f>IF(A573&amp;""="","",IF(AND(G573="تم",ISNUMBER(J573)),ROUND(J573-N(H573),2),0))</f>
        <v/>
      </c>
      <c r="L573" s="19">
        <f>IF(A573&amp;""="","",IFERROR(ROUND(K573*INDEX('الموظفات'!$C$6:$C$205,MATCH(F573&amp;"",'الموظفات'!$A$6:$A$205,0)),2),0))</f>
        <v/>
      </c>
      <c r="M573" s="6">
        <f>IF(A573&amp;""="","",IF(G573&amp;""="","محجوز",G573))</f>
        <v/>
      </c>
      <c r="N573" s="18">
        <f>IF(ISNUMBER(A573),IF(ISNUMBER(B573),HOUR(B573)*60+MINUTE(B573),0),"")</f>
        <v/>
      </c>
      <c r="O573" s="18">
        <f>IF(AND(ISNUMBER(A573),A573='الإعدادات'!$B$4),COUNTIFS($A$6:$A$2005,'الإعدادات'!$B$4,$N$6:$N$2005,"&lt;"&amp;N573)+COUNTIFS($A$6:A573,'الإعدادات'!$B$4,$N$6:N573,N573),"")</f>
        <v/>
      </c>
    </row>
    <row r="574">
      <c r="A574" s="13" t="n"/>
      <c r="B574" s="20" t="n"/>
      <c r="C574" s="5" t="n"/>
      <c r="D574" s="21" t="n"/>
      <c r="E574" s="5" t="n"/>
      <c r="F574" s="5" t="n"/>
      <c r="G574" s="5" t="n"/>
      <c r="H574" s="15" t="n"/>
      <c r="I574" s="5" t="n"/>
      <c r="J574" s="19">
        <f>IF(E574&amp;""="","",IFERROR(INDEX('الخدمات'!$B$6:$B$205,MATCH(E574&amp;"",'الخدمات'!$A$6:$A$205,0)),"خدمة غير موجودة"))</f>
        <v/>
      </c>
      <c r="K574" s="19">
        <f>IF(A574&amp;""="","",IF(AND(G574="تم",ISNUMBER(J574)),ROUND(J574-N(H574),2),0))</f>
        <v/>
      </c>
      <c r="L574" s="19">
        <f>IF(A574&amp;""="","",IFERROR(ROUND(K574*INDEX('الموظفات'!$C$6:$C$205,MATCH(F574&amp;"",'الموظفات'!$A$6:$A$205,0)),2),0))</f>
        <v/>
      </c>
      <c r="M574" s="6">
        <f>IF(A574&amp;""="","",IF(G574&amp;""="","محجوز",G574))</f>
        <v/>
      </c>
      <c r="N574" s="18">
        <f>IF(ISNUMBER(A574),IF(ISNUMBER(B574),HOUR(B574)*60+MINUTE(B574),0),"")</f>
        <v/>
      </c>
      <c r="O574" s="18">
        <f>IF(AND(ISNUMBER(A574),A574='الإعدادات'!$B$4),COUNTIFS($A$6:$A$2005,'الإعدادات'!$B$4,$N$6:$N$2005,"&lt;"&amp;N574)+COUNTIFS($A$6:A574,'الإعدادات'!$B$4,$N$6:N574,N574),"")</f>
        <v/>
      </c>
    </row>
    <row r="575">
      <c r="A575" s="13" t="n"/>
      <c r="B575" s="20" t="n"/>
      <c r="C575" s="5" t="n"/>
      <c r="D575" s="21" t="n"/>
      <c r="E575" s="5" t="n"/>
      <c r="F575" s="5" t="n"/>
      <c r="G575" s="5" t="n"/>
      <c r="H575" s="15" t="n"/>
      <c r="I575" s="5" t="n"/>
      <c r="J575" s="19">
        <f>IF(E575&amp;""="","",IFERROR(INDEX('الخدمات'!$B$6:$B$205,MATCH(E575&amp;"",'الخدمات'!$A$6:$A$205,0)),"خدمة غير موجودة"))</f>
        <v/>
      </c>
      <c r="K575" s="19">
        <f>IF(A575&amp;""="","",IF(AND(G575="تم",ISNUMBER(J575)),ROUND(J575-N(H575),2),0))</f>
        <v/>
      </c>
      <c r="L575" s="19">
        <f>IF(A575&amp;""="","",IFERROR(ROUND(K575*INDEX('الموظفات'!$C$6:$C$205,MATCH(F575&amp;"",'الموظفات'!$A$6:$A$205,0)),2),0))</f>
        <v/>
      </c>
      <c r="M575" s="6">
        <f>IF(A575&amp;""="","",IF(G575&amp;""="","محجوز",G575))</f>
        <v/>
      </c>
      <c r="N575" s="18">
        <f>IF(ISNUMBER(A575),IF(ISNUMBER(B575),HOUR(B575)*60+MINUTE(B575),0),"")</f>
        <v/>
      </c>
      <c r="O575" s="18">
        <f>IF(AND(ISNUMBER(A575),A575='الإعدادات'!$B$4),COUNTIFS($A$6:$A$2005,'الإعدادات'!$B$4,$N$6:$N$2005,"&lt;"&amp;N575)+COUNTIFS($A$6:A575,'الإعدادات'!$B$4,$N$6:N575,N575),"")</f>
        <v/>
      </c>
    </row>
    <row r="576">
      <c r="A576" s="13" t="n"/>
      <c r="B576" s="20" t="n"/>
      <c r="C576" s="5" t="n"/>
      <c r="D576" s="21" t="n"/>
      <c r="E576" s="5" t="n"/>
      <c r="F576" s="5" t="n"/>
      <c r="G576" s="5" t="n"/>
      <c r="H576" s="15" t="n"/>
      <c r="I576" s="5" t="n"/>
      <c r="J576" s="19">
        <f>IF(E576&amp;""="","",IFERROR(INDEX('الخدمات'!$B$6:$B$205,MATCH(E576&amp;"",'الخدمات'!$A$6:$A$205,0)),"خدمة غير موجودة"))</f>
        <v/>
      </c>
      <c r="K576" s="19">
        <f>IF(A576&amp;""="","",IF(AND(G576="تم",ISNUMBER(J576)),ROUND(J576-N(H576),2),0))</f>
        <v/>
      </c>
      <c r="L576" s="19">
        <f>IF(A576&amp;""="","",IFERROR(ROUND(K576*INDEX('الموظفات'!$C$6:$C$205,MATCH(F576&amp;"",'الموظفات'!$A$6:$A$205,0)),2),0))</f>
        <v/>
      </c>
      <c r="M576" s="6">
        <f>IF(A576&amp;""="","",IF(G576&amp;""="","محجوز",G576))</f>
        <v/>
      </c>
      <c r="N576" s="18">
        <f>IF(ISNUMBER(A576),IF(ISNUMBER(B576),HOUR(B576)*60+MINUTE(B576),0),"")</f>
        <v/>
      </c>
      <c r="O576" s="18">
        <f>IF(AND(ISNUMBER(A576),A576='الإعدادات'!$B$4),COUNTIFS($A$6:$A$2005,'الإعدادات'!$B$4,$N$6:$N$2005,"&lt;"&amp;N576)+COUNTIFS($A$6:A576,'الإعدادات'!$B$4,$N$6:N576,N576),"")</f>
        <v/>
      </c>
    </row>
    <row r="577">
      <c r="A577" s="13" t="n"/>
      <c r="B577" s="20" t="n"/>
      <c r="C577" s="5" t="n"/>
      <c r="D577" s="21" t="n"/>
      <c r="E577" s="5" t="n"/>
      <c r="F577" s="5" t="n"/>
      <c r="G577" s="5" t="n"/>
      <c r="H577" s="15" t="n"/>
      <c r="I577" s="5" t="n"/>
      <c r="J577" s="19">
        <f>IF(E577&amp;""="","",IFERROR(INDEX('الخدمات'!$B$6:$B$205,MATCH(E577&amp;"",'الخدمات'!$A$6:$A$205,0)),"خدمة غير موجودة"))</f>
        <v/>
      </c>
      <c r="K577" s="19">
        <f>IF(A577&amp;""="","",IF(AND(G577="تم",ISNUMBER(J577)),ROUND(J577-N(H577),2),0))</f>
        <v/>
      </c>
      <c r="L577" s="19">
        <f>IF(A577&amp;""="","",IFERROR(ROUND(K577*INDEX('الموظفات'!$C$6:$C$205,MATCH(F577&amp;"",'الموظفات'!$A$6:$A$205,0)),2),0))</f>
        <v/>
      </c>
      <c r="M577" s="6">
        <f>IF(A577&amp;""="","",IF(G577&amp;""="","محجوز",G577))</f>
        <v/>
      </c>
      <c r="N577" s="18">
        <f>IF(ISNUMBER(A577),IF(ISNUMBER(B577),HOUR(B577)*60+MINUTE(B577),0),"")</f>
        <v/>
      </c>
      <c r="O577" s="18">
        <f>IF(AND(ISNUMBER(A577),A577='الإعدادات'!$B$4),COUNTIFS($A$6:$A$2005,'الإعدادات'!$B$4,$N$6:$N$2005,"&lt;"&amp;N577)+COUNTIFS($A$6:A577,'الإعدادات'!$B$4,$N$6:N577,N577),"")</f>
        <v/>
      </c>
    </row>
    <row r="578">
      <c r="A578" s="13" t="n"/>
      <c r="B578" s="20" t="n"/>
      <c r="C578" s="5" t="n"/>
      <c r="D578" s="21" t="n"/>
      <c r="E578" s="5" t="n"/>
      <c r="F578" s="5" t="n"/>
      <c r="G578" s="5" t="n"/>
      <c r="H578" s="15" t="n"/>
      <c r="I578" s="5" t="n"/>
      <c r="J578" s="19">
        <f>IF(E578&amp;""="","",IFERROR(INDEX('الخدمات'!$B$6:$B$205,MATCH(E578&amp;"",'الخدمات'!$A$6:$A$205,0)),"خدمة غير موجودة"))</f>
        <v/>
      </c>
      <c r="K578" s="19">
        <f>IF(A578&amp;""="","",IF(AND(G578="تم",ISNUMBER(J578)),ROUND(J578-N(H578),2),0))</f>
        <v/>
      </c>
      <c r="L578" s="19">
        <f>IF(A578&amp;""="","",IFERROR(ROUND(K578*INDEX('الموظفات'!$C$6:$C$205,MATCH(F578&amp;"",'الموظفات'!$A$6:$A$205,0)),2),0))</f>
        <v/>
      </c>
      <c r="M578" s="6">
        <f>IF(A578&amp;""="","",IF(G578&amp;""="","محجوز",G578))</f>
        <v/>
      </c>
      <c r="N578" s="18">
        <f>IF(ISNUMBER(A578),IF(ISNUMBER(B578),HOUR(B578)*60+MINUTE(B578),0),"")</f>
        <v/>
      </c>
      <c r="O578" s="18">
        <f>IF(AND(ISNUMBER(A578),A578='الإعدادات'!$B$4),COUNTIFS($A$6:$A$2005,'الإعدادات'!$B$4,$N$6:$N$2005,"&lt;"&amp;N578)+COUNTIFS($A$6:A578,'الإعدادات'!$B$4,$N$6:N578,N578),"")</f>
        <v/>
      </c>
    </row>
    <row r="579">
      <c r="A579" s="13" t="n"/>
      <c r="B579" s="20" t="n"/>
      <c r="C579" s="5" t="n"/>
      <c r="D579" s="21" t="n"/>
      <c r="E579" s="5" t="n"/>
      <c r="F579" s="5" t="n"/>
      <c r="G579" s="5" t="n"/>
      <c r="H579" s="15" t="n"/>
      <c r="I579" s="5" t="n"/>
      <c r="J579" s="19">
        <f>IF(E579&amp;""="","",IFERROR(INDEX('الخدمات'!$B$6:$B$205,MATCH(E579&amp;"",'الخدمات'!$A$6:$A$205,0)),"خدمة غير موجودة"))</f>
        <v/>
      </c>
      <c r="K579" s="19">
        <f>IF(A579&amp;""="","",IF(AND(G579="تم",ISNUMBER(J579)),ROUND(J579-N(H579),2),0))</f>
        <v/>
      </c>
      <c r="L579" s="19">
        <f>IF(A579&amp;""="","",IFERROR(ROUND(K579*INDEX('الموظفات'!$C$6:$C$205,MATCH(F579&amp;"",'الموظفات'!$A$6:$A$205,0)),2),0))</f>
        <v/>
      </c>
      <c r="M579" s="6">
        <f>IF(A579&amp;""="","",IF(G579&amp;""="","محجوز",G579))</f>
        <v/>
      </c>
      <c r="N579" s="18">
        <f>IF(ISNUMBER(A579),IF(ISNUMBER(B579),HOUR(B579)*60+MINUTE(B579),0),"")</f>
        <v/>
      </c>
      <c r="O579" s="18">
        <f>IF(AND(ISNUMBER(A579),A579='الإعدادات'!$B$4),COUNTIFS($A$6:$A$2005,'الإعدادات'!$B$4,$N$6:$N$2005,"&lt;"&amp;N579)+COUNTIFS($A$6:A579,'الإعدادات'!$B$4,$N$6:N579,N579),"")</f>
        <v/>
      </c>
    </row>
    <row r="580">
      <c r="A580" s="13" t="n"/>
      <c r="B580" s="20" t="n"/>
      <c r="C580" s="5" t="n"/>
      <c r="D580" s="21" t="n"/>
      <c r="E580" s="5" t="n"/>
      <c r="F580" s="5" t="n"/>
      <c r="G580" s="5" t="n"/>
      <c r="H580" s="15" t="n"/>
      <c r="I580" s="5" t="n"/>
      <c r="J580" s="19">
        <f>IF(E580&amp;""="","",IFERROR(INDEX('الخدمات'!$B$6:$B$205,MATCH(E580&amp;"",'الخدمات'!$A$6:$A$205,0)),"خدمة غير موجودة"))</f>
        <v/>
      </c>
      <c r="K580" s="19">
        <f>IF(A580&amp;""="","",IF(AND(G580="تم",ISNUMBER(J580)),ROUND(J580-N(H580),2),0))</f>
        <v/>
      </c>
      <c r="L580" s="19">
        <f>IF(A580&amp;""="","",IFERROR(ROUND(K580*INDEX('الموظفات'!$C$6:$C$205,MATCH(F580&amp;"",'الموظفات'!$A$6:$A$205,0)),2),0))</f>
        <v/>
      </c>
      <c r="M580" s="6">
        <f>IF(A580&amp;""="","",IF(G580&amp;""="","محجوز",G580))</f>
        <v/>
      </c>
      <c r="N580" s="18">
        <f>IF(ISNUMBER(A580),IF(ISNUMBER(B580),HOUR(B580)*60+MINUTE(B580),0),"")</f>
        <v/>
      </c>
      <c r="O580" s="18">
        <f>IF(AND(ISNUMBER(A580),A580='الإعدادات'!$B$4),COUNTIFS($A$6:$A$2005,'الإعدادات'!$B$4,$N$6:$N$2005,"&lt;"&amp;N580)+COUNTIFS($A$6:A580,'الإعدادات'!$B$4,$N$6:N580,N580),"")</f>
        <v/>
      </c>
    </row>
    <row r="581">
      <c r="A581" s="13" t="n"/>
      <c r="B581" s="20" t="n"/>
      <c r="C581" s="5" t="n"/>
      <c r="D581" s="21" t="n"/>
      <c r="E581" s="5" t="n"/>
      <c r="F581" s="5" t="n"/>
      <c r="G581" s="5" t="n"/>
      <c r="H581" s="15" t="n"/>
      <c r="I581" s="5" t="n"/>
      <c r="J581" s="19">
        <f>IF(E581&amp;""="","",IFERROR(INDEX('الخدمات'!$B$6:$B$205,MATCH(E581&amp;"",'الخدمات'!$A$6:$A$205,0)),"خدمة غير موجودة"))</f>
        <v/>
      </c>
      <c r="K581" s="19">
        <f>IF(A581&amp;""="","",IF(AND(G581="تم",ISNUMBER(J581)),ROUND(J581-N(H581),2),0))</f>
        <v/>
      </c>
      <c r="L581" s="19">
        <f>IF(A581&amp;""="","",IFERROR(ROUND(K581*INDEX('الموظفات'!$C$6:$C$205,MATCH(F581&amp;"",'الموظفات'!$A$6:$A$205,0)),2),0))</f>
        <v/>
      </c>
      <c r="M581" s="6">
        <f>IF(A581&amp;""="","",IF(G581&amp;""="","محجوز",G581))</f>
        <v/>
      </c>
      <c r="N581" s="18">
        <f>IF(ISNUMBER(A581),IF(ISNUMBER(B581),HOUR(B581)*60+MINUTE(B581),0),"")</f>
        <v/>
      </c>
      <c r="O581" s="18">
        <f>IF(AND(ISNUMBER(A581),A581='الإعدادات'!$B$4),COUNTIFS($A$6:$A$2005,'الإعدادات'!$B$4,$N$6:$N$2005,"&lt;"&amp;N581)+COUNTIFS($A$6:A581,'الإعدادات'!$B$4,$N$6:N581,N581),"")</f>
        <v/>
      </c>
    </row>
    <row r="582">
      <c r="A582" s="13" t="n"/>
      <c r="B582" s="20" t="n"/>
      <c r="C582" s="5" t="n"/>
      <c r="D582" s="21" t="n"/>
      <c r="E582" s="5" t="n"/>
      <c r="F582" s="5" t="n"/>
      <c r="G582" s="5" t="n"/>
      <c r="H582" s="15" t="n"/>
      <c r="I582" s="5" t="n"/>
      <c r="J582" s="19">
        <f>IF(E582&amp;""="","",IFERROR(INDEX('الخدمات'!$B$6:$B$205,MATCH(E582&amp;"",'الخدمات'!$A$6:$A$205,0)),"خدمة غير موجودة"))</f>
        <v/>
      </c>
      <c r="K582" s="19">
        <f>IF(A582&amp;""="","",IF(AND(G582="تم",ISNUMBER(J582)),ROUND(J582-N(H582),2),0))</f>
        <v/>
      </c>
      <c r="L582" s="19">
        <f>IF(A582&amp;""="","",IFERROR(ROUND(K582*INDEX('الموظفات'!$C$6:$C$205,MATCH(F582&amp;"",'الموظفات'!$A$6:$A$205,0)),2),0))</f>
        <v/>
      </c>
      <c r="M582" s="6">
        <f>IF(A582&amp;""="","",IF(G582&amp;""="","محجوز",G582))</f>
        <v/>
      </c>
      <c r="N582" s="18">
        <f>IF(ISNUMBER(A582),IF(ISNUMBER(B582),HOUR(B582)*60+MINUTE(B582),0),"")</f>
        <v/>
      </c>
      <c r="O582" s="18">
        <f>IF(AND(ISNUMBER(A582),A582='الإعدادات'!$B$4),COUNTIFS($A$6:$A$2005,'الإعدادات'!$B$4,$N$6:$N$2005,"&lt;"&amp;N582)+COUNTIFS($A$6:A582,'الإعدادات'!$B$4,$N$6:N582,N582),"")</f>
        <v/>
      </c>
    </row>
    <row r="583">
      <c r="A583" s="13" t="n"/>
      <c r="B583" s="20" t="n"/>
      <c r="C583" s="5" t="n"/>
      <c r="D583" s="21" t="n"/>
      <c r="E583" s="5" t="n"/>
      <c r="F583" s="5" t="n"/>
      <c r="G583" s="5" t="n"/>
      <c r="H583" s="15" t="n"/>
      <c r="I583" s="5" t="n"/>
      <c r="J583" s="19">
        <f>IF(E583&amp;""="","",IFERROR(INDEX('الخدمات'!$B$6:$B$205,MATCH(E583&amp;"",'الخدمات'!$A$6:$A$205,0)),"خدمة غير موجودة"))</f>
        <v/>
      </c>
      <c r="K583" s="19">
        <f>IF(A583&amp;""="","",IF(AND(G583="تم",ISNUMBER(J583)),ROUND(J583-N(H583),2),0))</f>
        <v/>
      </c>
      <c r="L583" s="19">
        <f>IF(A583&amp;""="","",IFERROR(ROUND(K583*INDEX('الموظفات'!$C$6:$C$205,MATCH(F583&amp;"",'الموظفات'!$A$6:$A$205,0)),2),0))</f>
        <v/>
      </c>
      <c r="M583" s="6">
        <f>IF(A583&amp;""="","",IF(G583&amp;""="","محجوز",G583))</f>
        <v/>
      </c>
      <c r="N583" s="18">
        <f>IF(ISNUMBER(A583),IF(ISNUMBER(B583),HOUR(B583)*60+MINUTE(B583),0),"")</f>
        <v/>
      </c>
      <c r="O583" s="18">
        <f>IF(AND(ISNUMBER(A583),A583='الإعدادات'!$B$4),COUNTIFS($A$6:$A$2005,'الإعدادات'!$B$4,$N$6:$N$2005,"&lt;"&amp;N583)+COUNTIFS($A$6:A583,'الإعدادات'!$B$4,$N$6:N583,N583),"")</f>
        <v/>
      </c>
    </row>
    <row r="584">
      <c r="A584" s="13" t="n"/>
      <c r="B584" s="20" t="n"/>
      <c r="C584" s="5" t="n"/>
      <c r="D584" s="21" t="n"/>
      <c r="E584" s="5" t="n"/>
      <c r="F584" s="5" t="n"/>
      <c r="G584" s="5" t="n"/>
      <c r="H584" s="15" t="n"/>
      <c r="I584" s="5" t="n"/>
      <c r="J584" s="19">
        <f>IF(E584&amp;""="","",IFERROR(INDEX('الخدمات'!$B$6:$B$205,MATCH(E584&amp;"",'الخدمات'!$A$6:$A$205,0)),"خدمة غير موجودة"))</f>
        <v/>
      </c>
      <c r="K584" s="19">
        <f>IF(A584&amp;""="","",IF(AND(G584="تم",ISNUMBER(J584)),ROUND(J584-N(H584),2),0))</f>
        <v/>
      </c>
      <c r="L584" s="19">
        <f>IF(A584&amp;""="","",IFERROR(ROUND(K584*INDEX('الموظفات'!$C$6:$C$205,MATCH(F584&amp;"",'الموظفات'!$A$6:$A$205,0)),2),0))</f>
        <v/>
      </c>
      <c r="M584" s="6">
        <f>IF(A584&amp;""="","",IF(G584&amp;""="","محجوز",G584))</f>
        <v/>
      </c>
      <c r="N584" s="18">
        <f>IF(ISNUMBER(A584),IF(ISNUMBER(B584),HOUR(B584)*60+MINUTE(B584),0),"")</f>
        <v/>
      </c>
      <c r="O584" s="18">
        <f>IF(AND(ISNUMBER(A584),A584='الإعدادات'!$B$4),COUNTIFS($A$6:$A$2005,'الإعدادات'!$B$4,$N$6:$N$2005,"&lt;"&amp;N584)+COUNTIFS($A$6:A584,'الإعدادات'!$B$4,$N$6:N584,N584),"")</f>
        <v/>
      </c>
    </row>
    <row r="585">
      <c r="A585" s="13" t="n"/>
      <c r="B585" s="20" t="n"/>
      <c r="C585" s="5" t="n"/>
      <c r="D585" s="21" t="n"/>
      <c r="E585" s="5" t="n"/>
      <c r="F585" s="5" t="n"/>
      <c r="G585" s="5" t="n"/>
      <c r="H585" s="15" t="n"/>
      <c r="I585" s="5" t="n"/>
      <c r="J585" s="19">
        <f>IF(E585&amp;""="","",IFERROR(INDEX('الخدمات'!$B$6:$B$205,MATCH(E585&amp;"",'الخدمات'!$A$6:$A$205,0)),"خدمة غير موجودة"))</f>
        <v/>
      </c>
      <c r="K585" s="19">
        <f>IF(A585&amp;""="","",IF(AND(G585="تم",ISNUMBER(J585)),ROUND(J585-N(H585),2),0))</f>
        <v/>
      </c>
      <c r="L585" s="19">
        <f>IF(A585&amp;""="","",IFERROR(ROUND(K585*INDEX('الموظفات'!$C$6:$C$205,MATCH(F585&amp;"",'الموظفات'!$A$6:$A$205,0)),2),0))</f>
        <v/>
      </c>
      <c r="M585" s="6">
        <f>IF(A585&amp;""="","",IF(G585&amp;""="","محجوز",G585))</f>
        <v/>
      </c>
      <c r="N585" s="18">
        <f>IF(ISNUMBER(A585),IF(ISNUMBER(B585),HOUR(B585)*60+MINUTE(B585),0),"")</f>
        <v/>
      </c>
      <c r="O585" s="18">
        <f>IF(AND(ISNUMBER(A585),A585='الإعدادات'!$B$4),COUNTIFS($A$6:$A$2005,'الإعدادات'!$B$4,$N$6:$N$2005,"&lt;"&amp;N585)+COUNTIFS($A$6:A585,'الإعدادات'!$B$4,$N$6:N585,N585),"")</f>
        <v/>
      </c>
    </row>
    <row r="586">
      <c r="A586" s="13" t="n"/>
      <c r="B586" s="20" t="n"/>
      <c r="C586" s="5" t="n"/>
      <c r="D586" s="21" t="n"/>
      <c r="E586" s="5" t="n"/>
      <c r="F586" s="5" t="n"/>
      <c r="G586" s="5" t="n"/>
      <c r="H586" s="15" t="n"/>
      <c r="I586" s="5" t="n"/>
      <c r="J586" s="19">
        <f>IF(E586&amp;""="","",IFERROR(INDEX('الخدمات'!$B$6:$B$205,MATCH(E586&amp;"",'الخدمات'!$A$6:$A$205,0)),"خدمة غير موجودة"))</f>
        <v/>
      </c>
      <c r="K586" s="19">
        <f>IF(A586&amp;""="","",IF(AND(G586="تم",ISNUMBER(J586)),ROUND(J586-N(H586),2),0))</f>
        <v/>
      </c>
      <c r="L586" s="19">
        <f>IF(A586&amp;""="","",IFERROR(ROUND(K586*INDEX('الموظفات'!$C$6:$C$205,MATCH(F586&amp;"",'الموظفات'!$A$6:$A$205,0)),2),0))</f>
        <v/>
      </c>
      <c r="M586" s="6">
        <f>IF(A586&amp;""="","",IF(G586&amp;""="","محجوز",G586))</f>
        <v/>
      </c>
      <c r="N586" s="18">
        <f>IF(ISNUMBER(A586),IF(ISNUMBER(B586),HOUR(B586)*60+MINUTE(B586),0),"")</f>
        <v/>
      </c>
      <c r="O586" s="18">
        <f>IF(AND(ISNUMBER(A586),A586='الإعدادات'!$B$4),COUNTIFS($A$6:$A$2005,'الإعدادات'!$B$4,$N$6:$N$2005,"&lt;"&amp;N586)+COUNTIFS($A$6:A586,'الإعدادات'!$B$4,$N$6:N586,N586),"")</f>
        <v/>
      </c>
    </row>
    <row r="587">
      <c r="A587" s="13" t="n"/>
      <c r="B587" s="20" t="n"/>
      <c r="C587" s="5" t="n"/>
      <c r="D587" s="21" t="n"/>
      <c r="E587" s="5" t="n"/>
      <c r="F587" s="5" t="n"/>
      <c r="G587" s="5" t="n"/>
      <c r="H587" s="15" t="n"/>
      <c r="I587" s="5" t="n"/>
      <c r="J587" s="19">
        <f>IF(E587&amp;""="","",IFERROR(INDEX('الخدمات'!$B$6:$B$205,MATCH(E587&amp;"",'الخدمات'!$A$6:$A$205,0)),"خدمة غير موجودة"))</f>
        <v/>
      </c>
      <c r="K587" s="19">
        <f>IF(A587&amp;""="","",IF(AND(G587="تم",ISNUMBER(J587)),ROUND(J587-N(H587),2),0))</f>
        <v/>
      </c>
      <c r="L587" s="19">
        <f>IF(A587&amp;""="","",IFERROR(ROUND(K587*INDEX('الموظفات'!$C$6:$C$205,MATCH(F587&amp;"",'الموظفات'!$A$6:$A$205,0)),2),0))</f>
        <v/>
      </c>
      <c r="M587" s="6">
        <f>IF(A587&amp;""="","",IF(G587&amp;""="","محجوز",G587))</f>
        <v/>
      </c>
      <c r="N587" s="18">
        <f>IF(ISNUMBER(A587),IF(ISNUMBER(B587),HOUR(B587)*60+MINUTE(B587),0),"")</f>
        <v/>
      </c>
      <c r="O587" s="18">
        <f>IF(AND(ISNUMBER(A587),A587='الإعدادات'!$B$4),COUNTIFS($A$6:$A$2005,'الإعدادات'!$B$4,$N$6:$N$2005,"&lt;"&amp;N587)+COUNTIFS($A$6:A587,'الإعدادات'!$B$4,$N$6:N587,N587),"")</f>
        <v/>
      </c>
    </row>
    <row r="588">
      <c r="A588" s="13" t="n"/>
      <c r="B588" s="20" t="n"/>
      <c r="C588" s="5" t="n"/>
      <c r="D588" s="21" t="n"/>
      <c r="E588" s="5" t="n"/>
      <c r="F588" s="5" t="n"/>
      <c r="G588" s="5" t="n"/>
      <c r="H588" s="15" t="n"/>
      <c r="I588" s="5" t="n"/>
      <c r="J588" s="19">
        <f>IF(E588&amp;""="","",IFERROR(INDEX('الخدمات'!$B$6:$B$205,MATCH(E588&amp;"",'الخدمات'!$A$6:$A$205,0)),"خدمة غير موجودة"))</f>
        <v/>
      </c>
      <c r="K588" s="19">
        <f>IF(A588&amp;""="","",IF(AND(G588="تم",ISNUMBER(J588)),ROUND(J588-N(H588),2),0))</f>
        <v/>
      </c>
      <c r="L588" s="19">
        <f>IF(A588&amp;""="","",IFERROR(ROUND(K588*INDEX('الموظفات'!$C$6:$C$205,MATCH(F588&amp;"",'الموظفات'!$A$6:$A$205,0)),2),0))</f>
        <v/>
      </c>
      <c r="M588" s="6">
        <f>IF(A588&amp;""="","",IF(G588&amp;""="","محجوز",G588))</f>
        <v/>
      </c>
      <c r="N588" s="18">
        <f>IF(ISNUMBER(A588),IF(ISNUMBER(B588),HOUR(B588)*60+MINUTE(B588),0),"")</f>
        <v/>
      </c>
      <c r="O588" s="18">
        <f>IF(AND(ISNUMBER(A588),A588='الإعدادات'!$B$4),COUNTIFS($A$6:$A$2005,'الإعدادات'!$B$4,$N$6:$N$2005,"&lt;"&amp;N588)+COUNTIFS($A$6:A588,'الإعدادات'!$B$4,$N$6:N588,N588),"")</f>
        <v/>
      </c>
    </row>
    <row r="589">
      <c r="A589" s="13" t="n"/>
      <c r="B589" s="20" t="n"/>
      <c r="C589" s="5" t="n"/>
      <c r="D589" s="21" t="n"/>
      <c r="E589" s="5" t="n"/>
      <c r="F589" s="5" t="n"/>
      <c r="G589" s="5" t="n"/>
      <c r="H589" s="15" t="n"/>
      <c r="I589" s="5" t="n"/>
      <c r="J589" s="19">
        <f>IF(E589&amp;""="","",IFERROR(INDEX('الخدمات'!$B$6:$B$205,MATCH(E589&amp;"",'الخدمات'!$A$6:$A$205,0)),"خدمة غير موجودة"))</f>
        <v/>
      </c>
      <c r="K589" s="19">
        <f>IF(A589&amp;""="","",IF(AND(G589="تم",ISNUMBER(J589)),ROUND(J589-N(H589),2),0))</f>
        <v/>
      </c>
      <c r="L589" s="19">
        <f>IF(A589&amp;""="","",IFERROR(ROUND(K589*INDEX('الموظفات'!$C$6:$C$205,MATCH(F589&amp;"",'الموظفات'!$A$6:$A$205,0)),2),0))</f>
        <v/>
      </c>
      <c r="M589" s="6">
        <f>IF(A589&amp;""="","",IF(G589&amp;""="","محجوز",G589))</f>
        <v/>
      </c>
      <c r="N589" s="18">
        <f>IF(ISNUMBER(A589),IF(ISNUMBER(B589),HOUR(B589)*60+MINUTE(B589),0),"")</f>
        <v/>
      </c>
      <c r="O589" s="18">
        <f>IF(AND(ISNUMBER(A589),A589='الإعدادات'!$B$4),COUNTIFS($A$6:$A$2005,'الإعدادات'!$B$4,$N$6:$N$2005,"&lt;"&amp;N589)+COUNTIFS($A$6:A589,'الإعدادات'!$B$4,$N$6:N589,N589),"")</f>
        <v/>
      </c>
    </row>
    <row r="590">
      <c r="A590" s="13" t="n"/>
      <c r="B590" s="20" t="n"/>
      <c r="C590" s="5" t="n"/>
      <c r="D590" s="21" t="n"/>
      <c r="E590" s="5" t="n"/>
      <c r="F590" s="5" t="n"/>
      <c r="G590" s="5" t="n"/>
      <c r="H590" s="15" t="n"/>
      <c r="I590" s="5" t="n"/>
      <c r="J590" s="19">
        <f>IF(E590&amp;""="","",IFERROR(INDEX('الخدمات'!$B$6:$B$205,MATCH(E590&amp;"",'الخدمات'!$A$6:$A$205,0)),"خدمة غير موجودة"))</f>
        <v/>
      </c>
      <c r="K590" s="19">
        <f>IF(A590&amp;""="","",IF(AND(G590="تم",ISNUMBER(J590)),ROUND(J590-N(H590),2),0))</f>
        <v/>
      </c>
      <c r="L590" s="19">
        <f>IF(A590&amp;""="","",IFERROR(ROUND(K590*INDEX('الموظفات'!$C$6:$C$205,MATCH(F590&amp;"",'الموظفات'!$A$6:$A$205,0)),2),0))</f>
        <v/>
      </c>
      <c r="M590" s="6">
        <f>IF(A590&amp;""="","",IF(G590&amp;""="","محجوز",G590))</f>
        <v/>
      </c>
      <c r="N590" s="18">
        <f>IF(ISNUMBER(A590),IF(ISNUMBER(B590),HOUR(B590)*60+MINUTE(B590),0),"")</f>
        <v/>
      </c>
      <c r="O590" s="18">
        <f>IF(AND(ISNUMBER(A590),A590='الإعدادات'!$B$4),COUNTIFS($A$6:$A$2005,'الإعدادات'!$B$4,$N$6:$N$2005,"&lt;"&amp;N590)+COUNTIFS($A$6:A590,'الإعدادات'!$B$4,$N$6:N590,N590),"")</f>
        <v/>
      </c>
    </row>
    <row r="591">
      <c r="A591" s="13" t="n"/>
      <c r="B591" s="20" t="n"/>
      <c r="C591" s="5" t="n"/>
      <c r="D591" s="21" t="n"/>
      <c r="E591" s="5" t="n"/>
      <c r="F591" s="5" t="n"/>
      <c r="G591" s="5" t="n"/>
      <c r="H591" s="15" t="n"/>
      <c r="I591" s="5" t="n"/>
      <c r="J591" s="19">
        <f>IF(E591&amp;""="","",IFERROR(INDEX('الخدمات'!$B$6:$B$205,MATCH(E591&amp;"",'الخدمات'!$A$6:$A$205,0)),"خدمة غير موجودة"))</f>
        <v/>
      </c>
      <c r="K591" s="19">
        <f>IF(A591&amp;""="","",IF(AND(G591="تم",ISNUMBER(J591)),ROUND(J591-N(H591),2),0))</f>
        <v/>
      </c>
      <c r="L591" s="19">
        <f>IF(A591&amp;""="","",IFERROR(ROUND(K591*INDEX('الموظفات'!$C$6:$C$205,MATCH(F591&amp;"",'الموظفات'!$A$6:$A$205,0)),2),0))</f>
        <v/>
      </c>
      <c r="M591" s="6">
        <f>IF(A591&amp;""="","",IF(G591&amp;""="","محجوز",G591))</f>
        <v/>
      </c>
      <c r="N591" s="18">
        <f>IF(ISNUMBER(A591),IF(ISNUMBER(B591),HOUR(B591)*60+MINUTE(B591),0),"")</f>
        <v/>
      </c>
      <c r="O591" s="18">
        <f>IF(AND(ISNUMBER(A591),A591='الإعدادات'!$B$4),COUNTIFS($A$6:$A$2005,'الإعدادات'!$B$4,$N$6:$N$2005,"&lt;"&amp;N591)+COUNTIFS($A$6:A591,'الإعدادات'!$B$4,$N$6:N591,N591),"")</f>
        <v/>
      </c>
    </row>
    <row r="592">
      <c r="A592" s="13" t="n"/>
      <c r="B592" s="20" t="n"/>
      <c r="C592" s="5" t="n"/>
      <c r="D592" s="21" t="n"/>
      <c r="E592" s="5" t="n"/>
      <c r="F592" s="5" t="n"/>
      <c r="G592" s="5" t="n"/>
      <c r="H592" s="15" t="n"/>
      <c r="I592" s="5" t="n"/>
      <c r="J592" s="19">
        <f>IF(E592&amp;""="","",IFERROR(INDEX('الخدمات'!$B$6:$B$205,MATCH(E592&amp;"",'الخدمات'!$A$6:$A$205,0)),"خدمة غير موجودة"))</f>
        <v/>
      </c>
      <c r="K592" s="19">
        <f>IF(A592&amp;""="","",IF(AND(G592="تم",ISNUMBER(J592)),ROUND(J592-N(H592),2),0))</f>
        <v/>
      </c>
      <c r="L592" s="19">
        <f>IF(A592&amp;""="","",IFERROR(ROUND(K592*INDEX('الموظفات'!$C$6:$C$205,MATCH(F592&amp;"",'الموظفات'!$A$6:$A$205,0)),2),0))</f>
        <v/>
      </c>
      <c r="M592" s="6">
        <f>IF(A592&amp;""="","",IF(G592&amp;""="","محجوز",G592))</f>
        <v/>
      </c>
      <c r="N592" s="18">
        <f>IF(ISNUMBER(A592),IF(ISNUMBER(B592),HOUR(B592)*60+MINUTE(B592),0),"")</f>
        <v/>
      </c>
      <c r="O592" s="18">
        <f>IF(AND(ISNUMBER(A592),A592='الإعدادات'!$B$4),COUNTIFS($A$6:$A$2005,'الإعدادات'!$B$4,$N$6:$N$2005,"&lt;"&amp;N592)+COUNTIFS($A$6:A592,'الإعدادات'!$B$4,$N$6:N592,N592),"")</f>
        <v/>
      </c>
    </row>
    <row r="593">
      <c r="A593" s="13" t="n"/>
      <c r="B593" s="20" t="n"/>
      <c r="C593" s="5" t="n"/>
      <c r="D593" s="21" t="n"/>
      <c r="E593" s="5" t="n"/>
      <c r="F593" s="5" t="n"/>
      <c r="G593" s="5" t="n"/>
      <c r="H593" s="15" t="n"/>
      <c r="I593" s="5" t="n"/>
      <c r="J593" s="19">
        <f>IF(E593&amp;""="","",IFERROR(INDEX('الخدمات'!$B$6:$B$205,MATCH(E593&amp;"",'الخدمات'!$A$6:$A$205,0)),"خدمة غير موجودة"))</f>
        <v/>
      </c>
      <c r="K593" s="19">
        <f>IF(A593&amp;""="","",IF(AND(G593="تم",ISNUMBER(J593)),ROUND(J593-N(H593),2),0))</f>
        <v/>
      </c>
      <c r="L593" s="19">
        <f>IF(A593&amp;""="","",IFERROR(ROUND(K593*INDEX('الموظفات'!$C$6:$C$205,MATCH(F593&amp;"",'الموظفات'!$A$6:$A$205,0)),2),0))</f>
        <v/>
      </c>
      <c r="M593" s="6">
        <f>IF(A593&amp;""="","",IF(G593&amp;""="","محجوز",G593))</f>
        <v/>
      </c>
      <c r="N593" s="18">
        <f>IF(ISNUMBER(A593),IF(ISNUMBER(B593),HOUR(B593)*60+MINUTE(B593),0),"")</f>
        <v/>
      </c>
      <c r="O593" s="18">
        <f>IF(AND(ISNUMBER(A593),A593='الإعدادات'!$B$4),COUNTIFS($A$6:$A$2005,'الإعدادات'!$B$4,$N$6:$N$2005,"&lt;"&amp;N593)+COUNTIFS($A$6:A593,'الإعدادات'!$B$4,$N$6:N593,N593),"")</f>
        <v/>
      </c>
    </row>
    <row r="594">
      <c r="A594" s="13" t="n"/>
      <c r="B594" s="20" t="n"/>
      <c r="C594" s="5" t="n"/>
      <c r="D594" s="21" t="n"/>
      <c r="E594" s="5" t="n"/>
      <c r="F594" s="5" t="n"/>
      <c r="G594" s="5" t="n"/>
      <c r="H594" s="15" t="n"/>
      <c r="I594" s="5" t="n"/>
      <c r="J594" s="19">
        <f>IF(E594&amp;""="","",IFERROR(INDEX('الخدمات'!$B$6:$B$205,MATCH(E594&amp;"",'الخدمات'!$A$6:$A$205,0)),"خدمة غير موجودة"))</f>
        <v/>
      </c>
      <c r="K594" s="19">
        <f>IF(A594&amp;""="","",IF(AND(G594="تم",ISNUMBER(J594)),ROUND(J594-N(H594),2),0))</f>
        <v/>
      </c>
      <c r="L594" s="19">
        <f>IF(A594&amp;""="","",IFERROR(ROUND(K594*INDEX('الموظفات'!$C$6:$C$205,MATCH(F594&amp;"",'الموظفات'!$A$6:$A$205,0)),2),0))</f>
        <v/>
      </c>
      <c r="M594" s="6">
        <f>IF(A594&amp;""="","",IF(G594&amp;""="","محجوز",G594))</f>
        <v/>
      </c>
      <c r="N594" s="18">
        <f>IF(ISNUMBER(A594),IF(ISNUMBER(B594),HOUR(B594)*60+MINUTE(B594),0),"")</f>
        <v/>
      </c>
      <c r="O594" s="18">
        <f>IF(AND(ISNUMBER(A594),A594='الإعدادات'!$B$4),COUNTIFS($A$6:$A$2005,'الإعدادات'!$B$4,$N$6:$N$2005,"&lt;"&amp;N594)+COUNTIFS($A$6:A594,'الإعدادات'!$B$4,$N$6:N594,N594),"")</f>
        <v/>
      </c>
    </row>
    <row r="595">
      <c r="A595" s="13" t="n"/>
      <c r="B595" s="20" t="n"/>
      <c r="C595" s="5" t="n"/>
      <c r="D595" s="21" t="n"/>
      <c r="E595" s="5" t="n"/>
      <c r="F595" s="5" t="n"/>
      <c r="G595" s="5" t="n"/>
      <c r="H595" s="15" t="n"/>
      <c r="I595" s="5" t="n"/>
      <c r="J595" s="19">
        <f>IF(E595&amp;""="","",IFERROR(INDEX('الخدمات'!$B$6:$B$205,MATCH(E595&amp;"",'الخدمات'!$A$6:$A$205,0)),"خدمة غير موجودة"))</f>
        <v/>
      </c>
      <c r="K595" s="19">
        <f>IF(A595&amp;""="","",IF(AND(G595="تم",ISNUMBER(J595)),ROUND(J595-N(H595),2),0))</f>
        <v/>
      </c>
      <c r="L595" s="19">
        <f>IF(A595&amp;""="","",IFERROR(ROUND(K595*INDEX('الموظفات'!$C$6:$C$205,MATCH(F595&amp;"",'الموظفات'!$A$6:$A$205,0)),2),0))</f>
        <v/>
      </c>
      <c r="M595" s="6">
        <f>IF(A595&amp;""="","",IF(G595&amp;""="","محجوز",G595))</f>
        <v/>
      </c>
      <c r="N595" s="18">
        <f>IF(ISNUMBER(A595),IF(ISNUMBER(B595),HOUR(B595)*60+MINUTE(B595),0),"")</f>
        <v/>
      </c>
      <c r="O595" s="18">
        <f>IF(AND(ISNUMBER(A595),A595='الإعدادات'!$B$4),COUNTIFS($A$6:$A$2005,'الإعدادات'!$B$4,$N$6:$N$2005,"&lt;"&amp;N595)+COUNTIFS($A$6:A595,'الإعدادات'!$B$4,$N$6:N595,N595),"")</f>
        <v/>
      </c>
    </row>
    <row r="596">
      <c r="A596" s="13" t="n"/>
      <c r="B596" s="20" t="n"/>
      <c r="C596" s="5" t="n"/>
      <c r="D596" s="21" t="n"/>
      <c r="E596" s="5" t="n"/>
      <c r="F596" s="5" t="n"/>
      <c r="G596" s="5" t="n"/>
      <c r="H596" s="15" t="n"/>
      <c r="I596" s="5" t="n"/>
      <c r="J596" s="19">
        <f>IF(E596&amp;""="","",IFERROR(INDEX('الخدمات'!$B$6:$B$205,MATCH(E596&amp;"",'الخدمات'!$A$6:$A$205,0)),"خدمة غير موجودة"))</f>
        <v/>
      </c>
      <c r="K596" s="19">
        <f>IF(A596&amp;""="","",IF(AND(G596="تم",ISNUMBER(J596)),ROUND(J596-N(H596),2),0))</f>
        <v/>
      </c>
      <c r="L596" s="19">
        <f>IF(A596&amp;""="","",IFERROR(ROUND(K596*INDEX('الموظفات'!$C$6:$C$205,MATCH(F596&amp;"",'الموظفات'!$A$6:$A$205,0)),2),0))</f>
        <v/>
      </c>
      <c r="M596" s="6">
        <f>IF(A596&amp;""="","",IF(G596&amp;""="","محجوز",G596))</f>
        <v/>
      </c>
      <c r="N596" s="18">
        <f>IF(ISNUMBER(A596),IF(ISNUMBER(B596),HOUR(B596)*60+MINUTE(B596),0),"")</f>
        <v/>
      </c>
      <c r="O596" s="18">
        <f>IF(AND(ISNUMBER(A596),A596='الإعدادات'!$B$4),COUNTIFS($A$6:$A$2005,'الإعدادات'!$B$4,$N$6:$N$2005,"&lt;"&amp;N596)+COUNTIFS($A$6:A596,'الإعدادات'!$B$4,$N$6:N596,N596),"")</f>
        <v/>
      </c>
    </row>
    <row r="597">
      <c r="A597" s="13" t="n"/>
      <c r="B597" s="20" t="n"/>
      <c r="C597" s="5" t="n"/>
      <c r="D597" s="21" t="n"/>
      <c r="E597" s="5" t="n"/>
      <c r="F597" s="5" t="n"/>
      <c r="G597" s="5" t="n"/>
      <c r="H597" s="15" t="n"/>
      <c r="I597" s="5" t="n"/>
      <c r="J597" s="19">
        <f>IF(E597&amp;""="","",IFERROR(INDEX('الخدمات'!$B$6:$B$205,MATCH(E597&amp;"",'الخدمات'!$A$6:$A$205,0)),"خدمة غير موجودة"))</f>
        <v/>
      </c>
      <c r="K597" s="19">
        <f>IF(A597&amp;""="","",IF(AND(G597="تم",ISNUMBER(J597)),ROUND(J597-N(H597),2),0))</f>
        <v/>
      </c>
      <c r="L597" s="19">
        <f>IF(A597&amp;""="","",IFERROR(ROUND(K597*INDEX('الموظفات'!$C$6:$C$205,MATCH(F597&amp;"",'الموظفات'!$A$6:$A$205,0)),2),0))</f>
        <v/>
      </c>
      <c r="M597" s="6">
        <f>IF(A597&amp;""="","",IF(G597&amp;""="","محجوز",G597))</f>
        <v/>
      </c>
      <c r="N597" s="18">
        <f>IF(ISNUMBER(A597),IF(ISNUMBER(B597),HOUR(B597)*60+MINUTE(B597),0),"")</f>
        <v/>
      </c>
      <c r="O597" s="18">
        <f>IF(AND(ISNUMBER(A597),A597='الإعدادات'!$B$4),COUNTIFS($A$6:$A$2005,'الإعدادات'!$B$4,$N$6:$N$2005,"&lt;"&amp;N597)+COUNTIFS($A$6:A597,'الإعدادات'!$B$4,$N$6:N597,N597),"")</f>
        <v/>
      </c>
    </row>
    <row r="598">
      <c r="A598" s="13" t="n"/>
      <c r="B598" s="20" t="n"/>
      <c r="C598" s="5" t="n"/>
      <c r="D598" s="21" t="n"/>
      <c r="E598" s="5" t="n"/>
      <c r="F598" s="5" t="n"/>
      <c r="G598" s="5" t="n"/>
      <c r="H598" s="15" t="n"/>
      <c r="I598" s="5" t="n"/>
      <c r="J598" s="19">
        <f>IF(E598&amp;""="","",IFERROR(INDEX('الخدمات'!$B$6:$B$205,MATCH(E598&amp;"",'الخدمات'!$A$6:$A$205,0)),"خدمة غير موجودة"))</f>
        <v/>
      </c>
      <c r="K598" s="19">
        <f>IF(A598&amp;""="","",IF(AND(G598="تم",ISNUMBER(J598)),ROUND(J598-N(H598),2),0))</f>
        <v/>
      </c>
      <c r="L598" s="19">
        <f>IF(A598&amp;""="","",IFERROR(ROUND(K598*INDEX('الموظفات'!$C$6:$C$205,MATCH(F598&amp;"",'الموظفات'!$A$6:$A$205,0)),2),0))</f>
        <v/>
      </c>
      <c r="M598" s="6">
        <f>IF(A598&amp;""="","",IF(G598&amp;""="","محجوز",G598))</f>
        <v/>
      </c>
      <c r="N598" s="18">
        <f>IF(ISNUMBER(A598),IF(ISNUMBER(B598),HOUR(B598)*60+MINUTE(B598),0),"")</f>
        <v/>
      </c>
      <c r="O598" s="18">
        <f>IF(AND(ISNUMBER(A598),A598='الإعدادات'!$B$4),COUNTIFS($A$6:$A$2005,'الإعدادات'!$B$4,$N$6:$N$2005,"&lt;"&amp;N598)+COUNTIFS($A$6:A598,'الإعدادات'!$B$4,$N$6:N598,N598),"")</f>
        <v/>
      </c>
    </row>
    <row r="599">
      <c r="A599" s="13" t="n"/>
      <c r="B599" s="20" t="n"/>
      <c r="C599" s="5" t="n"/>
      <c r="D599" s="21" t="n"/>
      <c r="E599" s="5" t="n"/>
      <c r="F599" s="5" t="n"/>
      <c r="G599" s="5" t="n"/>
      <c r="H599" s="15" t="n"/>
      <c r="I599" s="5" t="n"/>
      <c r="J599" s="19">
        <f>IF(E599&amp;""="","",IFERROR(INDEX('الخدمات'!$B$6:$B$205,MATCH(E599&amp;"",'الخدمات'!$A$6:$A$205,0)),"خدمة غير موجودة"))</f>
        <v/>
      </c>
      <c r="K599" s="19">
        <f>IF(A599&amp;""="","",IF(AND(G599="تم",ISNUMBER(J599)),ROUND(J599-N(H599),2),0))</f>
        <v/>
      </c>
      <c r="L599" s="19">
        <f>IF(A599&amp;""="","",IFERROR(ROUND(K599*INDEX('الموظفات'!$C$6:$C$205,MATCH(F599&amp;"",'الموظفات'!$A$6:$A$205,0)),2),0))</f>
        <v/>
      </c>
      <c r="M599" s="6">
        <f>IF(A599&amp;""="","",IF(G599&amp;""="","محجوز",G599))</f>
        <v/>
      </c>
      <c r="N599" s="18">
        <f>IF(ISNUMBER(A599),IF(ISNUMBER(B599),HOUR(B599)*60+MINUTE(B599),0),"")</f>
        <v/>
      </c>
      <c r="O599" s="18">
        <f>IF(AND(ISNUMBER(A599),A599='الإعدادات'!$B$4),COUNTIFS($A$6:$A$2005,'الإعدادات'!$B$4,$N$6:$N$2005,"&lt;"&amp;N599)+COUNTIFS($A$6:A599,'الإعدادات'!$B$4,$N$6:N599,N599),"")</f>
        <v/>
      </c>
    </row>
    <row r="600">
      <c r="A600" s="13" t="n"/>
      <c r="B600" s="20" t="n"/>
      <c r="C600" s="5" t="n"/>
      <c r="D600" s="21" t="n"/>
      <c r="E600" s="5" t="n"/>
      <c r="F600" s="5" t="n"/>
      <c r="G600" s="5" t="n"/>
      <c r="H600" s="15" t="n"/>
      <c r="I600" s="5" t="n"/>
      <c r="J600" s="19">
        <f>IF(E600&amp;""="","",IFERROR(INDEX('الخدمات'!$B$6:$B$205,MATCH(E600&amp;"",'الخدمات'!$A$6:$A$205,0)),"خدمة غير موجودة"))</f>
        <v/>
      </c>
      <c r="K600" s="19">
        <f>IF(A600&amp;""="","",IF(AND(G600="تم",ISNUMBER(J600)),ROUND(J600-N(H600),2),0))</f>
        <v/>
      </c>
      <c r="L600" s="19">
        <f>IF(A600&amp;""="","",IFERROR(ROUND(K600*INDEX('الموظفات'!$C$6:$C$205,MATCH(F600&amp;"",'الموظفات'!$A$6:$A$205,0)),2),0))</f>
        <v/>
      </c>
      <c r="M600" s="6">
        <f>IF(A600&amp;""="","",IF(G600&amp;""="","محجوز",G600))</f>
        <v/>
      </c>
      <c r="N600" s="18">
        <f>IF(ISNUMBER(A600),IF(ISNUMBER(B600),HOUR(B600)*60+MINUTE(B600),0),"")</f>
        <v/>
      </c>
      <c r="O600" s="18">
        <f>IF(AND(ISNUMBER(A600),A600='الإعدادات'!$B$4),COUNTIFS($A$6:$A$2005,'الإعدادات'!$B$4,$N$6:$N$2005,"&lt;"&amp;N600)+COUNTIFS($A$6:A600,'الإعدادات'!$B$4,$N$6:N600,N600),"")</f>
        <v/>
      </c>
    </row>
    <row r="601">
      <c r="A601" s="13" t="n"/>
      <c r="B601" s="20" t="n"/>
      <c r="C601" s="5" t="n"/>
      <c r="D601" s="21" t="n"/>
      <c r="E601" s="5" t="n"/>
      <c r="F601" s="5" t="n"/>
      <c r="G601" s="5" t="n"/>
      <c r="H601" s="15" t="n"/>
      <c r="I601" s="5" t="n"/>
      <c r="J601" s="19">
        <f>IF(E601&amp;""="","",IFERROR(INDEX('الخدمات'!$B$6:$B$205,MATCH(E601&amp;"",'الخدمات'!$A$6:$A$205,0)),"خدمة غير موجودة"))</f>
        <v/>
      </c>
      <c r="K601" s="19">
        <f>IF(A601&amp;""="","",IF(AND(G601="تم",ISNUMBER(J601)),ROUND(J601-N(H601),2),0))</f>
        <v/>
      </c>
      <c r="L601" s="19">
        <f>IF(A601&amp;""="","",IFERROR(ROUND(K601*INDEX('الموظفات'!$C$6:$C$205,MATCH(F601&amp;"",'الموظفات'!$A$6:$A$205,0)),2),0))</f>
        <v/>
      </c>
      <c r="M601" s="6">
        <f>IF(A601&amp;""="","",IF(G601&amp;""="","محجوز",G601))</f>
        <v/>
      </c>
      <c r="N601" s="18">
        <f>IF(ISNUMBER(A601),IF(ISNUMBER(B601),HOUR(B601)*60+MINUTE(B601),0),"")</f>
        <v/>
      </c>
      <c r="O601" s="18">
        <f>IF(AND(ISNUMBER(A601),A601='الإعدادات'!$B$4),COUNTIFS($A$6:$A$2005,'الإعدادات'!$B$4,$N$6:$N$2005,"&lt;"&amp;N601)+COUNTIFS($A$6:A601,'الإعدادات'!$B$4,$N$6:N601,N601),"")</f>
        <v/>
      </c>
    </row>
    <row r="602">
      <c r="A602" s="13" t="n"/>
      <c r="B602" s="20" t="n"/>
      <c r="C602" s="5" t="n"/>
      <c r="D602" s="21" t="n"/>
      <c r="E602" s="5" t="n"/>
      <c r="F602" s="5" t="n"/>
      <c r="G602" s="5" t="n"/>
      <c r="H602" s="15" t="n"/>
      <c r="I602" s="5" t="n"/>
      <c r="J602" s="19">
        <f>IF(E602&amp;""="","",IFERROR(INDEX('الخدمات'!$B$6:$B$205,MATCH(E602&amp;"",'الخدمات'!$A$6:$A$205,0)),"خدمة غير موجودة"))</f>
        <v/>
      </c>
      <c r="K602" s="19">
        <f>IF(A602&amp;""="","",IF(AND(G602="تم",ISNUMBER(J602)),ROUND(J602-N(H602),2),0))</f>
        <v/>
      </c>
      <c r="L602" s="19">
        <f>IF(A602&amp;""="","",IFERROR(ROUND(K602*INDEX('الموظفات'!$C$6:$C$205,MATCH(F602&amp;"",'الموظفات'!$A$6:$A$205,0)),2),0))</f>
        <v/>
      </c>
      <c r="M602" s="6">
        <f>IF(A602&amp;""="","",IF(G602&amp;""="","محجوز",G602))</f>
        <v/>
      </c>
      <c r="N602" s="18">
        <f>IF(ISNUMBER(A602),IF(ISNUMBER(B602),HOUR(B602)*60+MINUTE(B602),0),"")</f>
        <v/>
      </c>
      <c r="O602" s="18">
        <f>IF(AND(ISNUMBER(A602),A602='الإعدادات'!$B$4),COUNTIFS($A$6:$A$2005,'الإعدادات'!$B$4,$N$6:$N$2005,"&lt;"&amp;N602)+COUNTIFS($A$6:A602,'الإعدادات'!$B$4,$N$6:N602,N602),"")</f>
        <v/>
      </c>
    </row>
    <row r="603">
      <c r="A603" s="13" t="n"/>
      <c r="B603" s="20" t="n"/>
      <c r="C603" s="5" t="n"/>
      <c r="D603" s="21" t="n"/>
      <c r="E603" s="5" t="n"/>
      <c r="F603" s="5" t="n"/>
      <c r="G603" s="5" t="n"/>
      <c r="H603" s="15" t="n"/>
      <c r="I603" s="5" t="n"/>
      <c r="J603" s="19">
        <f>IF(E603&amp;""="","",IFERROR(INDEX('الخدمات'!$B$6:$B$205,MATCH(E603&amp;"",'الخدمات'!$A$6:$A$205,0)),"خدمة غير موجودة"))</f>
        <v/>
      </c>
      <c r="K603" s="19">
        <f>IF(A603&amp;""="","",IF(AND(G603="تم",ISNUMBER(J603)),ROUND(J603-N(H603),2),0))</f>
        <v/>
      </c>
      <c r="L603" s="19">
        <f>IF(A603&amp;""="","",IFERROR(ROUND(K603*INDEX('الموظفات'!$C$6:$C$205,MATCH(F603&amp;"",'الموظفات'!$A$6:$A$205,0)),2),0))</f>
        <v/>
      </c>
      <c r="M603" s="6">
        <f>IF(A603&amp;""="","",IF(G603&amp;""="","محجوز",G603))</f>
        <v/>
      </c>
      <c r="N603" s="18">
        <f>IF(ISNUMBER(A603),IF(ISNUMBER(B603),HOUR(B603)*60+MINUTE(B603),0),"")</f>
        <v/>
      </c>
      <c r="O603" s="18">
        <f>IF(AND(ISNUMBER(A603),A603='الإعدادات'!$B$4),COUNTIFS($A$6:$A$2005,'الإعدادات'!$B$4,$N$6:$N$2005,"&lt;"&amp;N603)+COUNTIFS($A$6:A603,'الإعدادات'!$B$4,$N$6:N603,N603),"")</f>
        <v/>
      </c>
    </row>
    <row r="604">
      <c r="A604" s="13" t="n"/>
      <c r="B604" s="20" t="n"/>
      <c r="C604" s="5" t="n"/>
      <c r="D604" s="21" t="n"/>
      <c r="E604" s="5" t="n"/>
      <c r="F604" s="5" t="n"/>
      <c r="G604" s="5" t="n"/>
      <c r="H604" s="15" t="n"/>
      <c r="I604" s="5" t="n"/>
      <c r="J604" s="19">
        <f>IF(E604&amp;""="","",IFERROR(INDEX('الخدمات'!$B$6:$B$205,MATCH(E604&amp;"",'الخدمات'!$A$6:$A$205,0)),"خدمة غير موجودة"))</f>
        <v/>
      </c>
      <c r="K604" s="19">
        <f>IF(A604&amp;""="","",IF(AND(G604="تم",ISNUMBER(J604)),ROUND(J604-N(H604),2),0))</f>
        <v/>
      </c>
      <c r="L604" s="19">
        <f>IF(A604&amp;""="","",IFERROR(ROUND(K604*INDEX('الموظفات'!$C$6:$C$205,MATCH(F604&amp;"",'الموظفات'!$A$6:$A$205,0)),2),0))</f>
        <v/>
      </c>
      <c r="M604" s="6">
        <f>IF(A604&amp;""="","",IF(G604&amp;""="","محجوز",G604))</f>
        <v/>
      </c>
      <c r="N604" s="18">
        <f>IF(ISNUMBER(A604),IF(ISNUMBER(B604),HOUR(B604)*60+MINUTE(B604),0),"")</f>
        <v/>
      </c>
      <c r="O604" s="18">
        <f>IF(AND(ISNUMBER(A604),A604='الإعدادات'!$B$4),COUNTIFS($A$6:$A$2005,'الإعدادات'!$B$4,$N$6:$N$2005,"&lt;"&amp;N604)+COUNTIFS($A$6:A604,'الإعدادات'!$B$4,$N$6:N604,N604),"")</f>
        <v/>
      </c>
    </row>
    <row r="605">
      <c r="A605" s="13" t="n"/>
      <c r="B605" s="20" t="n"/>
      <c r="C605" s="5" t="n"/>
      <c r="D605" s="21" t="n"/>
      <c r="E605" s="5" t="n"/>
      <c r="F605" s="5" t="n"/>
      <c r="G605" s="5" t="n"/>
      <c r="H605" s="15" t="n"/>
      <c r="I605" s="5" t="n"/>
      <c r="J605" s="19">
        <f>IF(E605&amp;""="","",IFERROR(INDEX('الخدمات'!$B$6:$B$205,MATCH(E605&amp;"",'الخدمات'!$A$6:$A$205,0)),"خدمة غير موجودة"))</f>
        <v/>
      </c>
      <c r="K605" s="19">
        <f>IF(A605&amp;""="","",IF(AND(G605="تم",ISNUMBER(J605)),ROUND(J605-N(H605),2),0))</f>
        <v/>
      </c>
      <c r="L605" s="19">
        <f>IF(A605&amp;""="","",IFERROR(ROUND(K605*INDEX('الموظفات'!$C$6:$C$205,MATCH(F605&amp;"",'الموظفات'!$A$6:$A$205,0)),2),0))</f>
        <v/>
      </c>
      <c r="M605" s="6">
        <f>IF(A605&amp;""="","",IF(G605&amp;""="","محجوز",G605))</f>
        <v/>
      </c>
      <c r="N605" s="18">
        <f>IF(ISNUMBER(A605),IF(ISNUMBER(B605),HOUR(B605)*60+MINUTE(B605),0),"")</f>
        <v/>
      </c>
      <c r="O605" s="18">
        <f>IF(AND(ISNUMBER(A605),A605='الإعدادات'!$B$4),COUNTIFS($A$6:$A$2005,'الإعدادات'!$B$4,$N$6:$N$2005,"&lt;"&amp;N605)+COUNTIFS($A$6:A605,'الإعدادات'!$B$4,$N$6:N605,N605),"")</f>
        <v/>
      </c>
    </row>
    <row r="606">
      <c r="A606" s="13" t="n"/>
      <c r="B606" s="20" t="n"/>
      <c r="C606" s="5" t="n"/>
      <c r="D606" s="21" t="n"/>
      <c r="E606" s="5" t="n"/>
      <c r="F606" s="5" t="n"/>
      <c r="G606" s="5" t="n"/>
      <c r="H606" s="15" t="n"/>
      <c r="I606" s="5" t="n"/>
      <c r="J606" s="19">
        <f>IF(E606&amp;""="","",IFERROR(INDEX('الخدمات'!$B$6:$B$205,MATCH(E606&amp;"",'الخدمات'!$A$6:$A$205,0)),"خدمة غير موجودة"))</f>
        <v/>
      </c>
      <c r="K606" s="19">
        <f>IF(A606&amp;""="","",IF(AND(G606="تم",ISNUMBER(J606)),ROUND(J606-N(H606),2),0))</f>
        <v/>
      </c>
      <c r="L606" s="19">
        <f>IF(A606&amp;""="","",IFERROR(ROUND(K606*INDEX('الموظفات'!$C$6:$C$205,MATCH(F606&amp;"",'الموظفات'!$A$6:$A$205,0)),2),0))</f>
        <v/>
      </c>
      <c r="M606" s="6">
        <f>IF(A606&amp;""="","",IF(G606&amp;""="","محجوز",G606))</f>
        <v/>
      </c>
      <c r="N606" s="18">
        <f>IF(ISNUMBER(A606),IF(ISNUMBER(B606),HOUR(B606)*60+MINUTE(B606),0),"")</f>
        <v/>
      </c>
      <c r="O606" s="18">
        <f>IF(AND(ISNUMBER(A606),A606='الإعدادات'!$B$4),COUNTIFS($A$6:$A$2005,'الإعدادات'!$B$4,$N$6:$N$2005,"&lt;"&amp;N606)+COUNTIFS($A$6:A606,'الإعدادات'!$B$4,$N$6:N606,N606),"")</f>
        <v/>
      </c>
    </row>
    <row r="607">
      <c r="A607" s="13" t="n"/>
      <c r="B607" s="20" t="n"/>
      <c r="C607" s="5" t="n"/>
      <c r="D607" s="21" t="n"/>
      <c r="E607" s="5" t="n"/>
      <c r="F607" s="5" t="n"/>
      <c r="G607" s="5" t="n"/>
      <c r="H607" s="15" t="n"/>
      <c r="I607" s="5" t="n"/>
      <c r="J607" s="19">
        <f>IF(E607&amp;""="","",IFERROR(INDEX('الخدمات'!$B$6:$B$205,MATCH(E607&amp;"",'الخدمات'!$A$6:$A$205,0)),"خدمة غير موجودة"))</f>
        <v/>
      </c>
      <c r="K607" s="19">
        <f>IF(A607&amp;""="","",IF(AND(G607="تم",ISNUMBER(J607)),ROUND(J607-N(H607),2),0))</f>
        <v/>
      </c>
      <c r="L607" s="19">
        <f>IF(A607&amp;""="","",IFERROR(ROUND(K607*INDEX('الموظفات'!$C$6:$C$205,MATCH(F607&amp;"",'الموظفات'!$A$6:$A$205,0)),2),0))</f>
        <v/>
      </c>
      <c r="M607" s="6">
        <f>IF(A607&amp;""="","",IF(G607&amp;""="","محجوز",G607))</f>
        <v/>
      </c>
      <c r="N607" s="18">
        <f>IF(ISNUMBER(A607),IF(ISNUMBER(B607),HOUR(B607)*60+MINUTE(B607),0),"")</f>
        <v/>
      </c>
      <c r="O607" s="18">
        <f>IF(AND(ISNUMBER(A607),A607='الإعدادات'!$B$4),COUNTIFS($A$6:$A$2005,'الإعدادات'!$B$4,$N$6:$N$2005,"&lt;"&amp;N607)+COUNTIFS($A$6:A607,'الإعدادات'!$B$4,$N$6:N607,N607),"")</f>
        <v/>
      </c>
    </row>
    <row r="608">
      <c r="A608" s="13" t="n"/>
      <c r="B608" s="20" t="n"/>
      <c r="C608" s="5" t="n"/>
      <c r="D608" s="21" t="n"/>
      <c r="E608" s="5" t="n"/>
      <c r="F608" s="5" t="n"/>
      <c r="G608" s="5" t="n"/>
      <c r="H608" s="15" t="n"/>
      <c r="I608" s="5" t="n"/>
      <c r="J608" s="19">
        <f>IF(E608&amp;""="","",IFERROR(INDEX('الخدمات'!$B$6:$B$205,MATCH(E608&amp;"",'الخدمات'!$A$6:$A$205,0)),"خدمة غير موجودة"))</f>
        <v/>
      </c>
      <c r="K608" s="19">
        <f>IF(A608&amp;""="","",IF(AND(G608="تم",ISNUMBER(J608)),ROUND(J608-N(H608),2),0))</f>
        <v/>
      </c>
      <c r="L608" s="19">
        <f>IF(A608&amp;""="","",IFERROR(ROUND(K608*INDEX('الموظفات'!$C$6:$C$205,MATCH(F608&amp;"",'الموظفات'!$A$6:$A$205,0)),2),0))</f>
        <v/>
      </c>
      <c r="M608" s="6">
        <f>IF(A608&amp;""="","",IF(G608&amp;""="","محجوز",G608))</f>
        <v/>
      </c>
      <c r="N608" s="18">
        <f>IF(ISNUMBER(A608),IF(ISNUMBER(B608),HOUR(B608)*60+MINUTE(B608),0),"")</f>
        <v/>
      </c>
      <c r="O608" s="18">
        <f>IF(AND(ISNUMBER(A608),A608='الإعدادات'!$B$4),COUNTIFS($A$6:$A$2005,'الإعدادات'!$B$4,$N$6:$N$2005,"&lt;"&amp;N608)+COUNTIFS($A$6:A608,'الإعدادات'!$B$4,$N$6:N608,N608),"")</f>
        <v/>
      </c>
    </row>
    <row r="609">
      <c r="A609" s="13" t="n"/>
      <c r="B609" s="20" t="n"/>
      <c r="C609" s="5" t="n"/>
      <c r="D609" s="21" t="n"/>
      <c r="E609" s="5" t="n"/>
      <c r="F609" s="5" t="n"/>
      <c r="G609" s="5" t="n"/>
      <c r="H609" s="15" t="n"/>
      <c r="I609" s="5" t="n"/>
      <c r="J609" s="19">
        <f>IF(E609&amp;""="","",IFERROR(INDEX('الخدمات'!$B$6:$B$205,MATCH(E609&amp;"",'الخدمات'!$A$6:$A$205,0)),"خدمة غير موجودة"))</f>
        <v/>
      </c>
      <c r="K609" s="19">
        <f>IF(A609&amp;""="","",IF(AND(G609="تم",ISNUMBER(J609)),ROUND(J609-N(H609),2),0))</f>
        <v/>
      </c>
      <c r="L609" s="19">
        <f>IF(A609&amp;""="","",IFERROR(ROUND(K609*INDEX('الموظفات'!$C$6:$C$205,MATCH(F609&amp;"",'الموظفات'!$A$6:$A$205,0)),2),0))</f>
        <v/>
      </c>
      <c r="M609" s="6">
        <f>IF(A609&amp;""="","",IF(G609&amp;""="","محجوز",G609))</f>
        <v/>
      </c>
      <c r="N609" s="18">
        <f>IF(ISNUMBER(A609),IF(ISNUMBER(B609),HOUR(B609)*60+MINUTE(B609),0),"")</f>
        <v/>
      </c>
      <c r="O609" s="18">
        <f>IF(AND(ISNUMBER(A609),A609='الإعدادات'!$B$4),COUNTIFS($A$6:$A$2005,'الإعدادات'!$B$4,$N$6:$N$2005,"&lt;"&amp;N609)+COUNTIFS($A$6:A609,'الإعدادات'!$B$4,$N$6:N609,N609),"")</f>
        <v/>
      </c>
    </row>
    <row r="610">
      <c r="A610" s="13" t="n"/>
      <c r="B610" s="20" t="n"/>
      <c r="C610" s="5" t="n"/>
      <c r="D610" s="21" t="n"/>
      <c r="E610" s="5" t="n"/>
      <c r="F610" s="5" t="n"/>
      <c r="G610" s="5" t="n"/>
      <c r="H610" s="15" t="n"/>
      <c r="I610" s="5" t="n"/>
      <c r="J610" s="19">
        <f>IF(E610&amp;""="","",IFERROR(INDEX('الخدمات'!$B$6:$B$205,MATCH(E610&amp;"",'الخدمات'!$A$6:$A$205,0)),"خدمة غير موجودة"))</f>
        <v/>
      </c>
      <c r="K610" s="19">
        <f>IF(A610&amp;""="","",IF(AND(G610="تم",ISNUMBER(J610)),ROUND(J610-N(H610),2),0))</f>
        <v/>
      </c>
      <c r="L610" s="19">
        <f>IF(A610&amp;""="","",IFERROR(ROUND(K610*INDEX('الموظفات'!$C$6:$C$205,MATCH(F610&amp;"",'الموظفات'!$A$6:$A$205,0)),2),0))</f>
        <v/>
      </c>
      <c r="M610" s="6">
        <f>IF(A610&amp;""="","",IF(G610&amp;""="","محجوز",G610))</f>
        <v/>
      </c>
      <c r="N610" s="18">
        <f>IF(ISNUMBER(A610),IF(ISNUMBER(B610),HOUR(B610)*60+MINUTE(B610),0),"")</f>
        <v/>
      </c>
      <c r="O610" s="18">
        <f>IF(AND(ISNUMBER(A610),A610='الإعدادات'!$B$4),COUNTIFS($A$6:$A$2005,'الإعدادات'!$B$4,$N$6:$N$2005,"&lt;"&amp;N610)+COUNTIFS($A$6:A610,'الإعدادات'!$B$4,$N$6:N610,N610),"")</f>
        <v/>
      </c>
    </row>
    <row r="611">
      <c r="A611" s="13" t="n"/>
      <c r="B611" s="20" t="n"/>
      <c r="C611" s="5" t="n"/>
      <c r="D611" s="21" t="n"/>
      <c r="E611" s="5" t="n"/>
      <c r="F611" s="5" t="n"/>
      <c r="G611" s="5" t="n"/>
      <c r="H611" s="15" t="n"/>
      <c r="I611" s="5" t="n"/>
      <c r="J611" s="19">
        <f>IF(E611&amp;""="","",IFERROR(INDEX('الخدمات'!$B$6:$B$205,MATCH(E611&amp;"",'الخدمات'!$A$6:$A$205,0)),"خدمة غير موجودة"))</f>
        <v/>
      </c>
      <c r="K611" s="19">
        <f>IF(A611&amp;""="","",IF(AND(G611="تم",ISNUMBER(J611)),ROUND(J611-N(H611),2),0))</f>
        <v/>
      </c>
      <c r="L611" s="19">
        <f>IF(A611&amp;""="","",IFERROR(ROUND(K611*INDEX('الموظفات'!$C$6:$C$205,MATCH(F611&amp;"",'الموظفات'!$A$6:$A$205,0)),2),0))</f>
        <v/>
      </c>
      <c r="M611" s="6">
        <f>IF(A611&amp;""="","",IF(G611&amp;""="","محجوز",G611))</f>
        <v/>
      </c>
      <c r="N611" s="18">
        <f>IF(ISNUMBER(A611),IF(ISNUMBER(B611),HOUR(B611)*60+MINUTE(B611),0),"")</f>
        <v/>
      </c>
      <c r="O611" s="18">
        <f>IF(AND(ISNUMBER(A611),A611='الإعدادات'!$B$4),COUNTIFS($A$6:$A$2005,'الإعدادات'!$B$4,$N$6:$N$2005,"&lt;"&amp;N611)+COUNTIFS($A$6:A611,'الإعدادات'!$B$4,$N$6:N611,N611),"")</f>
        <v/>
      </c>
    </row>
    <row r="612">
      <c r="A612" s="13" t="n"/>
      <c r="B612" s="20" t="n"/>
      <c r="C612" s="5" t="n"/>
      <c r="D612" s="21" t="n"/>
      <c r="E612" s="5" t="n"/>
      <c r="F612" s="5" t="n"/>
      <c r="G612" s="5" t="n"/>
      <c r="H612" s="15" t="n"/>
      <c r="I612" s="5" t="n"/>
      <c r="J612" s="19">
        <f>IF(E612&amp;""="","",IFERROR(INDEX('الخدمات'!$B$6:$B$205,MATCH(E612&amp;"",'الخدمات'!$A$6:$A$205,0)),"خدمة غير موجودة"))</f>
        <v/>
      </c>
      <c r="K612" s="19">
        <f>IF(A612&amp;""="","",IF(AND(G612="تم",ISNUMBER(J612)),ROUND(J612-N(H612),2),0))</f>
        <v/>
      </c>
      <c r="L612" s="19">
        <f>IF(A612&amp;""="","",IFERROR(ROUND(K612*INDEX('الموظفات'!$C$6:$C$205,MATCH(F612&amp;"",'الموظفات'!$A$6:$A$205,0)),2),0))</f>
        <v/>
      </c>
      <c r="M612" s="6">
        <f>IF(A612&amp;""="","",IF(G612&amp;""="","محجوز",G612))</f>
        <v/>
      </c>
      <c r="N612" s="18">
        <f>IF(ISNUMBER(A612),IF(ISNUMBER(B612),HOUR(B612)*60+MINUTE(B612),0),"")</f>
        <v/>
      </c>
      <c r="O612" s="18">
        <f>IF(AND(ISNUMBER(A612),A612='الإعدادات'!$B$4),COUNTIFS($A$6:$A$2005,'الإعدادات'!$B$4,$N$6:$N$2005,"&lt;"&amp;N612)+COUNTIFS($A$6:A612,'الإعدادات'!$B$4,$N$6:N612,N612),"")</f>
        <v/>
      </c>
    </row>
    <row r="613">
      <c r="A613" s="13" t="n"/>
      <c r="B613" s="20" t="n"/>
      <c r="C613" s="5" t="n"/>
      <c r="D613" s="21" t="n"/>
      <c r="E613" s="5" t="n"/>
      <c r="F613" s="5" t="n"/>
      <c r="G613" s="5" t="n"/>
      <c r="H613" s="15" t="n"/>
      <c r="I613" s="5" t="n"/>
      <c r="J613" s="19">
        <f>IF(E613&amp;""="","",IFERROR(INDEX('الخدمات'!$B$6:$B$205,MATCH(E613&amp;"",'الخدمات'!$A$6:$A$205,0)),"خدمة غير موجودة"))</f>
        <v/>
      </c>
      <c r="K613" s="19">
        <f>IF(A613&amp;""="","",IF(AND(G613="تم",ISNUMBER(J613)),ROUND(J613-N(H613),2),0))</f>
        <v/>
      </c>
      <c r="L613" s="19">
        <f>IF(A613&amp;""="","",IFERROR(ROUND(K613*INDEX('الموظفات'!$C$6:$C$205,MATCH(F613&amp;"",'الموظفات'!$A$6:$A$205,0)),2),0))</f>
        <v/>
      </c>
      <c r="M613" s="6">
        <f>IF(A613&amp;""="","",IF(G613&amp;""="","محجوز",G613))</f>
        <v/>
      </c>
      <c r="N613" s="18">
        <f>IF(ISNUMBER(A613),IF(ISNUMBER(B613),HOUR(B613)*60+MINUTE(B613),0),"")</f>
        <v/>
      </c>
      <c r="O613" s="18">
        <f>IF(AND(ISNUMBER(A613),A613='الإعدادات'!$B$4),COUNTIFS($A$6:$A$2005,'الإعدادات'!$B$4,$N$6:$N$2005,"&lt;"&amp;N613)+COUNTIFS($A$6:A613,'الإعدادات'!$B$4,$N$6:N613,N613),"")</f>
        <v/>
      </c>
    </row>
    <row r="614">
      <c r="A614" s="13" t="n"/>
      <c r="B614" s="20" t="n"/>
      <c r="C614" s="5" t="n"/>
      <c r="D614" s="21" t="n"/>
      <c r="E614" s="5" t="n"/>
      <c r="F614" s="5" t="n"/>
      <c r="G614" s="5" t="n"/>
      <c r="H614" s="15" t="n"/>
      <c r="I614" s="5" t="n"/>
      <c r="J614" s="19">
        <f>IF(E614&amp;""="","",IFERROR(INDEX('الخدمات'!$B$6:$B$205,MATCH(E614&amp;"",'الخدمات'!$A$6:$A$205,0)),"خدمة غير موجودة"))</f>
        <v/>
      </c>
      <c r="K614" s="19">
        <f>IF(A614&amp;""="","",IF(AND(G614="تم",ISNUMBER(J614)),ROUND(J614-N(H614),2),0))</f>
        <v/>
      </c>
      <c r="L614" s="19">
        <f>IF(A614&amp;""="","",IFERROR(ROUND(K614*INDEX('الموظفات'!$C$6:$C$205,MATCH(F614&amp;"",'الموظفات'!$A$6:$A$205,0)),2),0))</f>
        <v/>
      </c>
      <c r="M614" s="6">
        <f>IF(A614&amp;""="","",IF(G614&amp;""="","محجوز",G614))</f>
        <v/>
      </c>
      <c r="N614" s="18">
        <f>IF(ISNUMBER(A614),IF(ISNUMBER(B614),HOUR(B614)*60+MINUTE(B614),0),"")</f>
        <v/>
      </c>
      <c r="O614" s="18">
        <f>IF(AND(ISNUMBER(A614),A614='الإعدادات'!$B$4),COUNTIFS($A$6:$A$2005,'الإعدادات'!$B$4,$N$6:$N$2005,"&lt;"&amp;N614)+COUNTIFS($A$6:A614,'الإعدادات'!$B$4,$N$6:N614,N614),"")</f>
        <v/>
      </c>
    </row>
    <row r="615">
      <c r="A615" s="13" t="n"/>
      <c r="B615" s="20" t="n"/>
      <c r="C615" s="5" t="n"/>
      <c r="D615" s="21" t="n"/>
      <c r="E615" s="5" t="n"/>
      <c r="F615" s="5" t="n"/>
      <c r="G615" s="5" t="n"/>
      <c r="H615" s="15" t="n"/>
      <c r="I615" s="5" t="n"/>
      <c r="J615" s="19">
        <f>IF(E615&amp;""="","",IFERROR(INDEX('الخدمات'!$B$6:$B$205,MATCH(E615&amp;"",'الخدمات'!$A$6:$A$205,0)),"خدمة غير موجودة"))</f>
        <v/>
      </c>
      <c r="K615" s="19">
        <f>IF(A615&amp;""="","",IF(AND(G615="تم",ISNUMBER(J615)),ROUND(J615-N(H615),2),0))</f>
        <v/>
      </c>
      <c r="L615" s="19">
        <f>IF(A615&amp;""="","",IFERROR(ROUND(K615*INDEX('الموظفات'!$C$6:$C$205,MATCH(F615&amp;"",'الموظفات'!$A$6:$A$205,0)),2),0))</f>
        <v/>
      </c>
      <c r="M615" s="6">
        <f>IF(A615&amp;""="","",IF(G615&amp;""="","محجوز",G615))</f>
        <v/>
      </c>
      <c r="N615" s="18">
        <f>IF(ISNUMBER(A615),IF(ISNUMBER(B615),HOUR(B615)*60+MINUTE(B615),0),"")</f>
        <v/>
      </c>
      <c r="O615" s="18">
        <f>IF(AND(ISNUMBER(A615),A615='الإعدادات'!$B$4),COUNTIFS($A$6:$A$2005,'الإعدادات'!$B$4,$N$6:$N$2005,"&lt;"&amp;N615)+COUNTIFS($A$6:A615,'الإعدادات'!$B$4,$N$6:N615,N615),"")</f>
        <v/>
      </c>
    </row>
    <row r="616">
      <c r="A616" s="13" t="n"/>
      <c r="B616" s="20" t="n"/>
      <c r="C616" s="5" t="n"/>
      <c r="D616" s="21" t="n"/>
      <c r="E616" s="5" t="n"/>
      <c r="F616" s="5" t="n"/>
      <c r="G616" s="5" t="n"/>
      <c r="H616" s="15" t="n"/>
      <c r="I616" s="5" t="n"/>
      <c r="J616" s="19">
        <f>IF(E616&amp;""="","",IFERROR(INDEX('الخدمات'!$B$6:$B$205,MATCH(E616&amp;"",'الخدمات'!$A$6:$A$205,0)),"خدمة غير موجودة"))</f>
        <v/>
      </c>
      <c r="K616" s="19">
        <f>IF(A616&amp;""="","",IF(AND(G616="تم",ISNUMBER(J616)),ROUND(J616-N(H616),2),0))</f>
        <v/>
      </c>
      <c r="L616" s="19">
        <f>IF(A616&amp;""="","",IFERROR(ROUND(K616*INDEX('الموظفات'!$C$6:$C$205,MATCH(F616&amp;"",'الموظفات'!$A$6:$A$205,0)),2),0))</f>
        <v/>
      </c>
      <c r="M616" s="6">
        <f>IF(A616&amp;""="","",IF(G616&amp;""="","محجوز",G616))</f>
        <v/>
      </c>
      <c r="N616" s="18">
        <f>IF(ISNUMBER(A616),IF(ISNUMBER(B616),HOUR(B616)*60+MINUTE(B616),0),"")</f>
        <v/>
      </c>
      <c r="O616" s="18">
        <f>IF(AND(ISNUMBER(A616),A616='الإعدادات'!$B$4),COUNTIFS($A$6:$A$2005,'الإعدادات'!$B$4,$N$6:$N$2005,"&lt;"&amp;N616)+COUNTIFS($A$6:A616,'الإعدادات'!$B$4,$N$6:N616,N616),"")</f>
        <v/>
      </c>
    </row>
    <row r="617">
      <c r="A617" s="13" t="n"/>
      <c r="B617" s="20" t="n"/>
      <c r="C617" s="5" t="n"/>
      <c r="D617" s="21" t="n"/>
      <c r="E617" s="5" t="n"/>
      <c r="F617" s="5" t="n"/>
      <c r="G617" s="5" t="n"/>
      <c r="H617" s="15" t="n"/>
      <c r="I617" s="5" t="n"/>
      <c r="J617" s="19">
        <f>IF(E617&amp;""="","",IFERROR(INDEX('الخدمات'!$B$6:$B$205,MATCH(E617&amp;"",'الخدمات'!$A$6:$A$205,0)),"خدمة غير موجودة"))</f>
        <v/>
      </c>
      <c r="K617" s="19">
        <f>IF(A617&amp;""="","",IF(AND(G617="تم",ISNUMBER(J617)),ROUND(J617-N(H617),2),0))</f>
        <v/>
      </c>
      <c r="L617" s="19">
        <f>IF(A617&amp;""="","",IFERROR(ROUND(K617*INDEX('الموظفات'!$C$6:$C$205,MATCH(F617&amp;"",'الموظفات'!$A$6:$A$205,0)),2),0))</f>
        <v/>
      </c>
      <c r="M617" s="6">
        <f>IF(A617&amp;""="","",IF(G617&amp;""="","محجوز",G617))</f>
        <v/>
      </c>
      <c r="N617" s="18">
        <f>IF(ISNUMBER(A617),IF(ISNUMBER(B617),HOUR(B617)*60+MINUTE(B617),0),"")</f>
        <v/>
      </c>
      <c r="O617" s="18">
        <f>IF(AND(ISNUMBER(A617),A617='الإعدادات'!$B$4),COUNTIFS($A$6:$A$2005,'الإعدادات'!$B$4,$N$6:$N$2005,"&lt;"&amp;N617)+COUNTIFS($A$6:A617,'الإعدادات'!$B$4,$N$6:N617,N617),"")</f>
        <v/>
      </c>
    </row>
    <row r="618">
      <c r="A618" s="13" t="n"/>
      <c r="B618" s="20" t="n"/>
      <c r="C618" s="5" t="n"/>
      <c r="D618" s="21" t="n"/>
      <c r="E618" s="5" t="n"/>
      <c r="F618" s="5" t="n"/>
      <c r="G618" s="5" t="n"/>
      <c r="H618" s="15" t="n"/>
      <c r="I618" s="5" t="n"/>
      <c r="J618" s="19">
        <f>IF(E618&amp;""="","",IFERROR(INDEX('الخدمات'!$B$6:$B$205,MATCH(E618&amp;"",'الخدمات'!$A$6:$A$205,0)),"خدمة غير موجودة"))</f>
        <v/>
      </c>
      <c r="K618" s="19">
        <f>IF(A618&amp;""="","",IF(AND(G618="تم",ISNUMBER(J618)),ROUND(J618-N(H618),2),0))</f>
        <v/>
      </c>
      <c r="L618" s="19">
        <f>IF(A618&amp;""="","",IFERROR(ROUND(K618*INDEX('الموظفات'!$C$6:$C$205,MATCH(F618&amp;"",'الموظفات'!$A$6:$A$205,0)),2),0))</f>
        <v/>
      </c>
      <c r="M618" s="6">
        <f>IF(A618&amp;""="","",IF(G618&amp;""="","محجوز",G618))</f>
        <v/>
      </c>
      <c r="N618" s="18">
        <f>IF(ISNUMBER(A618),IF(ISNUMBER(B618),HOUR(B618)*60+MINUTE(B618),0),"")</f>
        <v/>
      </c>
      <c r="O618" s="18">
        <f>IF(AND(ISNUMBER(A618),A618='الإعدادات'!$B$4),COUNTIFS($A$6:$A$2005,'الإعدادات'!$B$4,$N$6:$N$2005,"&lt;"&amp;N618)+COUNTIFS($A$6:A618,'الإعدادات'!$B$4,$N$6:N618,N618),"")</f>
        <v/>
      </c>
    </row>
    <row r="619">
      <c r="A619" s="13" t="n"/>
      <c r="B619" s="20" t="n"/>
      <c r="C619" s="5" t="n"/>
      <c r="D619" s="21" t="n"/>
      <c r="E619" s="5" t="n"/>
      <c r="F619" s="5" t="n"/>
      <c r="G619" s="5" t="n"/>
      <c r="H619" s="15" t="n"/>
      <c r="I619" s="5" t="n"/>
      <c r="J619" s="19">
        <f>IF(E619&amp;""="","",IFERROR(INDEX('الخدمات'!$B$6:$B$205,MATCH(E619&amp;"",'الخدمات'!$A$6:$A$205,0)),"خدمة غير موجودة"))</f>
        <v/>
      </c>
      <c r="K619" s="19">
        <f>IF(A619&amp;""="","",IF(AND(G619="تم",ISNUMBER(J619)),ROUND(J619-N(H619),2),0))</f>
        <v/>
      </c>
      <c r="L619" s="19">
        <f>IF(A619&amp;""="","",IFERROR(ROUND(K619*INDEX('الموظفات'!$C$6:$C$205,MATCH(F619&amp;"",'الموظفات'!$A$6:$A$205,0)),2),0))</f>
        <v/>
      </c>
      <c r="M619" s="6">
        <f>IF(A619&amp;""="","",IF(G619&amp;""="","محجوز",G619))</f>
        <v/>
      </c>
      <c r="N619" s="18">
        <f>IF(ISNUMBER(A619),IF(ISNUMBER(B619),HOUR(B619)*60+MINUTE(B619),0),"")</f>
        <v/>
      </c>
      <c r="O619" s="18">
        <f>IF(AND(ISNUMBER(A619),A619='الإعدادات'!$B$4),COUNTIFS($A$6:$A$2005,'الإعدادات'!$B$4,$N$6:$N$2005,"&lt;"&amp;N619)+COUNTIFS($A$6:A619,'الإعدادات'!$B$4,$N$6:N619,N619),"")</f>
        <v/>
      </c>
    </row>
    <row r="620">
      <c r="A620" s="13" t="n"/>
      <c r="B620" s="20" t="n"/>
      <c r="C620" s="5" t="n"/>
      <c r="D620" s="21" t="n"/>
      <c r="E620" s="5" t="n"/>
      <c r="F620" s="5" t="n"/>
      <c r="G620" s="5" t="n"/>
      <c r="H620" s="15" t="n"/>
      <c r="I620" s="5" t="n"/>
      <c r="J620" s="19">
        <f>IF(E620&amp;""="","",IFERROR(INDEX('الخدمات'!$B$6:$B$205,MATCH(E620&amp;"",'الخدمات'!$A$6:$A$205,0)),"خدمة غير موجودة"))</f>
        <v/>
      </c>
      <c r="K620" s="19">
        <f>IF(A620&amp;""="","",IF(AND(G620="تم",ISNUMBER(J620)),ROUND(J620-N(H620),2),0))</f>
        <v/>
      </c>
      <c r="L620" s="19">
        <f>IF(A620&amp;""="","",IFERROR(ROUND(K620*INDEX('الموظفات'!$C$6:$C$205,MATCH(F620&amp;"",'الموظفات'!$A$6:$A$205,0)),2),0))</f>
        <v/>
      </c>
      <c r="M620" s="6">
        <f>IF(A620&amp;""="","",IF(G620&amp;""="","محجوز",G620))</f>
        <v/>
      </c>
      <c r="N620" s="18">
        <f>IF(ISNUMBER(A620),IF(ISNUMBER(B620),HOUR(B620)*60+MINUTE(B620),0),"")</f>
        <v/>
      </c>
      <c r="O620" s="18">
        <f>IF(AND(ISNUMBER(A620),A620='الإعدادات'!$B$4),COUNTIFS($A$6:$A$2005,'الإعدادات'!$B$4,$N$6:$N$2005,"&lt;"&amp;N620)+COUNTIFS($A$6:A620,'الإعدادات'!$B$4,$N$6:N620,N620),"")</f>
        <v/>
      </c>
    </row>
    <row r="621">
      <c r="A621" s="13" t="n"/>
      <c r="B621" s="20" t="n"/>
      <c r="C621" s="5" t="n"/>
      <c r="D621" s="21" t="n"/>
      <c r="E621" s="5" t="n"/>
      <c r="F621" s="5" t="n"/>
      <c r="G621" s="5" t="n"/>
      <c r="H621" s="15" t="n"/>
      <c r="I621" s="5" t="n"/>
      <c r="J621" s="19">
        <f>IF(E621&amp;""="","",IFERROR(INDEX('الخدمات'!$B$6:$B$205,MATCH(E621&amp;"",'الخدمات'!$A$6:$A$205,0)),"خدمة غير موجودة"))</f>
        <v/>
      </c>
      <c r="K621" s="19">
        <f>IF(A621&amp;""="","",IF(AND(G621="تم",ISNUMBER(J621)),ROUND(J621-N(H621),2),0))</f>
        <v/>
      </c>
      <c r="L621" s="19">
        <f>IF(A621&amp;""="","",IFERROR(ROUND(K621*INDEX('الموظفات'!$C$6:$C$205,MATCH(F621&amp;"",'الموظفات'!$A$6:$A$205,0)),2),0))</f>
        <v/>
      </c>
      <c r="M621" s="6">
        <f>IF(A621&amp;""="","",IF(G621&amp;""="","محجوز",G621))</f>
        <v/>
      </c>
      <c r="N621" s="18">
        <f>IF(ISNUMBER(A621),IF(ISNUMBER(B621),HOUR(B621)*60+MINUTE(B621),0),"")</f>
        <v/>
      </c>
      <c r="O621" s="18">
        <f>IF(AND(ISNUMBER(A621),A621='الإعدادات'!$B$4),COUNTIFS($A$6:$A$2005,'الإعدادات'!$B$4,$N$6:$N$2005,"&lt;"&amp;N621)+COUNTIFS($A$6:A621,'الإعدادات'!$B$4,$N$6:N621,N621),"")</f>
        <v/>
      </c>
    </row>
    <row r="622">
      <c r="A622" s="13" t="n"/>
      <c r="B622" s="20" t="n"/>
      <c r="C622" s="5" t="n"/>
      <c r="D622" s="21" t="n"/>
      <c r="E622" s="5" t="n"/>
      <c r="F622" s="5" t="n"/>
      <c r="G622" s="5" t="n"/>
      <c r="H622" s="15" t="n"/>
      <c r="I622" s="5" t="n"/>
      <c r="J622" s="19">
        <f>IF(E622&amp;""="","",IFERROR(INDEX('الخدمات'!$B$6:$B$205,MATCH(E622&amp;"",'الخدمات'!$A$6:$A$205,0)),"خدمة غير موجودة"))</f>
        <v/>
      </c>
      <c r="K622" s="19">
        <f>IF(A622&amp;""="","",IF(AND(G622="تم",ISNUMBER(J622)),ROUND(J622-N(H622),2),0))</f>
        <v/>
      </c>
      <c r="L622" s="19">
        <f>IF(A622&amp;""="","",IFERROR(ROUND(K622*INDEX('الموظفات'!$C$6:$C$205,MATCH(F622&amp;"",'الموظفات'!$A$6:$A$205,0)),2),0))</f>
        <v/>
      </c>
      <c r="M622" s="6">
        <f>IF(A622&amp;""="","",IF(G622&amp;""="","محجوز",G622))</f>
        <v/>
      </c>
      <c r="N622" s="18">
        <f>IF(ISNUMBER(A622),IF(ISNUMBER(B622),HOUR(B622)*60+MINUTE(B622),0),"")</f>
        <v/>
      </c>
      <c r="O622" s="18">
        <f>IF(AND(ISNUMBER(A622),A622='الإعدادات'!$B$4),COUNTIFS($A$6:$A$2005,'الإعدادات'!$B$4,$N$6:$N$2005,"&lt;"&amp;N622)+COUNTIFS($A$6:A622,'الإعدادات'!$B$4,$N$6:N622,N622),"")</f>
        <v/>
      </c>
    </row>
    <row r="623">
      <c r="A623" s="13" t="n"/>
      <c r="B623" s="20" t="n"/>
      <c r="C623" s="5" t="n"/>
      <c r="D623" s="21" t="n"/>
      <c r="E623" s="5" t="n"/>
      <c r="F623" s="5" t="n"/>
      <c r="G623" s="5" t="n"/>
      <c r="H623" s="15" t="n"/>
      <c r="I623" s="5" t="n"/>
      <c r="J623" s="19">
        <f>IF(E623&amp;""="","",IFERROR(INDEX('الخدمات'!$B$6:$B$205,MATCH(E623&amp;"",'الخدمات'!$A$6:$A$205,0)),"خدمة غير موجودة"))</f>
        <v/>
      </c>
      <c r="K623" s="19">
        <f>IF(A623&amp;""="","",IF(AND(G623="تم",ISNUMBER(J623)),ROUND(J623-N(H623),2),0))</f>
        <v/>
      </c>
      <c r="L623" s="19">
        <f>IF(A623&amp;""="","",IFERROR(ROUND(K623*INDEX('الموظفات'!$C$6:$C$205,MATCH(F623&amp;"",'الموظفات'!$A$6:$A$205,0)),2),0))</f>
        <v/>
      </c>
      <c r="M623" s="6">
        <f>IF(A623&amp;""="","",IF(G623&amp;""="","محجوز",G623))</f>
        <v/>
      </c>
      <c r="N623" s="18">
        <f>IF(ISNUMBER(A623),IF(ISNUMBER(B623),HOUR(B623)*60+MINUTE(B623),0),"")</f>
        <v/>
      </c>
      <c r="O623" s="18">
        <f>IF(AND(ISNUMBER(A623),A623='الإعدادات'!$B$4),COUNTIFS($A$6:$A$2005,'الإعدادات'!$B$4,$N$6:$N$2005,"&lt;"&amp;N623)+COUNTIFS($A$6:A623,'الإعدادات'!$B$4,$N$6:N623,N623),"")</f>
        <v/>
      </c>
    </row>
    <row r="624">
      <c r="A624" s="13" t="n"/>
      <c r="B624" s="20" t="n"/>
      <c r="C624" s="5" t="n"/>
      <c r="D624" s="21" t="n"/>
      <c r="E624" s="5" t="n"/>
      <c r="F624" s="5" t="n"/>
      <c r="G624" s="5" t="n"/>
      <c r="H624" s="15" t="n"/>
      <c r="I624" s="5" t="n"/>
      <c r="J624" s="19">
        <f>IF(E624&amp;""="","",IFERROR(INDEX('الخدمات'!$B$6:$B$205,MATCH(E624&amp;"",'الخدمات'!$A$6:$A$205,0)),"خدمة غير موجودة"))</f>
        <v/>
      </c>
      <c r="K624" s="19">
        <f>IF(A624&amp;""="","",IF(AND(G624="تم",ISNUMBER(J624)),ROUND(J624-N(H624),2),0))</f>
        <v/>
      </c>
      <c r="L624" s="19">
        <f>IF(A624&amp;""="","",IFERROR(ROUND(K624*INDEX('الموظفات'!$C$6:$C$205,MATCH(F624&amp;"",'الموظفات'!$A$6:$A$205,0)),2),0))</f>
        <v/>
      </c>
      <c r="M624" s="6">
        <f>IF(A624&amp;""="","",IF(G624&amp;""="","محجوز",G624))</f>
        <v/>
      </c>
      <c r="N624" s="18">
        <f>IF(ISNUMBER(A624),IF(ISNUMBER(B624),HOUR(B624)*60+MINUTE(B624),0),"")</f>
        <v/>
      </c>
      <c r="O624" s="18">
        <f>IF(AND(ISNUMBER(A624),A624='الإعدادات'!$B$4),COUNTIFS($A$6:$A$2005,'الإعدادات'!$B$4,$N$6:$N$2005,"&lt;"&amp;N624)+COUNTIFS($A$6:A624,'الإعدادات'!$B$4,$N$6:N624,N624),"")</f>
        <v/>
      </c>
    </row>
    <row r="625">
      <c r="A625" s="13" t="n"/>
      <c r="B625" s="20" t="n"/>
      <c r="C625" s="5" t="n"/>
      <c r="D625" s="21" t="n"/>
      <c r="E625" s="5" t="n"/>
      <c r="F625" s="5" t="n"/>
      <c r="G625" s="5" t="n"/>
      <c r="H625" s="15" t="n"/>
      <c r="I625" s="5" t="n"/>
      <c r="J625" s="19">
        <f>IF(E625&amp;""="","",IFERROR(INDEX('الخدمات'!$B$6:$B$205,MATCH(E625&amp;"",'الخدمات'!$A$6:$A$205,0)),"خدمة غير موجودة"))</f>
        <v/>
      </c>
      <c r="K625" s="19">
        <f>IF(A625&amp;""="","",IF(AND(G625="تم",ISNUMBER(J625)),ROUND(J625-N(H625),2),0))</f>
        <v/>
      </c>
      <c r="L625" s="19">
        <f>IF(A625&amp;""="","",IFERROR(ROUND(K625*INDEX('الموظفات'!$C$6:$C$205,MATCH(F625&amp;"",'الموظفات'!$A$6:$A$205,0)),2),0))</f>
        <v/>
      </c>
      <c r="M625" s="6">
        <f>IF(A625&amp;""="","",IF(G625&amp;""="","محجوز",G625))</f>
        <v/>
      </c>
      <c r="N625" s="18">
        <f>IF(ISNUMBER(A625),IF(ISNUMBER(B625),HOUR(B625)*60+MINUTE(B625),0),"")</f>
        <v/>
      </c>
      <c r="O625" s="18">
        <f>IF(AND(ISNUMBER(A625),A625='الإعدادات'!$B$4),COUNTIFS($A$6:$A$2005,'الإعدادات'!$B$4,$N$6:$N$2005,"&lt;"&amp;N625)+COUNTIFS($A$6:A625,'الإعدادات'!$B$4,$N$6:N625,N625),"")</f>
        <v/>
      </c>
    </row>
    <row r="626">
      <c r="A626" s="13" t="n"/>
      <c r="B626" s="20" t="n"/>
      <c r="C626" s="5" t="n"/>
      <c r="D626" s="21" t="n"/>
      <c r="E626" s="5" t="n"/>
      <c r="F626" s="5" t="n"/>
      <c r="G626" s="5" t="n"/>
      <c r="H626" s="15" t="n"/>
      <c r="I626" s="5" t="n"/>
      <c r="J626" s="19">
        <f>IF(E626&amp;""="","",IFERROR(INDEX('الخدمات'!$B$6:$B$205,MATCH(E626&amp;"",'الخدمات'!$A$6:$A$205,0)),"خدمة غير موجودة"))</f>
        <v/>
      </c>
      <c r="K626" s="19">
        <f>IF(A626&amp;""="","",IF(AND(G626="تم",ISNUMBER(J626)),ROUND(J626-N(H626),2),0))</f>
        <v/>
      </c>
      <c r="L626" s="19">
        <f>IF(A626&amp;""="","",IFERROR(ROUND(K626*INDEX('الموظفات'!$C$6:$C$205,MATCH(F626&amp;"",'الموظفات'!$A$6:$A$205,0)),2),0))</f>
        <v/>
      </c>
      <c r="M626" s="6">
        <f>IF(A626&amp;""="","",IF(G626&amp;""="","محجوز",G626))</f>
        <v/>
      </c>
      <c r="N626" s="18">
        <f>IF(ISNUMBER(A626),IF(ISNUMBER(B626),HOUR(B626)*60+MINUTE(B626),0),"")</f>
        <v/>
      </c>
      <c r="O626" s="18">
        <f>IF(AND(ISNUMBER(A626),A626='الإعدادات'!$B$4),COUNTIFS($A$6:$A$2005,'الإعدادات'!$B$4,$N$6:$N$2005,"&lt;"&amp;N626)+COUNTIFS($A$6:A626,'الإعدادات'!$B$4,$N$6:N626,N626),"")</f>
        <v/>
      </c>
    </row>
    <row r="627">
      <c r="A627" s="13" t="n"/>
      <c r="B627" s="20" t="n"/>
      <c r="C627" s="5" t="n"/>
      <c r="D627" s="21" t="n"/>
      <c r="E627" s="5" t="n"/>
      <c r="F627" s="5" t="n"/>
      <c r="G627" s="5" t="n"/>
      <c r="H627" s="15" t="n"/>
      <c r="I627" s="5" t="n"/>
      <c r="J627" s="19">
        <f>IF(E627&amp;""="","",IFERROR(INDEX('الخدمات'!$B$6:$B$205,MATCH(E627&amp;"",'الخدمات'!$A$6:$A$205,0)),"خدمة غير موجودة"))</f>
        <v/>
      </c>
      <c r="K627" s="19">
        <f>IF(A627&amp;""="","",IF(AND(G627="تم",ISNUMBER(J627)),ROUND(J627-N(H627),2),0))</f>
        <v/>
      </c>
      <c r="L627" s="19">
        <f>IF(A627&amp;""="","",IFERROR(ROUND(K627*INDEX('الموظفات'!$C$6:$C$205,MATCH(F627&amp;"",'الموظفات'!$A$6:$A$205,0)),2),0))</f>
        <v/>
      </c>
      <c r="M627" s="6">
        <f>IF(A627&amp;""="","",IF(G627&amp;""="","محجوز",G627))</f>
        <v/>
      </c>
      <c r="N627" s="18">
        <f>IF(ISNUMBER(A627),IF(ISNUMBER(B627),HOUR(B627)*60+MINUTE(B627),0),"")</f>
        <v/>
      </c>
      <c r="O627" s="18">
        <f>IF(AND(ISNUMBER(A627),A627='الإعدادات'!$B$4),COUNTIFS($A$6:$A$2005,'الإعدادات'!$B$4,$N$6:$N$2005,"&lt;"&amp;N627)+COUNTIFS($A$6:A627,'الإعدادات'!$B$4,$N$6:N627,N627),"")</f>
        <v/>
      </c>
    </row>
    <row r="628">
      <c r="A628" s="13" t="n"/>
      <c r="B628" s="20" t="n"/>
      <c r="C628" s="5" t="n"/>
      <c r="D628" s="21" t="n"/>
      <c r="E628" s="5" t="n"/>
      <c r="F628" s="5" t="n"/>
      <c r="G628" s="5" t="n"/>
      <c r="H628" s="15" t="n"/>
      <c r="I628" s="5" t="n"/>
      <c r="J628" s="19">
        <f>IF(E628&amp;""="","",IFERROR(INDEX('الخدمات'!$B$6:$B$205,MATCH(E628&amp;"",'الخدمات'!$A$6:$A$205,0)),"خدمة غير موجودة"))</f>
        <v/>
      </c>
      <c r="K628" s="19">
        <f>IF(A628&amp;""="","",IF(AND(G628="تم",ISNUMBER(J628)),ROUND(J628-N(H628),2),0))</f>
        <v/>
      </c>
      <c r="L628" s="19">
        <f>IF(A628&amp;""="","",IFERROR(ROUND(K628*INDEX('الموظفات'!$C$6:$C$205,MATCH(F628&amp;"",'الموظفات'!$A$6:$A$205,0)),2),0))</f>
        <v/>
      </c>
      <c r="M628" s="6">
        <f>IF(A628&amp;""="","",IF(G628&amp;""="","محجوز",G628))</f>
        <v/>
      </c>
      <c r="N628" s="18">
        <f>IF(ISNUMBER(A628),IF(ISNUMBER(B628),HOUR(B628)*60+MINUTE(B628),0),"")</f>
        <v/>
      </c>
      <c r="O628" s="18">
        <f>IF(AND(ISNUMBER(A628),A628='الإعدادات'!$B$4),COUNTIFS($A$6:$A$2005,'الإعدادات'!$B$4,$N$6:$N$2005,"&lt;"&amp;N628)+COUNTIFS($A$6:A628,'الإعدادات'!$B$4,$N$6:N628,N628),"")</f>
        <v/>
      </c>
    </row>
    <row r="629">
      <c r="A629" s="13" t="n"/>
      <c r="B629" s="20" t="n"/>
      <c r="C629" s="5" t="n"/>
      <c r="D629" s="21" t="n"/>
      <c r="E629" s="5" t="n"/>
      <c r="F629" s="5" t="n"/>
      <c r="G629" s="5" t="n"/>
      <c r="H629" s="15" t="n"/>
      <c r="I629" s="5" t="n"/>
      <c r="J629" s="19">
        <f>IF(E629&amp;""="","",IFERROR(INDEX('الخدمات'!$B$6:$B$205,MATCH(E629&amp;"",'الخدمات'!$A$6:$A$205,0)),"خدمة غير موجودة"))</f>
        <v/>
      </c>
      <c r="K629" s="19">
        <f>IF(A629&amp;""="","",IF(AND(G629="تم",ISNUMBER(J629)),ROUND(J629-N(H629),2),0))</f>
        <v/>
      </c>
      <c r="L629" s="19">
        <f>IF(A629&amp;""="","",IFERROR(ROUND(K629*INDEX('الموظفات'!$C$6:$C$205,MATCH(F629&amp;"",'الموظفات'!$A$6:$A$205,0)),2),0))</f>
        <v/>
      </c>
      <c r="M629" s="6">
        <f>IF(A629&amp;""="","",IF(G629&amp;""="","محجوز",G629))</f>
        <v/>
      </c>
      <c r="N629" s="18">
        <f>IF(ISNUMBER(A629),IF(ISNUMBER(B629),HOUR(B629)*60+MINUTE(B629),0),"")</f>
        <v/>
      </c>
      <c r="O629" s="18">
        <f>IF(AND(ISNUMBER(A629),A629='الإعدادات'!$B$4),COUNTIFS($A$6:$A$2005,'الإعدادات'!$B$4,$N$6:$N$2005,"&lt;"&amp;N629)+COUNTIFS($A$6:A629,'الإعدادات'!$B$4,$N$6:N629,N629),"")</f>
        <v/>
      </c>
    </row>
    <row r="630">
      <c r="A630" s="13" t="n"/>
      <c r="B630" s="20" t="n"/>
      <c r="C630" s="5" t="n"/>
      <c r="D630" s="21" t="n"/>
      <c r="E630" s="5" t="n"/>
      <c r="F630" s="5" t="n"/>
      <c r="G630" s="5" t="n"/>
      <c r="H630" s="15" t="n"/>
      <c r="I630" s="5" t="n"/>
      <c r="J630" s="19">
        <f>IF(E630&amp;""="","",IFERROR(INDEX('الخدمات'!$B$6:$B$205,MATCH(E630&amp;"",'الخدمات'!$A$6:$A$205,0)),"خدمة غير موجودة"))</f>
        <v/>
      </c>
      <c r="K630" s="19">
        <f>IF(A630&amp;""="","",IF(AND(G630="تم",ISNUMBER(J630)),ROUND(J630-N(H630),2),0))</f>
        <v/>
      </c>
      <c r="L630" s="19">
        <f>IF(A630&amp;""="","",IFERROR(ROUND(K630*INDEX('الموظفات'!$C$6:$C$205,MATCH(F630&amp;"",'الموظفات'!$A$6:$A$205,0)),2),0))</f>
        <v/>
      </c>
      <c r="M630" s="6">
        <f>IF(A630&amp;""="","",IF(G630&amp;""="","محجوز",G630))</f>
        <v/>
      </c>
      <c r="N630" s="18">
        <f>IF(ISNUMBER(A630),IF(ISNUMBER(B630),HOUR(B630)*60+MINUTE(B630),0),"")</f>
        <v/>
      </c>
      <c r="O630" s="18">
        <f>IF(AND(ISNUMBER(A630),A630='الإعدادات'!$B$4),COUNTIFS($A$6:$A$2005,'الإعدادات'!$B$4,$N$6:$N$2005,"&lt;"&amp;N630)+COUNTIFS($A$6:A630,'الإعدادات'!$B$4,$N$6:N630,N630),"")</f>
        <v/>
      </c>
    </row>
    <row r="631">
      <c r="A631" s="13" t="n"/>
      <c r="B631" s="20" t="n"/>
      <c r="C631" s="5" t="n"/>
      <c r="D631" s="21" t="n"/>
      <c r="E631" s="5" t="n"/>
      <c r="F631" s="5" t="n"/>
      <c r="G631" s="5" t="n"/>
      <c r="H631" s="15" t="n"/>
      <c r="I631" s="5" t="n"/>
      <c r="J631" s="19">
        <f>IF(E631&amp;""="","",IFERROR(INDEX('الخدمات'!$B$6:$B$205,MATCH(E631&amp;"",'الخدمات'!$A$6:$A$205,0)),"خدمة غير موجودة"))</f>
        <v/>
      </c>
      <c r="K631" s="19">
        <f>IF(A631&amp;""="","",IF(AND(G631="تم",ISNUMBER(J631)),ROUND(J631-N(H631),2),0))</f>
        <v/>
      </c>
      <c r="L631" s="19">
        <f>IF(A631&amp;""="","",IFERROR(ROUND(K631*INDEX('الموظفات'!$C$6:$C$205,MATCH(F631&amp;"",'الموظفات'!$A$6:$A$205,0)),2),0))</f>
        <v/>
      </c>
      <c r="M631" s="6">
        <f>IF(A631&amp;""="","",IF(G631&amp;""="","محجوز",G631))</f>
        <v/>
      </c>
      <c r="N631" s="18">
        <f>IF(ISNUMBER(A631),IF(ISNUMBER(B631),HOUR(B631)*60+MINUTE(B631),0),"")</f>
        <v/>
      </c>
      <c r="O631" s="18">
        <f>IF(AND(ISNUMBER(A631),A631='الإعدادات'!$B$4),COUNTIFS($A$6:$A$2005,'الإعدادات'!$B$4,$N$6:$N$2005,"&lt;"&amp;N631)+COUNTIFS($A$6:A631,'الإعدادات'!$B$4,$N$6:N631,N631),"")</f>
        <v/>
      </c>
    </row>
    <row r="632">
      <c r="A632" s="13" t="n"/>
      <c r="B632" s="20" t="n"/>
      <c r="C632" s="5" t="n"/>
      <c r="D632" s="21" t="n"/>
      <c r="E632" s="5" t="n"/>
      <c r="F632" s="5" t="n"/>
      <c r="G632" s="5" t="n"/>
      <c r="H632" s="15" t="n"/>
      <c r="I632" s="5" t="n"/>
      <c r="J632" s="19">
        <f>IF(E632&amp;""="","",IFERROR(INDEX('الخدمات'!$B$6:$B$205,MATCH(E632&amp;"",'الخدمات'!$A$6:$A$205,0)),"خدمة غير موجودة"))</f>
        <v/>
      </c>
      <c r="K632" s="19">
        <f>IF(A632&amp;""="","",IF(AND(G632="تم",ISNUMBER(J632)),ROUND(J632-N(H632),2),0))</f>
        <v/>
      </c>
      <c r="L632" s="19">
        <f>IF(A632&amp;""="","",IFERROR(ROUND(K632*INDEX('الموظفات'!$C$6:$C$205,MATCH(F632&amp;"",'الموظفات'!$A$6:$A$205,0)),2),0))</f>
        <v/>
      </c>
      <c r="M632" s="6">
        <f>IF(A632&amp;""="","",IF(G632&amp;""="","محجوز",G632))</f>
        <v/>
      </c>
      <c r="N632" s="18">
        <f>IF(ISNUMBER(A632),IF(ISNUMBER(B632),HOUR(B632)*60+MINUTE(B632),0),"")</f>
        <v/>
      </c>
      <c r="O632" s="18">
        <f>IF(AND(ISNUMBER(A632),A632='الإعدادات'!$B$4),COUNTIFS($A$6:$A$2005,'الإعدادات'!$B$4,$N$6:$N$2005,"&lt;"&amp;N632)+COUNTIFS($A$6:A632,'الإعدادات'!$B$4,$N$6:N632,N632),"")</f>
        <v/>
      </c>
    </row>
    <row r="633">
      <c r="A633" s="13" t="n"/>
      <c r="B633" s="20" t="n"/>
      <c r="C633" s="5" t="n"/>
      <c r="D633" s="21" t="n"/>
      <c r="E633" s="5" t="n"/>
      <c r="F633" s="5" t="n"/>
      <c r="G633" s="5" t="n"/>
      <c r="H633" s="15" t="n"/>
      <c r="I633" s="5" t="n"/>
      <c r="J633" s="19">
        <f>IF(E633&amp;""="","",IFERROR(INDEX('الخدمات'!$B$6:$B$205,MATCH(E633&amp;"",'الخدمات'!$A$6:$A$205,0)),"خدمة غير موجودة"))</f>
        <v/>
      </c>
      <c r="K633" s="19">
        <f>IF(A633&amp;""="","",IF(AND(G633="تم",ISNUMBER(J633)),ROUND(J633-N(H633),2),0))</f>
        <v/>
      </c>
      <c r="L633" s="19">
        <f>IF(A633&amp;""="","",IFERROR(ROUND(K633*INDEX('الموظفات'!$C$6:$C$205,MATCH(F633&amp;"",'الموظفات'!$A$6:$A$205,0)),2),0))</f>
        <v/>
      </c>
      <c r="M633" s="6">
        <f>IF(A633&amp;""="","",IF(G633&amp;""="","محجوز",G633))</f>
        <v/>
      </c>
      <c r="N633" s="18">
        <f>IF(ISNUMBER(A633),IF(ISNUMBER(B633),HOUR(B633)*60+MINUTE(B633),0),"")</f>
        <v/>
      </c>
      <c r="O633" s="18">
        <f>IF(AND(ISNUMBER(A633),A633='الإعدادات'!$B$4),COUNTIFS($A$6:$A$2005,'الإعدادات'!$B$4,$N$6:$N$2005,"&lt;"&amp;N633)+COUNTIFS($A$6:A633,'الإعدادات'!$B$4,$N$6:N633,N633),"")</f>
        <v/>
      </c>
    </row>
    <row r="634">
      <c r="A634" s="13" t="n"/>
      <c r="B634" s="20" t="n"/>
      <c r="C634" s="5" t="n"/>
      <c r="D634" s="21" t="n"/>
      <c r="E634" s="5" t="n"/>
      <c r="F634" s="5" t="n"/>
      <c r="G634" s="5" t="n"/>
      <c r="H634" s="15" t="n"/>
      <c r="I634" s="5" t="n"/>
      <c r="J634" s="19">
        <f>IF(E634&amp;""="","",IFERROR(INDEX('الخدمات'!$B$6:$B$205,MATCH(E634&amp;"",'الخدمات'!$A$6:$A$205,0)),"خدمة غير موجودة"))</f>
        <v/>
      </c>
      <c r="K634" s="19">
        <f>IF(A634&amp;""="","",IF(AND(G634="تم",ISNUMBER(J634)),ROUND(J634-N(H634),2),0))</f>
        <v/>
      </c>
      <c r="L634" s="19">
        <f>IF(A634&amp;""="","",IFERROR(ROUND(K634*INDEX('الموظفات'!$C$6:$C$205,MATCH(F634&amp;"",'الموظفات'!$A$6:$A$205,0)),2),0))</f>
        <v/>
      </c>
      <c r="M634" s="6">
        <f>IF(A634&amp;""="","",IF(G634&amp;""="","محجوز",G634))</f>
        <v/>
      </c>
      <c r="N634" s="18">
        <f>IF(ISNUMBER(A634),IF(ISNUMBER(B634),HOUR(B634)*60+MINUTE(B634),0),"")</f>
        <v/>
      </c>
      <c r="O634" s="18">
        <f>IF(AND(ISNUMBER(A634),A634='الإعدادات'!$B$4),COUNTIFS($A$6:$A$2005,'الإعدادات'!$B$4,$N$6:$N$2005,"&lt;"&amp;N634)+COUNTIFS($A$6:A634,'الإعدادات'!$B$4,$N$6:N634,N634),"")</f>
        <v/>
      </c>
    </row>
    <row r="635">
      <c r="A635" s="13" t="n"/>
      <c r="B635" s="20" t="n"/>
      <c r="C635" s="5" t="n"/>
      <c r="D635" s="21" t="n"/>
      <c r="E635" s="5" t="n"/>
      <c r="F635" s="5" t="n"/>
      <c r="G635" s="5" t="n"/>
      <c r="H635" s="15" t="n"/>
      <c r="I635" s="5" t="n"/>
      <c r="J635" s="19">
        <f>IF(E635&amp;""="","",IFERROR(INDEX('الخدمات'!$B$6:$B$205,MATCH(E635&amp;"",'الخدمات'!$A$6:$A$205,0)),"خدمة غير موجودة"))</f>
        <v/>
      </c>
      <c r="K635" s="19">
        <f>IF(A635&amp;""="","",IF(AND(G635="تم",ISNUMBER(J635)),ROUND(J635-N(H635),2),0))</f>
        <v/>
      </c>
      <c r="L635" s="19">
        <f>IF(A635&amp;""="","",IFERROR(ROUND(K635*INDEX('الموظفات'!$C$6:$C$205,MATCH(F635&amp;"",'الموظفات'!$A$6:$A$205,0)),2),0))</f>
        <v/>
      </c>
      <c r="M635" s="6">
        <f>IF(A635&amp;""="","",IF(G635&amp;""="","محجوز",G635))</f>
        <v/>
      </c>
      <c r="N635" s="18">
        <f>IF(ISNUMBER(A635),IF(ISNUMBER(B635),HOUR(B635)*60+MINUTE(B635),0),"")</f>
        <v/>
      </c>
      <c r="O635" s="18">
        <f>IF(AND(ISNUMBER(A635),A635='الإعدادات'!$B$4),COUNTIFS($A$6:$A$2005,'الإعدادات'!$B$4,$N$6:$N$2005,"&lt;"&amp;N635)+COUNTIFS($A$6:A635,'الإعدادات'!$B$4,$N$6:N635,N635),"")</f>
        <v/>
      </c>
    </row>
    <row r="636">
      <c r="A636" s="13" t="n"/>
      <c r="B636" s="20" t="n"/>
      <c r="C636" s="5" t="n"/>
      <c r="D636" s="21" t="n"/>
      <c r="E636" s="5" t="n"/>
      <c r="F636" s="5" t="n"/>
      <c r="G636" s="5" t="n"/>
      <c r="H636" s="15" t="n"/>
      <c r="I636" s="5" t="n"/>
      <c r="J636" s="19">
        <f>IF(E636&amp;""="","",IFERROR(INDEX('الخدمات'!$B$6:$B$205,MATCH(E636&amp;"",'الخدمات'!$A$6:$A$205,0)),"خدمة غير موجودة"))</f>
        <v/>
      </c>
      <c r="K636" s="19">
        <f>IF(A636&amp;""="","",IF(AND(G636="تم",ISNUMBER(J636)),ROUND(J636-N(H636),2),0))</f>
        <v/>
      </c>
      <c r="L636" s="19">
        <f>IF(A636&amp;""="","",IFERROR(ROUND(K636*INDEX('الموظفات'!$C$6:$C$205,MATCH(F636&amp;"",'الموظفات'!$A$6:$A$205,0)),2),0))</f>
        <v/>
      </c>
      <c r="M636" s="6">
        <f>IF(A636&amp;""="","",IF(G636&amp;""="","محجوز",G636))</f>
        <v/>
      </c>
      <c r="N636" s="18">
        <f>IF(ISNUMBER(A636),IF(ISNUMBER(B636),HOUR(B636)*60+MINUTE(B636),0),"")</f>
        <v/>
      </c>
      <c r="O636" s="18">
        <f>IF(AND(ISNUMBER(A636),A636='الإعدادات'!$B$4),COUNTIFS($A$6:$A$2005,'الإعدادات'!$B$4,$N$6:$N$2005,"&lt;"&amp;N636)+COUNTIFS($A$6:A636,'الإعدادات'!$B$4,$N$6:N636,N636),"")</f>
        <v/>
      </c>
    </row>
    <row r="637">
      <c r="A637" s="13" t="n"/>
      <c r="B637" s="20" t="n"/>
      <c r="C637" s="5" t="n"/>
      <c r="D637" s="21" t="n"/>
      <c r="E637" s="5" t="n"/>
      <c r="F637" s="5" t="n"/>
      <c r="G637" s="5" t="n"/>
      <c r="H637" s="15" t="n"/>
      <c r="I637" s="5" t="n"/>
      <c r="J637" s="19">
        <f>IF(E637&amp;""="","",IFERROR(INDEX('الخدمات'!$B$6:$B$205,MATCH(E637&amp;"",'الخدمات'!$A$6:$A$205,0)),"خدمة غير موجودة"))</f>
        <v/>
      </c>
      <c r="K637" s="19">
        <f>IF(A637&amp;""="","",IF(AND(G637="تم",ISNUMBER(J637)),ROUND(J637-N(H637),2),0))</f>
        <v/>
      </c>
      <c r="L637" s="19">
        <f>IF(A637&amp;""="","",IFERROR(ROUND(K637*INDEX('الموظفات'!$C$6:$C$205,MATCH(F637&amp;"",'الموظفات'!$A$6:$A$205,0)),2),0))</f>
        <v/>
      </c>
      <c r="M637" s="6">
        <f>IF(A637&amp;""="","",IF(G637&amp;""="","محجوز",G637))</f>
        <v/>
      </c>
      <c r="N637" s="18">
        <f>IF(ISNUMBER(A637),IF(ISNUMBER(B637),HOUR(B637)*60+MINUTE(B637),0),"")</f>
        <v/>
      </c>
      <c r="O637" s="18">
        <f>IF(AND(ISNUMBER(A637),A637='الإعدادات'!$B$4),COUNTIFS($A$6:$A$2005,'الإعدادات'!$B$4,$N$6:$N$2005,"&lt;"&amp;N637)+COUNTIFS($A$6:A637,'الإعدادات'!$B$4,$N$6:N637,N637),"")</f>
        <v/>
      </c>
    </row>
    <row r="638">
      <c r="A638" s="13" t="n"/>
      <c r="B638" s="20" t="n"/>
      <c r="C638" s="5" t="n"/>
      <c r="D638" s="21" t="n"/>
      <c r="E638" s="5" t="n"/>
      <c r="F638" s="5" t="n"/>
      <c r="G638" s="5" t="n"/>
      <c r="H638" s="15" t="n"/>
      <c r="I638" s="5" t="n"/>
      <c r="J638" s="19">
        <f>IF(E638&amp;""="","",IFERROR(INDEX('الخدمات'!$B$6:$B$205,MATCH(E638&amp;"",'الخدمات'!$A$6:$A$205,0)),"خدمة غير موجودة"))</f>
        <v/>
      </c>
      <c r="K638" s="19">
        <f>IF(A638&amp;""="","",IF(AND(G638="تم",ISNUMBER(J638)),ROUND(J638-N(H638),2),0))</f>
        <v/>
      </c>
      <c r="L638" s="19">
        <f>IF(A638&amp;""="","",IFERROR(ROUND(K638*INDEX('الموظفات'!$C$6:$C$205,MATCH(F638&amp;"",'الموظفات'!$A$6:$A$205,0)),2),0))</f>
        <v/>
      </c>
      <c r="M638" s="6">
        <f>IF(A638&amp;""="","",IF(G638&amp;""="","محجوز",G638))</f>
        <v/>
      </c>
      <c r="N638" s="18">
        <f>IF(ISNUMBER(A638),IF(ISNUMBER(B638),HOUR(B638)*60+MINUTE(B638),0),"")</f>
        <v/>
      </c>
      <c r="O638" s="18">
        <f>IF(AND(ISNUMBER(A638),A638='الإعدادات'!$B$4),COUNTIFS($A$6:$A$2005,'الإعدادات'!$B$4,$N$6:$N$2005,"&lt;"&amp;N638)+COUNTIFS($A$6:A638,'الإعدادات'!$B$4,$N$6:N638,N638),"")</f>
        <v/>
      </c>
    </row>
    <row r="639">
      <c r="A639" s="13" t="n"/>
      <c r="B639" s="20" t="n"/>
      <c r="C639" s="5" t="n"/>
      <c r="D639" s="21" t="n"/>
      <c r="E639" s="5" t="n"/>
      <c r="F639" s="5" t="n"/>
      <c r="G639" s="5" t="n"/>
      <c r="H639" s="15" t="n"/>
      <c r="I639" s="5" t="n"/>
      <c r="J639" s="19">
        <f>IF(E639&amp;""="","",IFERROR(INDEX('الخدمات'!$B$6:$B$205,MATCH(E639&amp;"",'الخدمات'!$A$6:$A$205,0)),"خدمة غير موجودة"))</f>
        <v/>
      </c>
      <c r="K639" s="19">
        <f>IF(A639&amp;""="","",IF(AND(G639="تم",ISNUMBER(J639)),ROUND(J639-N(H639),2),0))</f>
        <v/>
      </c>
      <c r="L639" s="19">
        <f>IF(A639&amp;""="","",IFERROR(ROUND(K639*INDEX('الموظفات'!$C$6:$C$205,MATCH(F639&amp;"",'الموظفات'!$A$6:$A$205,0)),2),0))</f>
        <v/>
      </c>
      <c r="M639" s="6">
        <f>IF(A639&amp;""="","",IF(G639&amp;""="","محجوز",G639))</f>
        <v/>
      </c>
      <c r="N639" s="18">
        <f>IF(ISNUMBER(A639),IF(ISNUMBER(B639),HOUR(B639)*60+MINUTE(B639),0),"")</f>
        <v/>
      </c>
      <c r="O639" s="18">
        <f>IF(AND(ISNUMBER(A639),A639='الإعدادات'!$B$4),COUNTIFS($A$6:$A$2005,'الإعدادات'!$B$4,$N$6:$N$2005,"&lt;"&amp;N639)+COUNTIFS($A$6:A639,'الإعدادات'!$B$4,$N$6:N639,N639),"")</f>
        <v/>
      </c>
    </row>
    <row r="640">
      <c r="A640" s="13" t="n"/>
      <c r="B640" s="20" t="n"/>
      <c r="C640" s="5" t="n"/>
      <c r="D640" s="21" t="n"/>
      <c r="E640" s="5" t="n"/>
      <c r="F640" s="5" t="n"/>
      <c r="G640" s="5" t="n"/>
      <c r="H640" s="15" t="n"/>
      <c r="I640" s="5" t="n"/>
      <c r="J640" s="19">
        <f>IF(E640&amp;""="","",IFERROR(INDEX('الخدمات'!$B$6:$B$205,MATCH(E640&amp;"",'الخدمات'!$A$6:$A$205,0)),"خدمة غير موجودة"))</f>
        <v/>
      </c>
      <c r="K640" s="19">
        <f>IF(A640&amp;""="","",IF(AND(G640="تم",ISNUMBER(J640)),ROUND(J640-N(H640),2),0))</f>
        <v/>
      </c>
      <c r="L640" s="19">
        <f>IF(A640&amp;""="","",IFERROR(ROUND(K640*INDEX('الموظفات'!$C$6:$C$205,MATCH(F640&amp;"",'الموظفات'!$A$6:$A$205,0)),2),0))</f>
        <v/>
      </c>
      <c r="M640" s="6">
        <f>IF(A640&amp;""="","",IF(G640&amp;""="","محجوز",G640))</f>
        <v/>
      </c>
      <c r="N640" s="18">
        <f>IF(ISNUMBER(A640),IF(ISNUMBER(B640),HOUR(B640)*60+MINUTE(B640),0),"")</f>
        <v/>
      </c>
      <c r="O640" s="18">
        <f>IF(AND(ISNUMBER(A640),A640='الإعدادات'!$B$4),COUNTIFS($A$6:$A$2005,'الإعدادات'!$B$4,$N$6:$N$2005,"&lt;"&amp;N640)+COUNTIFS($A$6:A640,'الإعدادات'!$B$4,$N$6:N640,N640),"")</f>
        <v/>
      </c>
    </row>
    <row r="641">
      <c r="A641" s="13" t="n"/>
      <c r="B641" s="20" t="n"/>
      <c r="C641" s="5" t="n"/>
      <c r="D641" s="21" t="n"/>
      <c r="E641" s="5" t="n"/>
      <c r="F641" s="5" t="n"/>
      <c r="G641" s="5" t="n"/>
      <c r="H641" s="15" t="n"/>
      <c r="I641" s="5" t="n"/>
      <c r="J641" s="19">
        <f>IF(E641&amp;""="","",IFERROR(INDEX('الخدمات'!$B$6:$B$205,MATCH(E641&amp;"",'الخدمات'!$A$6:$A$205,0)),"خدمة غير موجودة"))</f>
        <v/>
      </c>
      <c r="K641" s="19">
        <f>IF(A641&amp;""="","",IF(AND(G641="تم",ISNUMBER(J641)),ROUND(J641-N(H641),2),0))</f>
        <v/>
      </c>
      <c r="L641" s="19">
        <f>IF(A641&amp;""="","",IFERROR(ROUND(K641*INDEX('الموظفات'!$C$6:$C$205,MATCH(F641&amp;"",'الموظفات'!$A$6:$A$205,0)),2),0))</f>
        <v/>
      </c>
      <c r="M641" s="6">
        <f>IF(A641&amp;""="","",IF(G641&amp;""="","محجوز",G641))</f>
        <v/>
      </c>
      <c r="N641" s="18">
        <f>IF(ISNUMBER(A641),IF(ISNUMBER(B641),HOUR(B641)*60+MINUTE(B641),0),"")</f>
        <v/>
      </c>
      <c r="O641" s="18">
        <f>IF(AND(ISNUMBER(A641),A641='الإعدادات'!$B$4),COUNTIFS($A$6:$A$2005,'الإعدادات'!$B$4,$N$6:$N$2005,"&lt;"&amp;N641)+COUNTIFS($A$6:A641,'الإعدادات'!$B$4,$N$6:N641,N641),"")</f>
        <v/>
      </c>
    </row>
    <row r="642">
      <c r="A642" s="13" t="n"/>
      <c r="B642" s="20" t="n"/>
      <c r="C642" s="5" t="n"/>
      <c r="D642" s="21" t="n"/>
      <c r="E642" s="5" t="n"/>
      <c r="F642" s="5" t="n"/>
      <c r="G642" s="5" t="n"/>
      <c r="H642" s="15" t="n"/>
      <c r="I642" s="5" t="n"/>
      <c r="J642" s="19">
        <f>IF(E642&amp;""="","",IFERROR(INDEX('الخدمات'!$B$6:$B$205,MATCH(E642&amp;"",'الخدمات'!$A$6:$A$205,0)),"خدمة غير موجودة"))</f>
        <v/>
      </c>
      <c r="K642" s="19">
        <f>IF(A642&amp;""="","",IF(AND(G642="تم",ISNUMBER(J642)),ROUND(J642-N(H642),2),0))</f>
        <v/>
      </c>
      <c r="L642" s="19">
        <f>IF(A642&amp;""="","",IFERROR(ROUND(K642*INDEX('الموظفات'!$C$6:$C$205,MATCH(F642&amp;"",'الموظفات'!$A$6:$A$205,0)),2),0))</f>
        <v/>
      </c>
      <c r="M642" s="6">
        <f>IF(A642&amp;""="","",IF(G642&amp;""="","محجوز",G642))</f>
        <v/>
      </c>
      <c r="N642" s="18">
        <f>IF(ISNUMBER(A642),IF(ISNUMBER(B642),HOUR(B642)*60+MINUTE(B642),0),"")</f>
        <v/>
      </c>
      <c r="O642" s="18">
        <f>IF(AND(ISNUMBER(A642),A642='الإعدادات'!$B$4),COUNTIFS($A$6:$A$2005,'الإعدادات'!$B$4,$N$6:$N$2005,"&lt;"&amp;N642)+COUNTIFS($A$6:A642,'الإعدادات'!$B$4,$N$6:N642,N642),"")</f>
        <v/>
      </c>
    </row>
    <row r="643">
      <c r="A643" s="13" t="n"/>
      <c r="B643" s="20" t="n"/>
      <c r="C643" s="5" t="n"/>
      <c r="D643" s="21" t="n"/>
      <c r="E643" s="5" t="n"/>
      <c r="F643" s="5" t="n"/>
      <c r="G643" s="5" t="n"/>
      <c r="H643" s="15" t="n"/>
      <c r="I643" s="5" t="n"/>
      <c r="J643" s="19">
        <f>IF(E643&amp;""="","",IFERROR(INDEX('الخدمات'!$B$6:$B$205,MATCH(E643&amp;"",'الخدمات'!$A$6:$A$205,0)),"خدمة غير موجودة"))</f>
        <v/>
      </c>
      <c r="K643" s="19">
        <f>IF(A643&amp;""="","",IF(AND(G643="تم",ISNUMBER(J643)),ROUND(J643-N(H643),2),0))</f>
        <v/>
      </c>
      <c r="L643" s="19">
        <f>IF(A643&amp;""="","",IFERROR(ROUND(K643*INDEX('الموظفات'!$C$6:$C$205,MATCH(F643&amp;"",'الموظفات'!$A$6:$A$205,0)),2),0))</f>
        <v/>
      </c>
      <c r="M643" s="6">
        <f>IF(A643&amp;""="","",IF(G643&amp;""="","محجوز",G643))</f>
        <v/>
      </c>
      <c r="N643" s="18">
        <f>IF(ISNUMBER(A643),IF(ISNUMBER(B643),HOUR(B643)*60+MINUTE(B643),0),"")</f>
        <v/>
      </c>
      <c r="O643" s="18">
        <f>IF(AND(ISNUMBER(A643),A643='الإعدادات'!$B$4),COUNTIFS($A$6:$A$2005,'الإعدادات'!$B$4,$N$6:$N$2005,"&lt;"&amp;N643)+COUNTIFS($A$6:A643,'الإعدادات'!$B$4,$N$6:N643,N643),"")</f>
        <v/>
      </c>
    </row>
    <row r="644">
      <c r="A644" s="13" t="n"/>
      <c r="B644" s="20" t="n"/>
      <c r="C644" s="5" t="n"/>
      <c r="D644" s="21" t="n"/>
      <c r="E644" s="5" t="n"/>
      <c r="F644" s="5" t="n"/>
      <c r="G644" s="5" t="n"/>
      <c r="H644" s="15" t="n"/>
      <c r="I644" s="5" t="n"/>
      <c r="J644" s="19">
        <f>IF(E644&amp;""="","",IFERROR(INDEX('الخدمات'!$B$6:$B$205,MATCH(E644&amp;"",'الخدمات'!$A$6:$A$205,0)),"خدمة غير موجودة"))</f>
        <v/>
      </c>
      <c r="K644" s="19">
        <f>IF(A644&amp;""="","",IF(AND(G644="تم",ISNUMBER(J644)),ROUND(J644-N(H644),2),0))</f>
        <v/>
      </c>
      <c r="L644" s="19">
        <f>IF(A644&amp;""="","",IFERROR(ROUND(K644*INDEX('الموظفات'!$C$6:$C$205,MATCH(F644&amp;"",'الموظفات'!$A$6:$A$205,0)),2),0))</f>
        <v/>
      </c>
      <c r="M644" s="6">
        <f>IF(A644&amp;""="","",IF(G644&amp;""="","محجوز",G644))</f>
        <v/>
      </c>
      <c r="N644" s="18">
        <f>IF(ISNUMBER(A644),IF(ISNUMBER(B644),HOUR(B644)*60+MINUTE(B644),0),"")</f>
        <v/>
      </c>
      <c r="O644" s="18">
        <f>IF(AND(ISNUMBER(A644),A644='الإعدادات'!$B$4),COUNTIFS($A$6:$A$2005,'الإعدادات'!$B$4,$N$6:$N$2005,"&lt;"&amp;N644)+COUNTIFS($A$6:A644,'الإعدادات'!$B$4,$N$6:N644,N644),"")</f>
        <v/>
      </c>
    </row>
    <row r="645">
      <c r="A645" s="13" t="n"/>
      <c r="B645" s="20" t="n"/>
      <c r="C645" s="5" t="n"/>
      <c r="D645" s="21" t="n"/>
      <c r="E645" s="5" t="n"/>
      <c r="F645" s="5" t="n"/>
      <c r="G645" s="5" t="n"/>
      <c r="H645" s="15" t="n"/>
      <c r="I645" s="5" t="n"/>
      <c r="J645" s="19">
        <f>IF(E645&amp;""="","",IFERROR(INDEX('الخدمات'!$B$6:$B$205,MATCH(E645&amp;"",'الخدمات'!$A$6:$A$205,0)),"خدمة غير موجودة"))</f>
        <v/>
      </c>
      <c r="K645" s="19">
        <f>IF(A645&amp;""="","",IF(AND(G645="تم",ISNUMBER(J645)),ROUND(J645-N(H645),2),0))</f>
        <v/>
      </c>
      <c r="L645" s="19">
        <f>IF(A645&amp;""="","",IFERROR(ROUND(K645*INDEX('الموظفات'!$C$6:$C$205,MATCH(F645&amp;"",'الموظفات'!$A$6:$A$205,0)),2),0))</f>
        <v/>
      </c>
      <c r="M645" s="6">
        <f>IF(A645&amp;""="","",IF(G645&amp;""="","محجوز",G645))</f>
        <v/>
      </c>
      <c r="N645" s="18">
        <f>IF(ISNUMBER(A645),IF(ISNUMBER(B645),HOUR(B645)*60+MINUTE(B645),0),"")</f>
        <v/>
      </c>
      <c r="O645" s="18">
        <f>IF(AND(ISNUMBER(A645),A645='الإعدادات'!$B$4),COUNTIFS($A$6:$A$2005,'الإعدادات'!$B$4,$N$6:$N$2005,"&lt;"&amp;N645)+COUNTIFS($A$6:A645,'الإعدادات'!$B$4,$N$6:N645,N645),"")</f>
        <v/>
      </c>
    </row>
    <row r="646">
      <c r="A646" s="13" t="n"/>
      <c r="B646" s="20" t="n"/>
      <c r="C646" s="5" t="n"/>
      <c r="D646" s="21" t="n"/>
      <c r="E646" s="5" t="n"/>
      <c r="F646" s="5" t="n"/>
      <c r="G646" s="5" t="n"/>
      <c r="H646" s="15" t="n"/>
      <c r="I646" s="5" t="n"/>
      <c r="J646" s="19">
        <f>IF(E646&amp;""="","",IFERROR(INDEX('الخدمات'!$B$6:$B$205,MATCH(E646&amp;"",'الخدمات'!$A$6:$A$205,0)),"خدمة غير موجودة"))</f>
        <v/>
      </c>
      <c r="K646" s="19">
        <f>IF(A646&amp;""="","",IF(AND(G646="تم",ISNUMBER(J646)),ROUND(J646-N(H646),2),0))</f>
        <v/>
      </c>
      <c r="L646" s="19">
        <f>IF(A646&amp;""="","",IFERROR(ROUND(K646*INDEX('الموظفات'!$C$6:$C$205,MATCH(F646&amp;"",'الموظفات'!$A$6:$A$205,0)),2),0))</f>
        <v/>
      </c>
      <c r="M646" s="6">
        <f>IF(A646&amp;""="","",IF(G646&amp;""="","محجوز",G646))</f>
        <v/>
      </c>
      <c r="N646" s="18">
        <f>IF(ISNUMBER(A646),IF(ISNUMBER(B646),HOUR(B646)*60+MINUTE(B646),0),"")</f>
        <v/>
      </c>
      <c r="O646" s="18">
        <f>IF(AND(ISNUMBER(A646),A646='الإعدادات'!$B$4),COUNTIFS($A$6:$A$2005,'الإعدادات'!$B$4,$N$6:$N$2005,"&lt;"&amp;N646)+COUNTIFS($A$6:A646,'الإعدادات'!$B$4,$N$6:N646,N646),"")</f>
        <v/>
      </c>
    </row>
    <row r="647">
      <c r="A647" s="13" t="n"/>
      <c r="B647" s="20" t="n"/>
      <c r="C647" s="5" t="n"/>
      <c r="D647" s="21" t="n"/>
      <c r="E647" s="5" t="n"/>
      <c r="F647" s="5" t="n"/>
      <c r="G647" s="5" t="n"/>
      <c r="H647" s="15" t="n"/>
      <c r="I647" s="5" t="n"/>
      <c r="J647" s="19">
        <f>IF(E647&amp;""="","",IFERROR(INDEX('الخدمات'!$B$6:$B$205,MATCH(E647&amp;"",'الخدمات'!$A$6:$A$205,0)),"خدمة غير موجودة"))</f>
        <v/>
      </c>
      <c r="K647" s="19">
        <f>IF(A647&amp;""="","",IF(AND(G647="تم",ISNUMBER(J647)),ROUND(J647-N(H647),2),0))</f>
        <v/>
      </c>
      <c r="L647" s="19">
        <f>IF(A647&amp;""="","",IFERROR(ROUND(K647*INDEX('الموظفات'!$C$6:$C$205,MATCH(F647&amp;"",'الموظفات'!$A$6:$A$205,0)),2),0))</f>
        <v/>
      </c>
      <c r="M647" s="6">
        <f>IF(A647&amp;""="","",IF(G647&amp;""="","محجوز",G647))</f>
        <v/>
      </c>
      <c r="N647" s="18">
        <f>IF(ISNUMBER(A647),IF(ISNUMBER(B647),HOUR(B647)*60+MINUTE(B647),0),"")</f>
        <v/>
      </c>
      <c r="O647" s="18">
        <f>IF(AND(ISNUMBER(A647),A647='الإعدادات'!$B$4),COUNTIFS($A$6:$A$2005,'الإعدادات'!$B$4,$N$6:$N$2005,"&lt;"&amp;N647)+COUNTIFS($A$6:A647,'الإعدادات'!$B$4,$N$6:N647,N647),"")</f>
        <v/>
      </c>
    </row>
    <row r="648">
      <c r="A648" s="13" t="n"/>
      <c r="B648" s="20" t="n"/>
      <c r="C648" s="5" t="n"/>
      <c r="D648" s="21" t="n"/>
      <c r="E648" s="5" t="n"/>
      <c r="F648" s="5" t="n"/>
      <c r="G648" s="5" t="n"/>
      <c r="H648" s="15" t="n"/>
      <c r="I648" s="5" t="n"/>
      <c r="J648" s="19">
        <f>IF(E648&amp;""="","",IFERROR(INDEX('الخدمات'!$B$6:$B$205,MATCH(E648&amp;"",'الخدمات'!$A$6:$A$205,0)),"خدمة غير موجودة"))</f>
        <v/>
      </c>
      <c r="K648" s="19">
        <f>IF(A648&amp;""="","",IF(AND(G648="تم",ISNUMBER(J648)),ROUND(J648-N(H648),2),0))</f>
        <v/>
      </c>
      <c r="L648" s="19">
        <f>IF(A648&amp;""="","",IFERROR(ROUND(K648*INDEX('الموظفات'!$C$6:$C$205,MATCH(F648&amp;"",'الموظفات'!$A$6:$A$205,0)),2),0))</f>
        <v/>
      </c>
      <c r="M648" s="6">
        <f>IF(A648&amp;""="","",IF(G648&amp;""="","محجوز",G648))</f>
        <v/>
      </c>
      <c r="N648" s="18">
        <f>IF(ISNUMBER(A648),IF(ISNUMBER(B648),HOUR(B648)*60+MINUTE(B648),0),"")</f>
        <v/>
      </c>
      <c r="O648" s="18">
        <f>IF(AND(ISNUMBER(A648),A648='الإعدادات'!$B$4),COUNTIFS($A$6:$A$2005,'الإعدادات'!$B$4,$N$6:$N$2005,"&lt;"&amp;N648)+COUNTIFS($A$6:A648,'الإعدادات'!$B$4,$N$6:N648,N648),"")</f>
        <v/>
      </c>
    </row>
    <row r="649">
      <c r="A649" s="13" t="n"/>
      <c r="B649" s="20" t="n"/>
      <c r="C649" s="5" t="n"/>
      <c r="D649" s="21" t="n"/>
      <c r="E649" s="5" t="n"/>
      <c r="F649" s="5" t="n"/>
      <c r="G649" s="5" t="n"/>
      <c r="H649" s="15" t="n"/>
      <c r="I649" s="5" t="n"/>
      <c r="J649" s="19">
        <f>IF(E649&amp;""="","",IFERROR(INDEX('الخدمات'!$B$6:$B$205,MATCH(E649&amp;"",'الخدمات'!$A$6:$A$205,0)),"خدمة غير موجودة"))</f>
        <v/>
      </c>
      <c r="K649" s="19">
        <f>IF(A649&amp;""="","",IF(AND(G649="تم",ISNUMBER(J649)),ROUND(J649-N(H649),2),0))</f>
        <v/>
      </c>
      <c r="L649" s="19">
        <f>IF(A649&amp;""="","",IFERROR(ROUND(K649*INDEX('الموظفات'!$C$6:$C$205,MATCH(F649&amp;"",'الموظفات'!$A$6:$A$205,0)),2),0))</f>
        <v/>
      </c>
      <c r="M649" s="6">
        <f>IF(A649&amp;""="","",IF(G649&amp;""="","محجوز",G649))</f>
        <v/>
      </c>
      <c r="N649" s="18">
        <f>IF(ISNUMBER(A649),IF(ISNUMBER(B649),HOUR(B649)*60+MINUTE(B649),0),"")</f>
        <v/>
      </c>
      <c r="O649" s="18">
        <f>IF(AND(ISNUMBER(A649),A649='الإعدادات'!$B$4),COUNTIFS($A$6:$A$2005,'الإعدادات'!$B$4,$N$6:$N$2005,"&lt;"&amp;N649)+COUNTIFS($A$6:A649,'الإعدادات'!$B$4,$N$6:N649,N649),"")</f>
        <v/>
      </c>
    </row>
    <row r="650">
      <c r="A650" s="13" t="n"/>
      <c r="B650" s="20" t="n"/>
      <c r="C650" s="5" t="n"/>
      <c r="D650" s="21" t="n"/>
      <c r="E650" s="5" t="n"/>
      <c r="F650" s="5" t="n"/>
      <c r="G650" s="5" t="n"/>
      <c r="H650" s="15" t="n"/>
      <c r="I650" s="5" t="n"/>
      <c r="J650" s="19">
        <f>IF(E650&amp;""="","",IFERROR(INDEX('الخدمات'!$B$6:$B$205,MATCH(E650&amp;"",'الخدمات'!$A$6:$A$205,0)),"خدمة غير موجودة"))</f>
        <v/>
      </c>
      <c r="K650" s="19">
        <f>IF(A650&amp;""="","",IF(AND(G650="تم",ISNUMBER(J650)),ROUND(J650-N(H650),2),0))</f>
        <v/>
      </c>
      <c r="L650" s="19">
        <f>IF(A650&amp;""="","",IFERROR(ROUND(K650*INDEX('الموظفات'!$C$6:$C$205,MATCH(F650&amp;"",'الموظفات'!$A$6:$A$205,0)),2),0))</f>
        <v/>
      </c>
      <c r="M650" s="6">
        <f>IF(A650&amp;""="","",IF(G650&amp;""="","محجوز",G650))</f>
        <v/>
      </c>
      <c r="N650" s="18">
        <f>IF(ISNUMBER(A650),IF(ISNUMBER(B650),HOUR(B650)*60+MINUTE(B650),0),"")</f>
        <v/>
      </c>
      <c r="O650" s="18">
        <f>IF(AND(ISNUMBER(A650),A650='الإعدادات'!$B$4),COUNTIFS($A$6:$A$2005,'الإعدادات'!$B$4,$N$6:$N$2005,"&lt;"&amp;N650)+COUNTIFS($A$6:A650,'الإعدادات'!$B$4,$N$6:N650,N650),"")</f>
        <v/>
      </c>
    </row>
    <row r="651">
      <c r="A651" s="13" t="n"/>
      <c r="B651" s="20" t="n"/>
      <c r="C651" s="5" t="n"/>
      <c r="D651" s="21" t="n"/>
      <c r="E651" s="5" t="n"/>
      <c r="F651" s="5" t="n"/>
      <c r="G651" s="5" t="n"/>
      <c r="H651" s="15" t="n"/>
      <c r="I651" s="5" t="n"/>
      <c r="J651" s="19">
        <f>IF(E651&amp;""="","",IFERROR(INDEX('الخدمات'!$B$6:$B$205,MATCH(E651&amp;"",'الخدمات'!$A$6:$A$205,0)),"خدمة غير موجودة"))</f>
        <v/>
      </c>
      <c r="K651" s="19">
        <f>IF(A651&amp;""="","",IF(AND(G651="تم",ISNUMBER(J651)),ROUND(J651-N(H651),2),0))</f>
        <v/>
      </c>
      <c r="L651" s="19">
        <f>IF(A651&amp;""="","",IFERROR(ROUND(K651*INDEX('الموظفات'!$C$6:$C$205,MATCH(F651&amp;"",'الموظفات'!$A$6:$A$205,0)),2),0))</f>
        <v/>
      </c>
      <c r="M651" s="6">
        <f>IF(A651&amp;""="","",IF(G651&amp;""="","محجوز",G651))</f>
        <v/>
      </c>
      <c r="N651" s="18">
        <f>IF(ISNUMBER(A651),IF(ISNUMBER(B651),HOUR(B651)*60+MINUTE(B651),0),"")</f>
        <v/>
      </c>
      <c r="O651" s="18">
        <f>IF(AND(ISNUMBER(A651),A651='الإعدادات'!$B$4),COUNTIFS($A$6:$A$2005,'الإعدادات'!$B$4,$N$6:$N$2005,"&lt;"&amp;N651)+COUNTIFS($A$6:A651,'الإعدادات'!$B$4,$N$6:N651,N651),"")</f>
        <v/>
      </c>
    </row>
    <row r="652">
      <c r="A652" s="13" t="n"/>
      <c r="B652" s="20" t="n"/>
      <c r="C652" s="5" t="n"/>
      <c r="D652" s="21" t="n"/>
      <c r="E652" s="5" t="n"/>
      <c r="F652" s="5" t="n"/>
      <c r="G652" s="5" t="n"/>
      <c r="H652" s="15" t="n"/>
      <c r="I652" s="5" t="n"/>
      <c r="J652" s="19">
        <f>IF(E652&amp;""="","",IFERROR(INDEX('الخدمات'!$B$6:$B$205,MATCH(E652&amp;"",'الخدمات'!$A$6:$A$205,0)),"خدمة غير موجودة"))</f>
        <v/>
      </c>
      <c r="K652" s="19">
        <f>IF(A652&amp;""="","",IF(AND(G652="تم",ISNUMBER(J652)),ROUND(J652-N(H652),2),0))</f>
        <v/>
      </c>
      <c r="L652" s="19">
        <f>IF(A652&amp;""="","",IFERROR(ROUND(K652*INDEX('الموظفات'!$C$6:$C$205,MATCH(F652&amp;"",'الموظفات'!$A$6:$A$205,0)),2),0))</f>
        <v/>
      </c>
      <c r="M652" s="6">
        <f>IF(A652&amp;""="","",IF(G652&amp;""="","محجوز",G652))</f>
        <v/>
      </c>
      <c r="N652" s="18">
        <f>IF(ISNUMBER(A652),IF(ISNUMBER(B652),HOUR(B652)*60+MINUTE(B652),0),"")</f>
        <v/>
      </c>
      <c r="O652" s="18">
        <f>IF(AND(ISNUMBER(A652),A652='الإعدادات'!$B$4),COUNTIFS($A$6:$A$2005,'الإعدادات'!$B$4,$N$6:$N$2005,"&lt;"&amp;N652)+COUNTIFS($A$6:A652,'الإعدادات'!$B$4,$N$6:N652,N652),"")</f>
        <v/>
      </c>
    </row>
    <row r="653">
      <c r="A653" s="13" t="n"/>
      <c r="B653" s="20" t="n"/>
      <c r="C653" s="5" t="n"/>
      <c r="D653" s="21" t="n"/>
      <c r="E653" s="5" t="n"/>
      <c r="F653" s="5" t="n"/>
      <c r="G653" s="5" t="n"/>
      <c r="H653" s="15" t="n"/>
      <c r="I653" s="5" t="n"/>
      <c r="J653" s="19">
        <f>IF(E653&amp;""="","",IFERROR(INDEX('الخدمات'!$B$6:$B$205,MATCH(E653&amp;"",'الخدمات'!$A$6:$A$205,0)),"خدمة غير موجودة"))</f>
        <v/>
      </c>
      <c r="K653" s="19">
        <f>IF(A653&amp;""="","",IF(AND(G653="تم",ISNUMBER(J653)),ROUND(J653-N(H653),2),0))</f>
        <v/>
      </c>
      <c r="L653" s="19">
        <f>IF(A653&amp;""="","",IFERROR(ROUND(K653*INDEX('الموظفات'!$C$6:$C$205,MATCH(F653&amp;"",'الموظفات'!$A$6:$A$205,0)),2),0))</f>
        <v/>
      </c>
      <c r="M653" s="6">
        <f>IF(A653&amp;""="","",IF(G653&amp;""="","محجوز",G653))</f>
        <v/>
      </c>
      <c r="N653" s="18">
        <f>IF(ISNUMBER(A653),IF(ISNUMBER(B653),HOUR(B653)*60+MINUTE(B653),0),"")</f>
        <v/>
      </c>
      <c r="O653" s="18">
        <f>IF(AND(ISNUMBER(A653),A653='الإعدادات'!$B$4),COUNTIFS($A$6:$A$2005,'الإعدادات'!$B$4,$N$6:$N$2005,"&lt;"&amp;N653)+COUNTIFS($A$6:A653,'الإعدادات'!$B$4,$N$6:N653,N653),"")</f>
        <v/>
      </c>
    </row>
    <row r="654">
      <c r="A654" s="13" t="n"/>
      <c r="B654" s="20" t="n"/>
      <c r="C654" s="5" t="n"/>
      <c r="D654" s="21" t="n"/>
      <c r="E654" s="5" t="n"/>
      <c r="F654" s="5" t="n"/>
      <c r="G654" s="5" t="n"/>
      <c r="H654" s="15" t="n"/>
      <c r="I654" s="5" t="n"/>
      <c r="J654" s="19">
        <f>IF(E654&amp;""="","",IFERROR(INDEX('الخدمات'!$B$6:$B$205,MATCH(E654&amp;"",'الخدمات'!$A$6:$A$205,0)),"خدمة غير موجودة"))</f>
        <v/>
      </c>
      <c r="K654" s="19">
        <f>IF(A654&amp;""="","",IF(AND(G654="تم",ISNUMBER(J654)),ROUND(J654-N(H654),2),0))</f>
        <v/>
      </c>
      <c r="L654" s="19">
        <f>IF(A654&amp;""="","",IFERROR(ROUND(K654*INDEX('الموظفات'!$C$6:$C$205,MATCH(F654&amp;"",'الموظفات'!$A$6:$A$205,0)),2),0))</f>
        <v/>
      </c>
      <c r="M654" s="6">
        <f>IF(A654&amp;""="","",IF(G654&amp;""="","محجوز",G654))</f>
        <v/>
      </c>
      <c r="N654" s="18">
        <f>IF(ISNUMBER(A654),IF(ISNUMBER(B654),HOUR(B654)*60+MINUTE(B654),0),"")</f>
        <v/>
      </c>
      <c r="O654" s="18">
        <f>IF(AND(ISNUMBER(A654),A654='الإعدادات'!$B$4),COUNTIFS($A$6:$A$2005,'الإعدادات'!$B$4,$N$6:$N$2005,"&lt;"&amp;N654)+COUNTIFS($A$6:A654,'الإعدادات'!$B$4,$N$6:N654,N654),"")</f>
        <v/>
      </c>
    </row>
    <row r="655">
      <c r="A655" s="13" t="n"/>
      <c r="B655" s="20" t="n"/>
      <c r="C655" s="5" t="n"/>
      <c r="D655" s="21" t="n"/>
      <c r="E655" s="5" t="n"/>
      <c r="F655" s="5" t="n"/>
      <c r="G655" s="5" t="n"/>
      <c r="H655" s="15" t="n"/>
      <c r="I655" s="5" t="n"/>
      <c r="J655" s="19">
        <f>IF(E655&amp;""="","",IFERROR(INDEX('الخدمات'!$B$6:$B$205,MATCH(E655&amp;"",'الخدمات'!$A$6:$A$205,0)),"خدمة غير موجودة"))</f>
        <v/>
      </c>
      <c r="K655" s="19">
        <f>IF(A655&amp;""="","",IF(AND(G655="تم",ISNUMBER(J655)),ROUND(J655-N(H655),2),0))</f>
        <v/>
      </c>
      <c r="L655" s="19">
        <f>IF(A655&amp;""="","",IFERROR(ROUND(K655*INDEX('الموظفات'!$C$6:$C$205,MATCH(F655&amp;"",'الموظفات'!$A$6:$A$205,0)),2),0))</f>
        <v/>
      </c>
      <c r="M655" s="6">
        <f>IF(A655&amp;""="","",IF(G655&amp;""="","محجوز",G655))</f>
        <v/>
      </c>
      <c r="N655" s="18">
        <f>IF(ISNUMBER(A655),IF(ISNUMBER(B655),HOUR(B655)*60+MINUTE(B655),0),"")</f>
        <v/>
      </c>
      <c r="O655" s="18">
        <f>IF(AND(ISNUMBER(A655),A655='الإعدادات'!$B$4),COUNTIFS($A$6:$A$2005,'الإعدادات'!$B$4,$N$6:$N$2005,"&lt;"&amp;N655)+COUNTIFS($A$6:A655,'الإعدادات'!$B$4,$N$6:N655,N655),"")</f>
        <v/>
      </c>
    </row>
    <row r="656">
      <c r="A656" s="13" t="n"/>
      <c r="B656" s="20" t="n"/>
      <c r="C656" s="5" t="n"/>
      <c r="D656" s="21" t="n"/>
      <c r="E656" s="5" t="n"/>
      <c r="F656" s="5" t="n"/>
      <c r="G656" s="5" t="n"/>
      <c r="H656" s="15" t="n"/>
      <c r="I656" s="5" t="n"/>
      <c r="J656" s="19">
        <f>IF(E656&amp;""="","",IFERROR(INDEX('الخدمات'!$B$6:$B$205,MATCH(E656&amp;"",'الخدمات'!$A$6:$A$205,0)),"خدمة غير موجودة"))</f>
        <v/>
      </c>
      <c r="K656" s="19">
        <f>IF(A656&amp;""="","",IF(AND(G656="تم",ISNUMBER(J656)),ROUND(J656-N(H656),2),0))</f>
        <v/>
      </c>
      <c r="L656" s="19">
        <f>IF(A656&amp;""="","",IFERROR(ROUND(K656*INDEX('الموظفات'!$C$6:$C$205,MATCH(F656&amp;"",'الموظفات'!$A$6:$A$205,0)),2),0))</f>
        <v/>
      </c>
      <c r="M656" s="6">
        <f>IF(A656&amp;""="","",IF(G656&amp;""="","محجوز",G656))</f>
        <v/>
      </c>
      <c r="N656" s="18">
        <f>IF(ISNUMBER(A656),IF(ISNUMBER(B656),HOUR(B656)*60+MINUTE(B656),0),"")</f>
        <v/>
      </c>
      <c r="O656" s="18">
        <f>IF(AND(ISNUMBER(A656),A656='الإعدادات'!$B$4),COUNTIFS($A$6:$A$2005,'الإعدادات'!$B$4,$N$6:$N$2005,"&lt;"&amp;N656)+COUNTIFS($A$6:A656,'الإعدادات'!$B$4,$N$6:N656,N656),"")</f>
        <v/>
      </c>
    </row>
    <row r="657">
      <c r="A657" s="13" t="n"/>
      <c r="B657" s="20" t="n"/>
      <c r="C657" s="5" t="n"/>
      <c r="D657" s="21" t="n"/>
      <c r="E657" s="5" t="n"/>
      <c r="F657" s="5" t="n"/>
      <c r="G657" s="5" t="n"/>
      <c r="H657" s="15" t="n"/>
      <c r="I657" s="5" t="n"/>
      <c r="J657" s="19">
        <f>IF(E657&amp;""="","",IFERROR(INDEX('الخدمات'!$B$6:$B$205,MATCH(E657&amp;"",'الخدمات'!$A$6:$A$205,0)),"خدمة غير موجودة"))</f>
        <v/>
      </c>
      <c r="K657" s="19">
        <f>IF(A657&amp;""="","",IF(AND(G657="تم",ISNUMBER(J657)),ROUND(J657-N(H657),2),0))</f>
        <v/>
      </c>
      <c r="L657" s="19">
        <f>IF(A657&amp;""="","",IFERROR(ROUND(K657*INDEX('الموظفات'!$C$6:$C$205,MATCH(F657&amp;"",'الموظفات'!$A$6:$A$205,0)),2),0))</f>
        <v/>
      </c>
      <c r="M657" s="6">
        <f>IF(A657&amp;""="","",IF(G657&amp;""="","محجوز",G657))</f>
        <v/>
      </c>
      <c r="N657" s="18">
        <f>IF(ISNUMBER(A657),IF(ISNUMBER(B657),HOUR(B657)*60+MINUTE(B657),0),"")</f>
        <v/>
      </c>
      <c r="O657" s="18">
        <f>IF(AND(ISNUMBER(A657),A657='الإعدادات'!$B$4),COUNTIFS($A$6:$A$2005,'الإعدادات'!$B$4,$N$6:$N$2005,"&lt;"&amp;N657)+COUNTIFS($A$6:A657,'الإعدادات'!$B$4,$N$6:N657,N657),"")</f>
        <v/>
      </c>
    </row>
    <row r="658">
      <c r="A658" s="13" t="n"/>
      <c r="B658" s="20" t="n"/>
      <c r="C658" s="5" t="n"/>
      <c r="D658" s="21" t="n"/>
      <c r="E658" s="5" t="n"/>
      <c r="F658" s="5" t="n"/>
      <c r="G658" s="5" t="n"/>
      <c r="H658" s="15" t="n"/>
      <c r="I658" s="5" t="n"/>
      <c r="J658" s="19">
        <f>IF(E658&amp;""="","",IFERROR(INDEX('الخدمات'!$B$6:$B$205,MATCH(E658&amp;"",'الخدمات'!$A$6:$A$205,0)),"خدمة غير موجودة"))</f>
        <v/>
      </c>
      <c r="K658" s="19">
        <f>IF(A658&amp;""="","",IF(AND(G658="تم",ISNUMBER(J658)),ROUND(J658-N(H658),2),0))</f>
        <v/>
      </c>
      <c r="L658" s="19">
        <f>IF(A658&amp;""="","",IFERROR(ROUND(K658*INDEX('الموظفات'!$C$6:$C$205,MATCH(F658&amp;"",'الموظفات'!$A$6:$A$205,0)),2),0))</f>
        <v/>
      </c>
      <c r="M658" s="6">
        <f>IF(A658&amp;""="","",IF(G658&amp;""="","محجوز",G658))</f>
        <v/>
      </c>
      <c r="N658" s="18">
        <f>IF(ISNUMBER(A658),IF(ISNUMBER(B658),HOUR(B658)*60+MINUTE(B658),0),"")</f>
        <v/>
      </c>
      <c r="O658" s="18">
        <f>IF(AND(ISNUMBER(A658),A658='الإعدادات'!$B$4),COUNTIFS($A$6:$A$2005,'الإعدادات'!$B$4,$N$6:$N$2005,"&lt;"&amp;N658)+COUNTIFS($A$6:A658,'الإعدادات'!$B$4,$N$6:N658,N658),"")</f>
        <v/>
      </c>
    </row>
    <row r="659">
      <c r="A659" s="13" t="n"/>
      <c r="B659" s="20" t="n"/>
      <c r="C659" s="5" t="n"/>
      <c r="D659" s="21" t="n"/>
      <c r="E659" s="5" t="n"/>
      <c r="F659" s="5" t="n"/>
      <c r="G659" s="5" t="n"/>
      <c r="H659" s="15" t="n"/>
      <c r="I659" s="5" t="n"/>
      <c r="J659" s="19">
        <f>IF(E659&amp;""="","",IFERROR(INDEX('الخدمات'!$B$6:$B$205,MATCH(E659&amp;"",'الخدمات'!$A$6:$A$205,0)),"خدمة غير موجودة"))</f>
        <v/>
      </c>
      <c r="K659" s="19">
        <f>IF(A659&amp;""="","",IF(AND(G659="تم",ISNUMBER(J659)),ROUND(J659-N(H659),2),0))</f>
        <v/>
      </c>
      <c r="L659" s="19">
        <f>IF(A659&amp;""="","",IFERROR(ROUND(K659*INDEX('الموظفات'!$C$6:$C$205,MATCH(F659&amp;"",'الموظفات'!$A$6:$A$205,0)),2),0))</f>
        <v/>
      </c>
      <c r="M659" s="6">
        <f>IF(A659&amp;""="","",IF(G659&amp;""="","محجوز",G659))</f>
        <v/>
      </c>
      <c r="N659" s="18">
        <f>IF(ISNUMBER(A659),IF(ISNUMBER(B659),HOUR(B659)*60+MINUTE(B659),0),"")</f>
        <v/>
      </c>
      <c r="O659" s="18">
        <f>IF(AND(ISNUMBER(A659),A659='الإعدادات'!$B$4),COUNTIFS($A$6:$A$2005,'الإعدادات'!$B$4,$N$6:$N$2005,"&lt;"&amp;N659)+COUNTIFS($A$6:A659,'الإعدادات'!$B$4,$N$6:N659,N659),"")</f>
        <v/>
      </c>
    </row>
    <row r="660">
      <c r="A660" s="13" t="n"/>
      <c r="B660" s="20" t="n"/>
      <c r="C660" s="5" t="n"/>
      <c r="D660" s="21" t="n"/>
      <c r="E660" s="5" t="n"/>
      <c r="F660" s="5" t="n"/>
      <c r="G660" s="5" t="n"/>
      <c r="H660" s="15" t="n"/>
      <c r="I660" s="5" t="n"/>
      <c r="J660" s="19">
        <f>IF(E660&amp;""="","",IFERROR(INDEX('الخدمات'!$B$6:$B$205,MATCH(E660&amp;"",'الخدمات'!$A$6:$A$205,0)),"خدمة غير موجودة"))</f>
        <v/>
      </c>
      <c r="K660" s="19">
        <f>IF(A660&amp;""="","",IF(AND(G660="تم",ISNUMBER(J660)),ROUND(J660-N(H660),2),0))</f>
        <v/>
      </c>
      <c r="L660" s="19">
        <f>IF(A660&amp;""="","",IFERROR(ROUND(K660*INDEX('الموظفات'!$C$6:$C$205,MATCH(F660&amp;"",'الموظفات'!$A$6:$A$205,0)),2),0))</f>
        <v/>
      </c>
      <c r="M660" s="6">
        <f>IF(A660&amp;""="","",IF(G660&amp;""="","محجوز",G660))</f>
        <v/>
      </c>
      <c r="N660" s="18">
        <f>IF(ISNUMBER(A660),IF(ISNUMBER(B660),HOUR(B660)*60+MINUTE(B660),0),"")</f>
        <v/>
      </c>
      <c r="O660" s="18">
        <f>IF(AND(ISNUMBER(A660),A660='الإعدادات'!$B$4),COUNTIFS($A$6:$A$2005,'الإعدادات'!$B$4,$N$6:$N$2005,"&lt;"&amp;N660)+COUNTIFS($A$6:A660,'الإعدادات'!$B$4,$N$6:N660,N660),"")</f>
        <v/>
      </c>
    </row>
    <row r="661">
      <c r="A661" s="13" t="n"/>
      <c r="B661" s="20" t="n"/>
      <c r="C661" s="5" t="n"/>
      <c r="D661" s="21" t="n"/>
      <c r="E661" s="5" t="n"/>
      <c r="F661" s="5" t="n"/>
      <c r="G661" s="5" t="n"/>
      <c r="H661" s="15" t="n"/>
      <c r="I661" s="5" t="n"/>
      <c r="J661" s="19">
        <f>IF(E661&amp;""="","",IFERROR(INDEX('الخدمات'!$B$6:$B$205,MATCH(E661&amp;"",'الخدمات'!$A$6:$A$205,0)),"خدمة غير موجودة"))</f>
        <v/>
      </c>
      <c r="K661" s="19">
        <f>IF(A661&amp;""="","",IF(AND(G661="تم",ISNUMBER(J661)),ROUND(J661-N(H661),2),0))</f>
        <v/>
      </c>
      <c r="L661" s="19">
        <f>IF(A661&amp;""="","",IFERROR(ROUND(K661*INDEX('الموظفات'!$C$6:$C$205,MATCH(F661&amp;"",'الموظفات'!$A$6:$A$205,0)),2),0))</f>
        <v/>
      </c>
      <c r="M661" s="6">
        <f>IF(A661&amp;""="","",IF(G661&amp;""="","محجوز",G661))</f>
        <v/>
      </c>
      <c r="N661" s="18">
        <f>IF(ISNUMBER(A661),IF(ISNUMBER(B661),HOUR(B661)*60+MINUTE(B661),0),"")</f>
        <v/>
      </c>
      <c r="O661" s="18">
        <f>IF(AND(ISNUMBER(A661),A661='الإعدادات'!$B$4),COUNTIFS($A$6:$A$2005,'الإعدادات'!$B$4,$N$6:$N$2005,"&lt;"&amp;N661)+COUNTIFS($A$6:A661,'الإعدادات'!$B$4,$N$6:N661,N661),"")</f>
        <v/>
      </c>
    </row>
    <row r="662">
      <c r="A662" s="13" t="n"/>
      <c r="B662" s="20" t="n"/>
      <c r="C662" s="5" t="n"/>
      <c r="D662" s="21" t="n"/>
      <c r="E662" s="5" t="n"/>
      <c r="F662" s="5" t="n"/>
      <c r="G662" s="5" t="n"/>
      <c r="H662" s="15" t="n"/>
      <c r="I662" s="5" t="n"/>
      <c r="J662" s="19">
        <f>IF(E662&amp;""="","",IFERROR(INDEX('الخدمات'!$B$6:$B$205,MATCH(E662&amp;"",'الخدمات'!$A$6:$A$205,0)),"خدمة غير موجودة"))</f>
        <v/>
      </c>
      <c r="K662" s="19">
        <f>IF(A662&amp;""="","",IF(AND(G662="تم",ISNUMBER(J662)),ROUND(J662-N(H662),2),0))</f>
        <v/>
      </c>
      <c r="L662" s="19">
        <f>IF(A662&amp;""="","",IFERROR(ROUND(K662*INDEX('الموظفات'!$C$6:$C$205,MATCH(F662&amp;"",'الموظفات'!$A$6:$A$205,0)),2),0))</f>
        <v/>
      </c>
      <c r="M662" s="6">
        <f>IF(A662&amp;""="","",IF(G662&amp;""="","محجوز",G662))</f>
        <v/>
      </c>
      <c r="N662" s="18">
        <f>IF(ISNUMBER(A662),IF(ISNUMBER(B662),HOUR(B662)*60+MINUTE(B662),0),"")</f>
        <v/>
      </c>
      <c r="O662" s="18">
        <f>IF(AND(ISNUMBER(A662),A662='الإعدادات'!$B$4),COUNTIFS($A$6:$A$2005,'الإعدادات'!$B$4,$N$6:$N$2005,"&lt;"&amp;N662)+COUNTIFS($A$6:A662,'الإعدادات'!$B$4,$N$6:N662,N662),"")</f>
        <v/>
      </c>
    </row>
    <row r="663">
      <c r="A663" s="13" t="n"/>
      <c r="B663" s="20" t="n"/>
      <c r="C663" s="5" t="n"/>
      <c r="D663" s="21" t="n"/>
      <c r="E663" s="5" t="n"/>
      <c r="F663" s="5" t="n"/>
      <c r="G663" s="5" t="n"/>
      <c r="H663" s="15" t="n"/>
      <c r="I663" s="5" t="n"/>
      <c r="J663" s="19">
        <f>IF(E663&amp;""="","",IFERROR(INDEX('الخدمات'!$B$6:$B$205,MATCH(E663&amp;"",'الخدمات'!$A$6:$A$205,0)),"خدمة غير موجودة"))</f>
        <v/>
      </c>
      <c r="K663" s="19">
        <f>IF(A663&amp;""="","",IF(AND(G663="تم",ISNUMBER(J663)),ROUND(J663-N(H663),2),0))</f>
        <v/>
      </c>
      <c r="L663" s="19">
        <f>IF(A663&amp;""="","",IFERROR(ROUND(K663*INDEX('الموظفات'!$C$6:$C$205,MATCH(F663&amp;"",'الموظفات'!$A$6:$A$205,0)),2),0))</f>
        <v/>
      </c>
      <c r="M663" s="6">
        <f>IF(A663&amp;""="","",IF(G663&amp;""="","محجوز",G663))</f>
        <v/>
      </c>
      <c r="N663" s="18">
        <f>IF(ISNUMBER(A663),IF(ISNUMBER(B663),HOUR(B663)*60+MINUTE(B663),0),"")</f>
        <v/>
      </c>
      <c r="O663" s="18">
        <f>IF(AND(ISNUMBER(A663),A663='الإعدادات'!$B$4),COUNTIFS($A$6:$A$2005,'الإعدادات'!$B$4,$N$6:$N$2005,"&lt;"&amp;N663)+COUNTIFS($A$6:A663,'الإعدادات'!$B$4,$N$6:N663,N663),"")</f>
        <v/>
      </c>
    </row>
    <row r="664">
      <c r="A664" s="13" t="n"/>
      <c r="B664" s="20" t="n"/>
      <c r="C664" s="5" t="n"/>
      <c r="D664" s="21" t="n"/>
      <c r="E664" s="5" t="n"/>
      <c r="F664" s="5" t="n"/>
      <c r="G664" s="5" t="n"/>
      <c r="H664" s="15" t="n"/>
      <c r="I664" s="5" t="n"/>
      <c r="J664" s="19">
        <f>IF(E664&amp;""="","",IFERROR(INDEX('الخدمات'!$B$6:$B$205,MATCH(E664&amp;"",'الخدمات'!$A$6:$A$205,0)),"خدمة غير موجودة"))</f>
        <v/>
      </c>
      <c r="K664" s="19">
        <f>IF(A664&amp;""="","",IF(AND(G664="تم",ISNUMBER(J664)),ROUND(J664-N(H664),2),0))</f>
        <v/>
      </c>
      <c r="L664" s="19">
        <f>IF(A664&amp;""="","",IFERROR(ROUND(K664*INDEX('الموظفات'!$C$6:$C$205,MATCH(F664&amp;"",'الموظفات'!$A$6:$A$205,0)),2),0))</f>
        <v/>
      </c>
      <c r="M664" s="6">
        <f>IF(A664&amp;""="","",IF(G664&amp;""="","محجوز",G664))</f>
        <v/>
      </c>
      <c r="N664" s="18">
        <f>IF(ISNUMBER(A664),IF(ISNUMBER(B664),HOUR(B664)*60+MINUTE(B664),0),"")</f>
        <v/>
      </c>
      <c r="O664" s="18">
        <f>IF(AND(ISNUMBER(A664),A664='الإعدادات'!$B$4),COUNTIFS($A$6:$A$2005,'الإعدادات'!$B$4,$N$6:$N$2005,"&lt;"&amp;N664)+COUNTIFS($A$6:A664,'الإعدادات'!$B$4,$N$6:N664,N664),"")</f>
        <v/>
      </c>
    </row>
    <row r="665">
      <c r="A665" s="13" t="n"/>
      <c r="B665" s="20" t="n"/>
      <c r="C665" s="5" t="n"/>
      <c r="D665" s="21" t="n"/>
      <c r="E665" s="5" t="n"/>
      <c r="F665" s="5" t="n"/>
      <c r="G665" s="5" t="n"/>
      <c r="H665" s="15" t="n"/>
      <c r="I665" s="5" t="n"/>
      <c r="J665" s="19">
        <f>IF(E665&amp;""="","",IFERROR(INDEX('الخدمات'!$B$6:$B$205,MATCH(E665&amp;"",'الخدمات'!$A$6:$A$205,0)),"خدمة غير موجودة"))</f>
        <v/>
      </c>
      <c r="K665" s="19">
        <f>IF(A665&amp;""="","",IF(AND(G665="تم",ISNUMBER(J665)),ROUND(J665-N(H665),2),0))</f>
        <v/>
      </c>
      <c r="L665" s="19">
        <f>IF(A665&amp;""="","",IFERROR(ROUND(K665*INDEX('الموظفات'!$C$6:$C$205,MATCH(F665&amp;"",'الموظفات'!$A$6:$A$205,0)),2),0))</f>
        <v/>
      </c>
      <c r="M665" s="6">
        <f>IF(A665&amp;""="","",IF(G665&amp;""="","محجوز",G665))</f>
        <v/>
      </c>
      <c r="N665" s="18">
        <f>IF(ISNUMBER(A665),IF(ISNUMBER(B665),HOUR(B665)*60+MINUTE(B665),0),"")</f>
        <v/>
      </c>
      <c r="O665" s="18">
        <f>IF(AND(ISNUMBER(A665),A665='الإعدادات'!$B$4),COUNTIFS($A$6:$A$2005,'الإعدادات'!$B$4,$N$6:$N$2005,"&lt;"&amp;N665)+COUNTIFS($A$6:A665,'الإعدادات'!$B$4,$N$6:N665,N665),"")</f>
        <v/>
      </c>
    </row>
    <row r="666">
      <c r="A666" s="13" t="n"/>
      <c r="B666" s="20" t="n"/>
      <c r="C666" s="5" t="n"/>
      <c r="D666" s="21" t="n"/>
      <c r="E666" s="5" t="n"/>
      <c r="F666" s="5" t="n"/>
      <c r="G666" s="5" t="n"/>
      <c r="H666" s="15" t="n"/>
      <c r="I666" s="5" t="n"/>
      <c r="J666" s="19">
        <f>IF(E666&amp;""="","",IFERROR(INDEX('الخدمات'!$B$6:$B$205,MATCH(E666&amp;"",'الخدمات'!$A$6:$A$205,0)),"خدمة غير موجودة"))</f>
        <v/>
      </c>
      <c r="K666" s="19">
        <f>IF(A666&amp;""="","",IF(AND(G666="تم",ISNUMBER(J666)),ROUND(J666-N(H666),2),0))</f>
        <v/>
      </c>
      <c r="L666" s="19">
        <f>IF(A666&amp;""="","",IFERROR(ROUND(K666*INDEX('الموظفات'!$C$6:$C$205,MATCH(F666&amp;"",'الموظفات'!$A$6:$A$205,0)),2),0))</f>
        <v/>
      </c>
      <c r="M666" s="6">
        <f>IF(A666&amp;""="","",IF(G666&amp;""="","محجوز",G666))</f>
        <v/>
      </c>
      <c r="N666" s="18">
        <f>IF(ISNUMBER(A666),IF(ISNUMBER(B666),HOUR(B666)*60+MINUTE(B666),0),"")</f>
        <v/>
      </c>
      <c r="O666" s="18">
        <f>IF(AND(ISNUMBER(A666),A666='الإعدادات'!$B$4),COUNTIFS($A$6:$A$2005,'الإعدادات'!$B$4,$N$6:$N$2005,"&lt;"&amp;N666)+COUNTIFS($A$6:A666,'الإعدادات'!$B$4,$N$6:N666,N666),"")</f>
        <v/>
      </c>
    </row>
    <row r="667">
      <c r="A667" s="13" t="n"/>
      <c r="B667" s="20" t="n"/>
      <c r="C667" s="5" t="n"/>
      <c r="D667" s="21" t="n"/>
      <c r="E667" s="5" t="n"/>
      <c r="F667" s="5" t="n"/>
      <c r="G667" s="5" t="n"/>
      <c r="H667" s="15" t="n"/>
      <c r="I667" s="5" t="n"/>
      <c r="J667" s="19">
        <f>IF(E667&amp;""="","",IFERROR(INDEX('الخدمات'!$B$6:$B$205,MATCH(E667&amp;"",'الخدمات'!$A$6:$A$205,0)),"خدمة غير موجودة"))</f>
        <v/>
      </c>
      <c r="K667" s="19">
        <f>IF(A667&amp;""="","",IF(AND(G667="تم",ISNUMBER(J667)),ROUND(J667-N(H667),2),0))</f>
        <v/>
      </c>
      <c r="L667" s="19">
        <f>IF(A667&amp;""="","",IFERROR(ROUND(K667*INDEX('الموظفات'!$C$6:$C$205,MATCH(F667&amp;"",'الموظفات'!$A$6:$A$205,0)),2),0))</f>
        <v/>
      </c>
      <c r="M667" s="6">
        <f>IF(A667&amp;""="","",IF(G667&amp;""="","محجوز",G667))</f>
        <v/>
      </c>
      <c r="N667" s="18">
        <f>IF(ISNUMBER(A667),IF(ISNUMBER(B667),HOUR(B667)*60+MINUTE(B667),0),"")</f>
        <v/>
      </c>
      <c r="O667" s="18">
        <f>IF(AND(ISNUMBER(A667),A667='الإعدادات'!$B$4),COUNTIFS($A$6:$A$2005,'الإعدادات'!$B$4,$N$6:$N$2005,"&lt;"&amp;N667)+COUNTIFS($A$6:A667,'الإعدادات'!$B$4,$N$6:N667,N667),"")</f>
        <v/>
      </c>
    </row>
    <row r="668">
      <c r="A668" s="13" t="n"/>
      <c r="B668" s="20" t="n"/>
      <c r="C668" s="5" t="n"/>
      <c r="D668" s="21" t="n"/>
      <c r="E668" s="5" t="n"/>
      <c r="F668" s="5" t="n"/>
      <c r="G668" s="5" t="n"/>
      <c r="H668" s="15" t="n"/>
      <c r="I668" s="5" t="n"/>
      <c r="J668" s="19">
        <f>IF(E668&amp;""="","",IFERROR(INDEX('الخدمات'!$B$6:$B$205,MATCH(E668&amp;"",'الخدمات'!$A$6:$A$205,0)),"خدمة غير موجودة"))</f>
        <v/>
      </c>
      <c r="K668" s="19">
        <f>IF(A668&amp;""="","",IF(AND(G668="تم",ISNUMBER(J668)),ROUND(J668-N(H668),2),0))</f>
        <v/>
      </c>
      <c r="L668" s="19">
        <f>IF(A668&amp;""="","",IFERROR(ROUND(K668*INDEX('الموظفات'!$C$6:$C$205,MATCH(F668&amp;"",'الموظفات'!$A$6:$A$205,0)),2),0))</f>
        <v/>
      </c>
      <c r="M668" s="6">
        <f>IF(A668&amp;""="","",IF(G668&amp;""="","محجوز",G668))</f>
        <v/>
      </c>
      <c r="N668" s="18">
        <f>IF(ISNUMBER(A668),IF(ISNUMBER(B668),HOUR(B668)*60+MINUTE(B668),0),"")</f>
        <v/>
      </c>
      <c r="O668" s="18">
        <f>IF(AND(ISNUMBER(A668),A668='الإعدادات'!$B$4),COUNTIFS($A$6:$A$2005,'الإعدادات'!$B$4,$N$6:$N$2005,"&lt;"&amp;N668)+COUNTIFS($A$6:A668,'الإعدادات'!$B$4,$N$6:N668,N668),"")</f>
        <v/>
      </c>
    </row>
    <row r="669">
      <c r="A669" s="13" t="n"/>
      <c r="B669" s="20" t="n"/>
      <c r="C669" s="5" t="n"/>
      <c r="D669" s="21" t="n"/>
      <c r="E669" s="5" t="n"/>
      <c r="F669" s="5" t="n"/>
      <c r="G669" s="5" t="n"/>
      <c r="H669" s="15" t="n"/>
      <c r="I669" s="5" t="n"/>
      <c r="J669" s="19">
        <f>IF(E669&amp;""="","",IFERROR(INDEX('الخدمات'!$B$6:$B$205,MATCH(E669&amp;"",'الخدمات'!$A$6:$A$205,0)),"خدمة غير موجودة"))</f>
        <v/>
      </c>
      <c r="K669" s="19">
        <f>IF(A669&amp;""="","",IF(AND(G669="تم",ISNUMBER(J669)),ROUND(J669-N(H669),2),0))</f>
        <v/>
      </c>
      <c r="L669" s="19">
        <f>IF(A669&amp;""="","",IFERROR(ROUND(K669*INDEX('الموظفات'!$C$6:$C$205,MATCH(F669&amp;"",'الموظفات'!$A$6:$A$205,0)),2),0))</f>
        <v/>
      </c>
      <c r="M669" s="6">
        <f>IF(A669&amp;""="","",IF(G669&amp;""="","محجوز",G669))</f>
        <v/>
      </c>
      <c r="N669" s="18">
        <f>IF(ISNUMBER(A669),IF(ISNUMBER(B669),HOUR(B669)*60+MINUTE(B669),0),"")</f>
        <v/>
      </c>
      <c r="O669" s="18">
        <f>IF(AND(ISNUMBER(A669),A669='الإعدادات'!$B$4),COUNTIFS($A$6:$A$2005,'الإعدادات'!$B$4,$N$6:$N$2005,"&lt;"&amp;N669)+COUNTIFS($A$6:A669,'الإعدادات'!$B$4,$N$6:N669,N669),"")</f>
        <v/>
      </c>
    </row>
    <row r="670">
      <c r="A670" s="13" t="n"/>
      <c r="B670" s="20" t="n"/>
      <c r="C670" s="5" t="n"/>
      <c r="D670" s="21" t="n"/>
      <c r="E670" s="5" t="n"/>
      <c r="F670" s="5" t="n"/>
      <c r="G670" s="5" t="n"/>
      <c r="H670" s="15" t="n"/>
      <c r="I670" s="5" t="n"/>
      <c r="J670" s="19">
        <f>IF(E670&amp;""="","",IFERROR(INDEX('الخدمات'!$B$6:$B$205,MATCH(E670&amp;"",'الخدمات'!$A$6:$A$205,0)),"خدمة غير موجودة"))</f>
        <v/>
      </c>
      <c r="K670" s="19">
        <f>IF(A670&amp;""="","",IF(AND(G670="تم",ISNUMBER(J670)),ROUND(J670-N(H670),2),0))</f>
        <v/>
      </c>
      <c r="L670" s="19">
        <f>IF(A670&amp;""="","",IFERROR(ROUND(K670*INDEX('الموظفات'!$C$6:$C$205,MATCH(F670&amp;"",'الموظفات'!$A$6:$A$205,0)),2),0))</f>
        <v/>
      </c>
      <c r="M670" s="6">
        <f>IF(A670&amp;""="","",IF(G670&amp;""="","محجوز",G670))</f>
        <v/>
      </c>
      <c r="N670" s="18">
        <f>IF(ISNUMBER(A670),IF(ISNUMBER(B670),HOUR(B670)*60+MINUTE(B670),0),"")</f>
        <v/>
      </c>
      <c r="O670" s="18">
        <f>IF(AND(ISNUMBER(A670),A670='الإعدادات'!$B$4),COUNTIFS($A$6:$A$2005,'الإعدادات'!$B$4,$N$6:$N$2005,"&lt;"&amp;N670)+COUNTIFS($A$6:A670,'الإعدادات'!$B$4,$N$6:N670,N670),"")</f>
        <v/>
      </c>
    </row>
    <row r="671">
      <c r="A671" s="13" t="n"/>
      <c r="B671" s="20" t="n"/>
      <c r="C671" s="5" t="n"/>
      <c r="D671" s="21" t="n"/>
      <c r="E671" s="5" t="n"/>
      <c r="F671" s="5" t="n"/>
      <c r="G671" s="5" t="n"/>
      <c r="H671" s="15" t="n"/>
      <c r="I671" s="5" t="n"/>
      <c r="J671" s="19">
        <f>IF(E671&amp;""="","",IFERROR(INDEX('الخدمات'!$B$6:$B$205,MATCH(E671&amp;"",'الخدمات'!$A$6:$A$205,0)),"خدمة غير موجودة"))</f>
        <v/>
      </c>
      <c r="K671" s="19">
        <f>IF(A671&amp;""="","",IF(AND(G671="تم",ISNUMBER(J671)),ROUND(J671-N(H671),2),0))</f>
        <v/>
      </c>
      <c r="L671" s="19">
        <f>IF(A671&amp;""="","",IFERROR(ROUND(K671*INDEX('الموظفات'!$C$6:$C$205,MATCH(F671&amp;"",'الموظفات'!$A$6:$A$205,0)),2),0))</f>
        <v/>
      </c>
      <c r="M671" s="6">
        <f>IF(A671&amp;""="","",IF(G671&amp;""="","محجوز",G671))</f>
        <v/>
      </c>
      <c r="N671" s="18">
        <f>IF(ISNUMBER(A671),IF(ISNUMBER(B671),HOUR(B671)*60+MINUTE(B671),0),"")</f>
        <v/>
      </c>
      <c r="O671" s="18">
        <f>IF(AND(ISNUMBER(A671),A671='الإعدادات'!$B$4),COUNTIFS($A$6:$A$2005,'الإعدادات'!$B$4,$N$6:$N$2005,"&lt;"&amp;N671)+COUNTIFS($A$6:A671,'الإعدادات'!$B$4,$N$6:N671,N671),"")</f>
        <v/>
      </c>
    </row>
    <row r="672">
      <c r="A672" s="13" t="n"/>
      <c r="B672" s="20" t="n"/>
      <c r="C672" s="5" t="n"/>
      <c r="D672" s="21" t="n"/>
      <c r="E672" s="5" t="n"/>
      <c r="F672" s="5" t="n"/>
      <c r="G672" s="5" t="n"/>
      <c r="H672" s="15" t="n"/>
      <c r="I672" s="5" t="n"/>
      <c r="J672" s="19">
        <f>IF(E672&amp;""="","",IFERROR(INDEX('الخدمات'!$B$6:$B$205,MATCH(E672&amp;"",'الخدمات'!$A$6:$A$205,0)),"خدمة غير موجودة"))</f>
        <v/>
      </c>
      <c r="K672" s="19">
        <f>IF(A672&amp;""="","",IF(AND(G672="تم",ISNUMBER(J672)),ROUND(J672-N(H672),2),0))</f>
        <v/>
      </c>
      <c r="L672" s="19">
        <f>IF(A672&amp;""="","",IFERROR(ROUND(K672*INDEX('الموظفات'!$C$6:$C$205,MATCH(F672&amp;"",'الموظفات'!$A$6:$A$205,0)),2),0))</f>
        <v/>
      </c>
      <c r="M672" s="6">
        <f>IF(A672&amp;""="","",IF(G672&amp;""="","محجوز",G672))</f>
        <v/>
      </c>
      <c r="N672" s="18">
        <f>IF(ISNUMBER(A672),IF(ISNUMBER(B672),HOUR(B672)*60+MINUTE(B672),0),"")</f>
        <v/>
      </c>
      <c r="O672" s="18">
        <f>IF(AND(ISNUMBER(A672),A672='الإعدادات'!$B$4),COUNTIFS($A$6:$A$2005,'الإعدادات'!$B$4,$N$6:$N$2005,"&lt;"&amp;N672)+COUNTIFS($A$6:A672,'الإعدادات'!$B$4,$N$6:N672,N672),"")</f>
        <v/>
      </c>
    </row>
    <row r="673">
      <c r="A673" s="13" t="n"/>
      <c r="B673" s="20" t="n"/>
      <c r="C673" s="5" t="n"/>
      <c r="D673" s="21" t="n"/>
      <c r="E673" s="5" t="n"/>
      <c r="F673" s="5" t="n"/>
      <c r="G673" s="5" t="n"/>
      <c r="H673" s="15" t="n"/>
      <c r="I673" s="5" t="n"/>
      <c r="J673" s="19">
        <f>IF(E673&amp;""="","",IFERROR(INDEX('الخدمات'!$B$6:$B$205,MATCH(E673&amp;"",'الخدمات'!$A$6:$A$205,0)),"خدمة غير موجودة"))</f>
        <v/>
      </c>
      <c r="K673" s="19">
        <f>IF(A673&amp;""="","",IF(AND(G673="تم",ISNUMBER(J673)),ROUND(J673-N(H673),2),0))</f>
        <v/>
      </c>
      <c r="L673" s="19">
        <f>IF(A673&amp;""="","",IFERROR(ROUND(K673*INDEX('الموظفات'!$C$6:$C$205,MATCH(F673&amp;"",'الموظفات'!$A$6:$A$205,0)),2),0))</f>
        <v/>
      </c>
      <c r="M673" s="6">
        <f>IF(A673&amp;""="","",IF(G673&amp;""="","محجوز",G673))</f>
        <v/>
      </c>
      <c r="N673" s="18">
        <f>IF(ISNUMBER(A673),IF(ISNUMBER(B673),HOUR(B673)*60+MINUTE(B673),0),"")</f>
        <v/>
      </c>
      <c r="O673" s="18">
        <f>IF(AND(ISNUMBER(A673),A673='الإعدادات'!$B$4),COUNTIFS($A$6:$A$2005,'الإعدادات'!$B$4,$N$6:$N$2005,"&lt;"&amp;N673)+COUNTIFS($A$6:A673,'الإعدادات'!$B$4,$N$6:N673,N673),"")</f>
        <v/>
      </c>
    </row>
    <row r="674">
      <c r="A674" s="13" t="n"/>
      <c r="B674" s="20" t="n"/>
      <c r="C674" s="5" t="n"/>
      <c r="D674" s="21" t="n"/>
      <c r="E674" s="5" t="n"/>
      <c r="F674" s="5" t="n"/>
      <c r="G674" s="5" t="n"/>
      <c r="H674" s="15" t="n"/>
      <c r="I674" s="5" t="n"/>
      <c r="J674" s="19">
        <f>IF(E674&amp;""="","",IFERROR(INDEX('الخدمات'!$B$6:$B$205,MATCH(E674&amp;"",'الخدمات'!$A$6:$A$205,0)),"خدمة غير موجودة"))</f>
        <v/>
      </c>
      <c r="K674" s="19">
        <f>IF(A674&amp;""="","",IF(AND(G674="تم",ISNUMBER(J674)),ROUND(J674-N(H674),2),0))</f>
        <v/>
      </c>
      <c r="L674" s="19">
        <f>IF(A674&amp;""="","",IFERROR(ROUND(K674*INDEX('الموظفات'!$C$6:$C$205,MATCH(F674&amp;"",'الموظفات'!$A$6:$A$205,0)),2),0))</f>
        <v/>
      </c>
      <c r="M674" s="6">
        <f>IF(A674&amp;""="","",IF(G674&amp;""="","محجوز",G674))</f>
        <v/>
      </c>
      <c r="N674" s="18">
        <f>IF(ISNUMBER(A674),IF(ISNUMBER(B674),HOUR(B674)*60+MINUTE(B674),0),"")</f>
        <v/>
      </c>
      <c r="O674" s="18">
        <f>IF(AND(ISNUMBER(A674),A674='الإعدادات'!$B$4),COUNTIFS($A$6:$A$2005,'الإعدادات'!$B$4,$N$6:$N$2005,"&lt;"&amp;N674)+COUNTIFS($A$6:A674,'الإعدادات'!$B$4,$N$6:N674,N674),"")</f>
        <v/>
      </c>
    </row>
    <row r="675">
      <c r="A675" s="13" t="n"/>
      <c r="B675" s="20" t="n"/>
      <c r="C675" s="5" t="n"/>
      <c r="D675" s="21" t="n"/>
      <c r="E675" s="5" t="n"/>
      <c r="F675" s="5" t="n"/>
      <c r="G675" s="5" t="n"/>
      <c r="H675" s="15" t="n"/>
      <c r="I675" s="5" t="n"/>
      <c r="J675" s="19">
        <f>IF(E675&amp;""="","",IFERROR(INDEX('الخدمات'!$B$6:$B$205,MATCH(E675&amp;"",'الخدمات'!$A$6:$A$205,0)),"خدمة غير موجودة"))</f>
        <v/>
      </c>
      <c r="K675" s="19">
        <f>IF(A675&amp;""="","",IF(AND(G675="تم",ISNUMBER(J675)),ROUND(J675-N(H675),2),0))</f>
        <v/>
      </c>
      <c r="L675" s="19">
        <f>IF(A675&amp;""="","",IFERROR(ROUND(K675*INDEX('الموظفات'!$C$6:$C$205,MATCH(F675&amp;"",'الموظفات'!$A$6:$A$205,0)),2),0))</f>
        <v/>
      </c>
      <c r="M675" s="6">
        <f>IF(A675&amp;""="","",IF(G675&amp;""="","محجوز",G675))</f>
        <v/>
      </c>
      <c r="N675" s="18">
        <f>IF(ISNUMBER(A675),IF(ISNUMBER(B675),HOUR(B675)*60+MINUTE(B675),0),"")</f>
        <v/>
      </c>
      <c r="O675" s="18">
        <f>IF(AND(ISNUMBER(A675),A675='الإعدادات'!$B$4),COUNTIFS($A$6:$A$2005,'الإعدادات'!$B$4,$N$6:$N$2005,"&lt;"&amp;N675)+COUNTIFS($A$6:A675,'الإعدادات'!$B$4,$N$6:N675,N675),"")</f>
        <v/>
      </c>
    </row>
    <row r="676">
      <c r="A676" s="13" t="n"/>
      <c r="B676" s="20" t="n"/>
      <c r="C676" s="5" t="n"/>
      <c r="D676" s="21" t="n"/>
      <c r="E676" s="5" t="n"/>
      <c r="F676" s="5" t="n"/>
      <c r="G676" s="5" t="n"/>
      <c r="H676" s="15" t="n"/>
      <c r="I676" s="5" t="n"/>
      <c r="J676" s="19">
        <f>IF(E676&amp;""="","",IFERROR(INDEX('الخدمات'!$B$6:$B$205,MATCH(E676&amp;"",'الخدمات'!$A$6:$A$205,0)),"خدمة غير موجودة"))</f>
        <v/>
      </c>
      <c r="K676" s="19">
        <f>IF(A676&amp;""="","",IF(AND(G676="تم",ISNUMBER(J676)),ROUND(J676-N(H676),2),0))</f>
        <v/>
      </c>
      <c r="L676" s="19">
        <f>IF(A676&amp;""="","",IFERROR(ROUND(K676*INDEX('الموظفات'!$C$6:$C$205,MATCH(F676&amp;"",'الموظفات'!$A$6:$A$205,0)),2),0))</f>
        <v/>
      </c>
      <c r="M676" s="6">
        <f>IF(A676&amp;""="","",IF(G676&amp;""="","محجوز",G676))</f>
        <v/>
      </c>
      <c r="N676" s="18">
        <f>IF(ISNUMBER(A676),IF(ISNUMBER(B676),HOUR(B676)*60+MINUTE(B676),0),"")</f>
        <v/>
      </c>
      <c r="O676" s="18">
        <f>IF(AND(ISNUMBER(A676),A676='الإعدادات'!$B$4),COUNTIFS($A$6:$A$2005,'الإعدادات'!$B$4,$N$6:$N$2005,"&lt;"&amp;N676)+COUNTIFS($A$6:A676,'الإعدادات'!$B$4,$N$6:N676,N676),"")</f>
        <v/>
      </c>
    </row>
    <row r="677">
      <c r="A677" s="13" t="n"/>
      <c r="B677" s="20" t="n"/>
      <c r="C677" s="5" t="n"/>
      <c r="D677" s="21" t="n"/>
      <c r="E677" s="5" t="n"/>
      <c r="F677" s="5" t="n"/>
      <c r="G677" s="5" t="n"/>
      <c r="H677" s="15" t="n"/>
      <c r="I677" s="5" t="n"/>
      <c r="J677" s="19">
        <f>IF(E677&amp;""="","",IFERROR(INDEX('الخدمات'!$B$6:$B$205,MATCH(E677&amp;"",'الخدمات'!$A$6:$A$205,0)),"خدمة غير موجودة"))</f>
        <v/>
      </c>
      <c r="K677" s="19">
        <f>IF(A677&amp;""="","",IF(AND(G677="تم",ISNUMBER(J677)),ROUND(J677-N(H677),2),0))</f>
        <v/>
      </c>
      <c r="L677" s="19">
        <f>IF(A677&amp;""="","",IFERROR(ROUND(K677*INDEX('الموظفات'!$C$6:$C$205,MATCH(F677&amp;"",'الموظفات'!$A$6:$A$205,0)),2),0))</f>
        <v/>
      </c>
      <c r="M677" s="6">
        <f>IF(A677&amp;""="","",IF(G677&amp;""="","محجوز",G677))</f>
        <v/>
      </c>
      <c r="N677" s="18">
        <f>IF(ISNUMBER(A677),IF(ISNUMBER(B677),HOUR(B677)*60+MINUTE(B677),0),"")</f>
        <v/>
      </c>
      <c r="O677" s="18">
        <f>IF(AND(ISNUMBER(A677),A677='الإعدادات'!$B$4),COUNTIFS($A$6:$A$2005,'الإعدادات'!$B$4,$N$6:$N$2005,"&lt;"&amp;N677)+COUNTIFS($A$6:A677,'الإعدادات'!$B$4,$N$6:N677,N677),"")</f>
        <v/>
      </c>
    </row>
    <row r="678">
      <c r="A678" s="13" t="n"/>
      <c r="B678" s="20" t="n"/>
      <c r="C678" s="5" t="n"/>
      <c r="D678" s="21" t="n"/>
      <c r="E678" s="5" t="n"/>
      <c r="F678" s="5" t="n"/>
      <c r="G678" s="5" t="n"/>
      <c r="H678" s="15" t="n"/>
      <c r="I678" s="5" t="n"/>
      <c r="J678" s="19">
        <f>IF(E678&amp;""="","",IFERROR(INDEX('الخدمات'!$B$6:$B$205,MATCH(E678&amp;"",'الخدمات'!$A$6:$A$205,0)),"خدمة غير موجودة"))</f>
        <v/>
      </c>
      <c r="K678" s="19">
        <f>IF(A678&amp;""="","",IF(AND(G678="تم",ISNUMBER(J678)),ROUND(J678-N(H678),2),0))</f>
        <v/>
      </c>
      <c r="L678" s="19">
        <f>IF(A678&amp;""="","",IFERROR(ROUND(K678*INDEX('الموظفات'!$C$6:$C$205,MATCH(F678&amp;"",'الموظفات'!$A$6:$A$205,0)),2),0))</f>
        <v/>
      </c>
      <c r="M678" s="6">
        <f>IF(A678&amp;""="","",IF(G678&amp;""="","محجوز",G678))</f>
        <v/>
      </c>
      <c r="N678" s="18">
        <f>IF(ISNUMBER(A678),IF(ISNUMBER(B678),HOUR(B678)*60+MINUTE(B678),0),"")</f>
        <v/>
      </c>
      <c r="O678" s="18">
        <f>IF(AND(ISNUMBER(A678),A678='الإعدادات'!$B$4),COUNTIFS($A$6:$A$2005,'الإعدادات'!$B$4,$N$6:$N$2005,"&lt;"&amp;N678)+COUNTIFS($A$6:A678,'الإعدادات'!$B$4,$N$6:N678,N678),"")</f>
        <v/>
      </c>
    </row>
    <row r="679">
      <c r="A679" s="13" t="n"/>
      <c r="B679" s="20" t="n"/>
      <c r="C679" s="5" t="n"/>
      <c r="D679" s="21" t="n"/>
      <c r="E679" s="5" t="n"/>
      <c r="F679" s="5" t="n"/>
      <c r="G679" s="5" t="n"/>
      <c r="H679" s="15" t="n"/>
      <c r="I679" s="5" t="n"/>
      <c r="J679" s="19">
        <f>IF(E679&amp;""="","",IFERROR(INDEX('الخدمات'!$B$6:$B$205,MATCH(E679&amp;"",'الخدمات'!$A$6:$A$205,0)),"خدمة غير موجودة"))</f>
        <v/>
      </c>
      <c r="K679" s="19">
        <f>IF(A679&amp;""="","",IF(AND(G679="تم",ISNUMBER(J679)),ROUND(J679-N(H679),2),0))</f>
        <v/>
      </c>
      <c r="L679" s="19">
        <f>IF(A679&amp;""="","",IFERROR(ROUND(K679*INDEX('الموظفات'!$C$6:$C$205,MATCH(F679&amp;"",'الموظفات'!$A$6:$A$205,0)),2),0))</f>
        <v/>
      </c>
      <c r="M679" s="6">
        <f>IF(A679&amp;""="","",IF(G679&amp;""="","محجوز",G679))</f>
        <v/>
      </c>
      <c r="N679" s="18">
        <f>IF(ISNUMBER(A679),IF(ISNUMBER(B679),HOUR(B679)*60+MINUTE(B679),0),"")</f>
        <v/>
      </c>
      <c r="O679" s="18">
        <f>IF(AND(ISNUMBER(A679),A679='الإعدادات'!$B$4),COUNTIFS($A$6:$A$2005,'الإعدادات'!$B$4,$N$6:$N$2005,"&lt;"&amp;N679)+COUNTIFS($A$6:A679,'الإعدادات'!$B$4,$N$6:N679,N679),"")</f>
        <v/>
      </c>
    </row>
    <row r="680">
      <c r="A680" s="13" t="n"/>
      <c r="B680" s="20" t="n"/>
      <c r="C680" s="5" t="n"/>
      <c r="D680" s="21" t="n"/>
      <c r="E680" s="5" t="n"/>
      <c r="F680" s="5" t="n"/>
      <c r="G680" s="5" t="n"/>
      <c r="H680" s="15" t="n"/>
      <c r="I680" s="5" t="n"/>
      <c r="J680" s="19">
        <f>IF(E680&amp;""="","",IFERROR(INDEX('الخدمات'!$B$6:$B$205,MATCH(E680&amp;"",'الخدمات'!$A$6:$A$205,0)),"خدمة غير موجودة"))</f>
        <v/>
      </c>
      <c r="K680" s="19">
        <f>IF(A680&amp;""="","",IF(AND(G680="تم",ISNUMBER(J680)),ROUND(J680-N(H680),2),0))</f>
        <v/>
      </c>
      <c r="L680" s="19">
        <f>IF(A680&amp;""="","",IFERROR(ROUND(K680*INDEX('الموظفات'!$C$6:$C$205,MATCH(F680&amp;"",'الموظفات'!$A$6:$A$205,0)),2),0))</f>
        <v/>
      </c>
      <c r="M680" s="6">
        <f>IF(A680&amp;""="","",IF(G680&amp;""="","محجوز",G680))</f>
        <v/>
      </c>
      <c r="N680" s="18">
        <f>IF(ISNUMBER(A680),IF(ISNUMBER(B680),HOUR(B680)*60+MINUTE(B680),0),"")</f>
        <v/>
      </c>
      <c r="O680" s="18">
        <f>IF(AND(ISNUMBER(A680),A680='الإعدادات'!$B$4),COUNTIFS($A$6:$A$2005,'الإعدادات'!$B$4,$N$6:$N$2005,"&lt;"&amp;N680)+COUNTIFS($A$6:A680,'الإعدادات'!$B$4,$N$6:N680,N680),"")</f>
        <v/>
      </c>
    </row>
    <row r="681">
      <c r="A681" s="13" t="n"/>
      <c r="B681" s="20" t="n"/>
      <c r="C681" s="5" t="n"/>
      <c r="D681" s="21" t="n"/>
      <c r="E681" s="5" t="n"/>
      <c r="F681" s="5" t="n"/>
      <c r="G681" s="5" t="n"/>
      <c r="H681" s="15" t="n"/>
      <c r="I681" s="5" t="n"/>
      <c r="J681" s="19">
        <f>IF(E681&amp;""="","",IFERROR(INDEX('الخدمات'!$B$6:$B$205,MATCH(E681&amp;"",'الخدمات'!$A$6:$A$205,0)),"خدمة غير موجودة"))</f>
        <v/>
      </c>
      <c r="K681" s="19">
        <f>IF(A681&amp;""="","",IF(AND(G681="تم",ISNUMBER(J681)),ROUND(J681-N(H681),2),0))</f>
        <v/>
      </c>
      <c r="L681" s="19">
        <f>IF(A681&amp;""="","",IFERROR(ROUND(K681*INDEX('الموظفات'!$C$6:$C$205,MATCH(F681&amp;"",'الموظفات'!$A$6:$A$205,0)),2),0))</f>
        <v/>
      </c>
      <c r="M681" s="6">
        <f>IF(A681&amp;""="","",IF(G681&amp;""="","محجوز",G681))</f>
        <v/>
      </c>
      <c r="N681" s="18">
        <f>IF(ISNUMBER(A681),IF(ISNUMBER(B681),HOUR(B681)*60+MINUTE(B681),0),"")</f>
        <v/>
      </c>
      <c r="O681" s="18">
        <f>IF(AND(ISNUMBER(A681),A681='الإعدادات'!$B$4),COUNTIFS($A$6:$A$2005,'الإعدادات'!$B$4,$N$6:$N$2005,"&lt;"&amp;N681)+COUNTIFS($A$6:A681,'الإعدادات'!$B$4,$N$6:N681,N681),"")</f>
        <v/>
      </c>
    </row>
    <row r="682">
      <c r="A682" s="13" t="n"/>
      <c r="B682" s="20" t="n"/>
      <c r="C682" s="5" t="n"/>
      <c r="D682" s="21" t="n"/>
      <c r="E682" s="5" t="n"/>
      <c r="F682" s="5" t="n"/>
      <c r="G682" s="5" t="n"/>
      <c r="H682" s="15" t="n"/>
      <c r="I682" s="5" t="n"/>
      <c r="J682" s="19">
        <f>IF(E682&amp;""="","",IFERROR(INDEX('الخدمات'!$B$6:$B$205,MATCH(E682&amp;"",'الخدمات'!$A$6:$A$205,0)),"خدمة غير موجودة"))</f>
        <v/>
      </c>
      <c r="K682" s="19">
        <f>IF(A682&amp;""="","",IF(AND(G682="تم",ISNUMBER(J682)),ROUND(J682-N(H682),2),0))</f>
        <v/>
      </c>
      <c r="L682" s="19">
        <f>IF(A682&amp;""="","",IFERROR(ROUND(K682*INDEX('الموظفات'!$C$6:$C$205,MATCH(F682&amp;"",'الموظفات'!$A$6:$A$205,0)),2),0))</f>
        <v/>
      </c>
      <c r="M682" s="6">
        <f>IF(A682&amp;""="","",IF(G682&amp;""="","محجوز",G682))</f>
        <v/>
      </c>
      <c r="N682" s="18">
        <f>IF(ISNUMBER(A682),IF(ISNUMBER(B682),HOUR(B682)*60+MINUTE(B682),0),"")</f>
        <v/>
      </c>
      <c r="O682" s="18">
        <f>IF(AND(ISNUMBER(A682),A682='الإعدادات'!$B$4),COUNTIFS($A$6:$A$2005,'الإعدادات'!$B$4,$N$6:$N$2005,"&lt;"&amp;N682)+COUNTIFS($A$6:A682,'الإعدادات'!$B$4,$N$6:N682,N682),"")</f>
        <v/>
      </c>
    </row>
    <row r="683">
      <c r="A683" s="13" t="n"/>
      <c r="B683" s="20" t="n"/>
      <c r="C683" s="5" t="n"/>
      <c r="D683" s="21" t="n"/>
      <c r="E683" s="5" t="n"/>
      <c r="F683" s="5" t="n"/>
      <c r="G683" s="5" t="n"/>
      <c r="H683" s="15" t="n"/>
      <c r="I683" s="5" t="n"/>
      <c r="J683" s="19">
        <f>IF(E683&amp;""="","",IFERROR(INDEX('الخدمات'!$B$6:$B$205,MATCH(E683&amp;"",'الخدمات'!$A$6:$A$205,0)),"خدمة غير موجودة"))</f>
        <v/>
      </c>
      <c r="K683" s="19">
        <f>IF(A683&amp;""="","",IF(AND(G683="تم",ISNUMBER(J683)),ROUND(J683-N(H683),2),0))</f>
        <v/>
      </c>
      <c r="L683" s="19">
        <f>IF(A683&amp;""="","",IFERROR(ROUND(K683*INDEX('الموظفات'!$C$6:$C$205,MATCH(F683&amp;"",'الموظفات'!$A$6:$A$205,0)),2),0))</f>
        <v/>
      </c>
      <c r="M683" s="6">
        <f>IF(A683&amp;""="","",IF(G683&amp;""="","محجوز",G683))</f>
        <v/>
      </c>
      <c r="N683" s="18">
        <f>IF(ISNUMBER(A683),IF(ISNUMBER(B683),HOUR(B683)*60+MINUTE(B683),0),"")</f>
        <v/>
      </c>
      <c r="O683" s="18">
        <f>IF(AND(ISNUMBER(A683),A683='الإعدادات'!$B$4),COUNTIFS($A$6:$A$2005,'الإعدادات'!$B$4,$N$6:$N$2005,"&lt;"&amp;N683)+COUNTIFS($A$6:A683,'الإعدادات'!$B$4,$N$6:N683,N683),"")</f>
        <v/>
      </c>
    </row>
    <row r="684">
      <c r="A684" s="13" t="n"/>
      <c r="B684" s="20" t="n"/>
      <c r="C684" s="5" t="n"/>
      <c r="D684" s="21" t="n"/>
      <c r="E684" s="5" t="n"/>
      <c r="F684" s="5" t="n"/>
      <c r="G684" s="5" t="n"/>
      <c r="H684" s="15" t="n"/>
      <c r="I684" s="5" t="n"/>
      <c r="J684" s="19">
        <f>IF(E684&amp;""="","",IFERROR(INDEX('الخدمات'!$B$6:$B$205,MATCH(E684&amp;"",'الخدمات'!$A$6:$A$205,0)),"خدمة غير موجودة"))</f>
        <v/>
      </c>
      <c r="K684" s="19">
        <f>IF(A684&amp;""="","",IF(AND(G684="تم",ISNUMBER(J684)),ROUND(J684-N(H684),2),0))</f>
        <v/>
      </c>
      <c r="L684" s="19">
        <f>IF(A684&amp;""="","",IFERROR(ROUND(K684*INDEX('الموظفات'!$C$6:$C$205,MATCH(F684&amp;"",'الموظفات'!$A$6:$A$205,0)),2),0))</f>
        <v/>
      </c>
      <c r="M684" s="6">
        <f>IF(A684&amp;""="","",IF(G684&amp;""="","محجوز",G684))</f>
        <v/>
      </c>
      <c r="N684" s="18">
        <f>IF(ISNUMBER(A684),IF(ISNUMBER(B684),HOUR(B684)*60+MINUTE(B684),0),"")</f>
        <v/>
      </c>
      <c r="O684" s="18">
        <f>IF(AND(ISNUMBER(A684),A684='الإعدادات'!$B$4),COUNTIFS($A$6:$A$2005,'الإعدادات'!$B$4,$N$6:$N$2005,"&lt;"&amp;N684)+COUNTIFS($A$6:A684,'الإعدادات'!$B$4,$N$6:N684,N684),"")</f>
        <v/>
      </c>
    </row>
    <row r="685">
      <c r="A685" s="13" t="n"/>
      <c r="B685" s="20" t="n"/>
      <c r="C685" s="5" t="n"/>
      <c r="D685" s="21" t="n"/>
      <c r="E685" s="5" t="n"/>
      <c r="F685" s="5" t="n"/>
      <c r="G685" s="5" t="n"/>
      <c r="H685" s="15" t="n"/>
      <c r="I685" s="5" t="n"/>
      <c r="J685" s="19">
        <f>IF(E685&amp;""="","",IFERROR(INDEX('الخدمات'!$B$6:$B$205,MATCH(E685&amp;"",'الخدمات'!$A$6:$A$205,0)),"خدمة غير موجودة"))</f>
        <v/>
      </c>
      <c r="K685" s="19">
        <f>IF(A685&amp;""="","",IF(AND(G685="تم",ISNUMBER(J685)),ROUND(J685-N(H685),2),0))</f>
        <v/>
      </c>
      <c r="L685" s="19">
        <f>IF(A685&amp;""="","",IFERROR(ROUND(K685*INDEX('الموظفات'!$C$6:$C$205,MATCH(F685&amp;"",'الموظفات'!$A$6:$A$205,0)),2),0))</f>
        <v/>
      </c>
      <c r="M685" s="6">
        <f>IF(A685&amp;""="","",IF(G685&amp;""="","محجوز",G685))</f>
        <v/>
      </c>
      <c r="N685" s="18">
        <f>IF(ISNUMBER(A685),IF(ISNUMBER(B685),HOUR(B685)*60+MINUTE(B685),0),"")</f>
        <v/>
      </c>
      <c r="O685" s="18">
        <f>IF(AND(ISNUMBER(A685),A685='الإعدادات'!$B$4),COUNTIFS($A$6:$A$2005,'الإعدادات'!$B$4,$N$6:$N$2005,"&lt;"&amp;N685)+COUNTIFS($A$6:A685,'الإعدادات'!$B$4,$N$6:N685,N685),"")</f>
        <v/>
      </c>
    </row>
    <row r="686">
      <c r="A686" s="13" t="n"/>
      <c r="B686" s="20" t="n"/>
      <c r="C686" s="5" t="n"/>
      <c r="D686" s="21" t="n"/>
      <c r="E686" s="5" t="n"/>
      <c r="F686" s="5" t="n"/>
      <c r="G686" s="5" t="n"/>
      <c r="H686" s="15" t="n"/>
      <c r="I686" s="5" t="n"/>
      <c r="J686" s="19">
        <f>IF(E686&amp;""="","",IFERROR(INDEX('الخدمات'!$B$6:$B$205,MATCH(E686&amp;"",'الخدمات'!$A$6:$A$205,0)),"خدمة غير موجودة"))</f>
        <v/>
      </c>
      <c r="K686" s="19">
        <f>IF(A686&amp;""="","",IF(AND(G686="تم",ISNUMBER(J686)),ROUND(J686-N(H686),2),0))</f>
        <v/>
      </c>
      <c r="L686" s="19">
        <f>IF(A686&amp;""="","",IFERROR(ROUND(K686*INDEX('الموظفات'!$C$6:$C$205,MATCH(F686&amp;"",'الموظفات'!$A$6:$A$205,0)),2),0))</f>
        <v/>
      </c>
      <c r="M686" s="6">
        <f>IF(A686&amp;""="","",IF(G686&amp;""="","محجوز",G686))</f>
        <v/>
      </c>
      <c r="N686" s="18">
        <f>IF(ISNUMBER(A686),IF(ISNUMBER(B686),HOUR(B686)*60+MINUTE(B686),0),"")</f>
        <v/>
      </c>
      <c r="O686" s="18">
        <f>IF(AND(ISNUMBER(A686),A686='الإعدادات'!$B$4),COUNTIFS($A$6:$A$2005,'الإعدادات'!$B$4,$N$6:$N$2005,"&lt;"&amp;N686)+COUNTIFS($A$6:A686,'الإعدادات'!$B$4,$N$6:N686,N686),"")</f>
        <v/>
      </c>
    </row>
    <row r="687">
      <c r="A687" s="13" t="n"/>
      <c r="B687" s="20" t="n"/>
      <c r="C687" s="5" t="n"/>
      <c r="D687" s="21" t="n"/>
      <c r="E687" s="5" t="n"/>
      <c r="F687" s="5" t="n"/>
      <c r="G687" s="5" t="n"/>
      <c r="H687" s="15" t="n"/>
      <c r="I687" s="5" t="n"/>
      <c r="J687" s="19">
        <f>IF(E687&amp;""="","",IFERROR(INDEX('الخدمات'!$B$6:$B$205,MATCH(E687&amp;"",'الخدمات'!$A$6:$A$205,0)),"خدمة غير موجودة"))</f>
        <v/>
      </c>
      <c r="K687" s="19">
        <f>IF(A687&amp;""="","",IF(AND(G687="تم",ISNUMBER(J687)),ROUND(J687-N(H687),2),0))</f>
        <v/>
      </c>
      <c r="L687" s="19">
        <f>IF(A687&amp;""="","",IFERROR(ROUND(K687*INDEX('الموظفات'!$C$6:$C$205,MATCH(F687&amp;"",'الموظفات'!$A$6:$A$205,0)),2),0))</f>
        <v/>
      </c>
      <c r="M687" s="6">
        <f>IF(A687&amp;""="","",IF(G687&amp;""="","محجوز",G687))</f>
        <v/>
      </c>
      <c r="N687" s="18">
        <f>IF(ISNUMBER(A687),IF(ISNUMBER(B687),HOUR(B687)*60+MINUTE(B687),0),"")</f>
        <v/>
      </c>
      <c r="O687" s="18">
        <f>IF(AND(ISNUMBER(A687),A687='الإعدادات'!$B$4),COUNTIFS($A$6:$A$2005,'الإعدادات'!$B$4,$N$6:$N$2005,"&lt;"&amp;N687)+COUNTIFS($A$6:A687,'الإعدادات'!$B$4,$N$6:N687,N687),"")</f>
        <v/>
      </c>
    </row>
    <row r="688">
      <c r="A688" s="13" t="n"/>
      <c r="B688" s="20" t="n"/>
      <c r="C688" s="5" t="n"/>
      <c r="D688" s="21" t="n"/>
      <c r="E688" s="5" t="n"/>
      <c r="F688" s="5" t="n"/>
      <c r="G688" s="5" t="n"/>
      <c r="H688" s="15" t="n"/>
      <c r="I688" s="5" t="n"/>
      <c r="J688" s="19">
        <f>IF(E688&amp;""="","",IFERROR(INDEX('الخدمات'!$B$6:$B$205,MATCH(E688&amp;"",'الخدمات'!$A$6:$A$205,0)),"خدمة غير موجودة"))</f>
        <v/>
      </c>
      <c r="K688" s="19">
        <f>IF(A688&amp;""="","",IF(AND(G688="تم",ISNUMBER(J688)),ROUND(J688-N(H688),2),0))</f>
        <v/>
      </c>
      <c r="L688" s="19">
        <f>IF(A688&amp;""="","",IFERROR(ROUND(K688*INDEX('الموظفات'!$C$6:$C$205,MATCH(F688&amp;"",'الموظفات'!$A$6:$A$205,0)),2),0))</f>
        <v/>
      </c>
      <c r="M688" s="6">
        <f>IF(A688&amp;""="","",IF(G688&amp;""="","محجوز",G688))</f>
        <v/>
      </c>
      <c r="N688" s="18">
        <f>IF(ISNUMBER(A688),IF(ISNUMBER(B688),HOUR(B688)*60+MINUTE(B688),0),"")</f>
        <v/>
      </c>
      <c r="O688" s="18">
        <f>IF(AND(ISNUMBER(A688),A688='الإعدادات'!$B$4),COUNTIFS($A$6:$A$2005,'الإعدادات'!$B$4,$N$6:$N$2005,"&lt;"&amp;N688)+COUNTIFS($A$6:A688,'الإعدادات'!$B$4,$N$6:N688,N688),"")</f>
        <v/>
      </c>
    </row>
    <row r="689">
      <c r="A689" s="13" t="n"/>
      <c r="B689" s="20" t="n"/>
      <c r="C689" s="5" t="n"/>
      <c r="D689" s="21" t="n"/>
      <c r="E689" s="5" t="n"/>
      <c r="F689" s="5" t="n"/>
      <c r="G689" s="5" t="n"/>
      <c r="H689" s="15" t="n"/>
      <c r="I689" s="5" t="n"/>
      <c r="J689" s="19">
        <f>IF(E689&amp;""="","",IFERROR(INDEX('الخدمات'!$B$6:$B$205,MATCH(E689&amp;"",'الخدمات'!$A$6:$A$205,0)),"خدمة غير موجودة"))</f>
        <v/>
      </c>
      <c r="K689" s="19">
        <f>IF(A689&amp;""="","",IF(AND(G689="تم",ISNUMBER(J689)),ROUND(J689-N(H689),2),0))</f>
        <v/>
      </c>
      <c r="L689" s="19">
        <f>IF(A689&amp;""="","",IFERROR(ROUND(K689*INDEX('الموظفات'!$C$6:$C$205,MATCH(F689&amp;"",'الموظفات'!$A$6:$A$205,0)),2),0))</f>
        <v/>
      </c>
      <c r="M689" s="6">
        <f>IF(A689&amp;""="","",IF(G689&amp;""="","محجوز",G689))</f>
        <v/>
      </c>
      <c r="N689" s="18">
        <f>IF(ISNUMBER(A689),IF(ISNUMBER(B689),HOUR(B689)*60+MINUTE(B689),0),"")</f>
        <v/>
      </c>
      <c r="O689" s="18">
        <f>IF(AND(ISNUMBER(A689),A689='الإعدادات'!$B$4),COUNTIFS($A$6:$A$2005,'الإعدادات'!$B$4,$N$6:$N$2005,"&lt;"&amp;N689)+COUNTIFS($A$6:A689,'الإعدادات'!$B$4,$N$6:N689,N689),"")</f>
        <v/>
      </c>
    </row>
    <row r="690">
      <c r="A690" s="13" t="n"/>
      <c r="B690" s="20" t="n"/>
      <c r="C690" s="5" t="n"/>
      <c r="D690" s="21" t="n"/>
      <c r="E690" s="5" t="n"/>
      <c r="F690" s="5" t="n"/>
      <c r="G690" s="5" t="n"/>
      <c r="H690" s="15" t="n"/>
      <c r="I690" s="5" t="n"/>
      <c r="J690" s="19">
        <f>IF(E690&amp;""="","",IFERROR(INDEX('الخدمات'!$B$6:$B$205,MATCH(E690&amp;"",'الخدمات'!$A$6:$A$205,0)),"خدمة غير موجودة"))</f>
        <v/>
      </c>
      <c r="K690" s="19">
        <f>IF(A690&amp;""="","",IF(AND(G690="تم",ISNUMBER(J690)),ROUND(J690-N(H690),2),0))</f>
        <v/>
      </c>
      <c r="L690" s="19">
        <f>IF(A690&amp;""="","",IFERROR(ROUND(K690*INDEX('الموظفات'!$C$6:$C$205,MATCH(F690&amp;"",'الموظفات'!$A$6:$A$205,0)),2),0))</f>
        <v/>
      </c>
      <c r="M690" s="6">
        <f>IF(A690&amp;""="","",IF(G690&amp;""="","محجوز",G690))</f>
        <v/>
      </c>
      <c r="N690" s="18">
        <f>IF(ISNUMBER(A690),IF(ISNUMBER(B690),HOUR(B690)*60+MINUTE(B690),0),"")</f>
        <v/>
      </c>
      <c r="O690" s="18">
        <f>IF(AND(ISNUMBER(A690),A690='الإعدادات'!$B$4),COUNTIFS($A$6:$A$2005,'الإعدادات'!$B$4,$N$6:$N$2005,"&lt;"&amp;N690)+COUNTIFS($A$6:A690,'الإعدادات'!$B$4,$N$6:N690,N690),"")</f>
        <v/>
      </c>
    </row>
    <row r="691">
      <c r="A691" s="13" t="n"/>
      <c r="B691" s="20" t="n"/>
      <c r="C691" s="5" t="n"/>
      <c r="D691" s="21" t="n"/>
      <c r="E691" s="5" t="n"/>
      <c r="F691" s="5" t="n"/>
      <c r="G691" s="5" t="n"/>
      <c r="H691" s="15" t="n"/>
      <c r="I691" s="5" t="n"/>
      <c r="J691" s="19">
        <f>IF(E691&amp;""="","",IFERROR(INDEX('الخدمات'!$B$6:$B$205,MATCH(E691&amp;"",'الخدمات'!$A$6:$A$205,0)),"خدمة غير موجودة"))</f>
        <v/>
      </c>
      <c r="K691" s="19">
        <f>IF(A691&amp;""="","",IF(AND(G691="تم",ISNUMBER(J691)),ROUND(J691-N(H691),2),0))</f>
        <v/>
      </c>
      <c r="L691" s="19">
        <f>IF(A691&amp;""="","",IFERROR(ROUND(K691*INDEX('الموظفات'!$C$6:$C$205,MATCH(F691&amp;"",'الموظفات'!$A$6:$A$205,0)),2),0))</f>
        <v/>
      </c>
      <c r="M691" s="6">
        <f>IF(A691&amp;""="","",IF(G691&amp;""="","محجوز",G691))</f>
        <v/>
      </c>
      <c r="N691" s="18">
        <f>IF(ISNUMBER(A691),IF(ISNUMBER(B691),HOUR(B691)*60+MINUTE(B691),0),"")</f>
        <v/>
      </c>
      <c r="O691" s="18">
        <f>IF(AND(ISNUMBER(A691),A691='الإعدادات'!$B$4),COUNTIFS($A$6:$A$2005,'الإعدادات'!$B$4,$N$6:$N$2005,"&lt;"&amp;N691)+COUNTIFS($A$6:A691,'الإعدادات'!$B$4,$N$6:N691,N691),"")</f>
        <v/>
      </c>
    </row>
    <row r="692">
      <c r="A692" s="13" t="n"/>
      <c r="B692" s="20" t="n"/>
      <c r="C692" s="5" t="n"/>
      <c r="D692" s="21" t="n"/>
      <c r="E692" s="5" t="n"/>
      <c r="F692" s="5" t="n"/>
      <c r="G692" s="5" t="n"/>
      <c r="H692" s="15" t="n"/>
      <c r="I692" s="5" t="n"/>
      <c r="J692" s="19">
        <f>IF(E692&amp;""="","",IFERROR(INDEX('الخدمات'!$B$6:$B$205,MATCH(E692&amp;"",'الخدمات'!$A$6:$A$205,0)),"خدمة غير موجودة"))</f>
        <v/>
      </c>
      <c r="K692" s="19">
        <f>IF(A692&amp;""="","",IF(AND(G692="تم",ISNUMBER(J692)),ROUND(J692-N(H692),2),0))</f>
        <v/>
      </c>
      <c r="L692" s="19">
        <f>IF(A692&amp;""="","",IFERROR(ROUND(K692*INDEX('الموظفات'!$C$6:$C$205,MATCH(F692&amp;"",'الموظفات'!$A$6:$A$205,0)),2),0))</f>
        <v/>
      </c>
      <c r="M692" s="6">
        <f>IF(A692&amp;""="","",IF(G692&amp;""="","محجوز",G692))</f>
        <v/>
      </c>
      <c r="N692" s="18">
        <f>IF(ISNUMBER(A692),IF(ISNUMBER(B692),HOUR(B692)*60+MINUTE(B692),0),"")</f>
        <v/>
      </c>
      <c r="O692" s="18">
        <f>IF(AND(ISNUMBER(A692),A692='الإعدادات'!$B$4),COUNTIFS($A$6:$A$2005,'الإعدادات'!$B$4,$N$6:$N$2005,"&lt;"&amp;N692)+COUNTIFS($A$6:A692,'الإعدادات'!$B$4,$N$6:N692,N692),"")</f>
        <v/>
      </c>
    </row>
    <row r="693">
      <c r="A693" s="13" t="n"/>
      <c r="B693" s="20" t="n"/>
      <c r="C693" s="5" t="n"/>
      <c r="D693" s="21" t="n"/>
      <c r="E693" s="5" t="n"/>
      <c r="F693" s="5" t="n"/>
      <c r="G693" s="5" t="n"/>
      <c r="H693" s="15" t="n"/>
      <c r="I693" s="5" t="n"/>
      <c r="J693" s="19">
        <f>IF(E693&amp;""="","",IFERROR(INDEX('الخدمات'!$B$6:$B$205,MATCH(E693&amp;"",'الخدمات'!$A$6:$A$205,0)),"خدمة غير موجودة"))</f>
        <v/>
      </c>
      <c r="K693" s="19">
        <f>IF(A693&amp;""="","",IF(AND(G693="تم",ISNUMBER(J693)),ROUND(J693-N(H693),2),0))</f>
        <v/>
      </c>
      <c r="L693" s="19">
        <f>IF(A693&amp;""="","",IFERROR(ROUND(K693*INDEX('الموظفات'!$C$6:$C$205,MATCH(F693&amp;"",'الموظفات'!$A$6:$A$205,0)),2),0))</f>
        <v/>
      </c>
      <c r="M693" s="6">
        <f>IF(A693&amp;""="","",IF(G693&amp;""="","محجوز",G693))</f>
        <v/>
      </c>
      <c r="N693" s="18">
        <f>IF(ISNUMBER(A693),IF(ISNUMBER(B693),HOUR(B693)*60+MINUTE(B693),0),"")</f>
        <v/>
      </c>
      <c r="O693" s="18">
        <f>IF(AND(ISNUMBER(A693),A693='الإعدادات'!$B$4),COUNTIFS($A$6:$A$2005,'الإعدادات'!$B$4,$N$6:$N$2005,"&lt;"&amp;N693)+COUNTIFS($A$6:A693,'الإعدادات'!$B$4,$N$6:N693,N693),"")</f>
        <v/>
      </c>
    </row>
    <row r="694">
      <c r="A694" s="13" t="n"/>
      <c r="B694" s="20" t="n"/>
      <c r="C694" s="5" t="n"/>
      <c r="D694" s="21" t="n"/>
      <c r="E694" s="5" t="n"/>
      <c r="F694" s="5" t="n"/>
      <c r="G694" s="5" t="n"/>
      <c r="H694" s="15" t="n"/>
      <c r="I694" s="5" t="n"/>
      <c r="J694" s="19">
        <f>IF(E694&amp;""="","",IFERROR(INDEX('الخدمات'!$B$6:$B$205,MATCH(E694&amp;"",'الخدمات'!$A$6:$A$205,0)),"خدمة غير موجودة"))</f>
        <v/>
      </c>
      <c r="K694" s="19">
        <f>IF(A694&amp;""="","",IF(AND(G694="تم",ISNUMBER(J694)),ROUND(J694-N(H694),2),0))</f>
        <v/>
      </c>
      <c r="L694" s="19">
        <f>IF(A694&amp;""="","",IFERROR(ROUND(K694*INDEX('الموظفات'!$C$6:$C$205,MATCH(F694&amp;"",'الموظفات'!$A$6:$A$205,0)),2),0))</f>
        <v/>
      </c>
      <c r="M694" s="6">
        <f>IF(A694&amp;""="","",IF(G694&amp;""="","محجوز",G694))</f>
        <v/>
      </c>
      <c r="N694" s="18">
        <f>IF(ISNUMBER(A694),IF(ISNUMBER(B694),HOUR(B694)*60+MINUTE(B694),0),"")</f>
        <v/>
      </c>
      <c r="O694" s="18">
        <f>IF(AND(ISNUMBER(A694),A694='الإعدادات'!$B$4),COUNTIFS($A$6:$A$2005,'الإعدادات'!$B$4,$N$6:$N$2005,"&lt;"&amp;N694)+COUNTIFS($A$6:A694,'الإعدادات'!$B$4,$N$6:N694,N694),"")</f>
        <v/>
      </c>
    </row>
    <row r="695">
      <c r="A695" s="13" t="n"/>
      <c r="B695" s="20" t="n"/>
      <c r="C695" s="5" t="n"/>
      <c r="D695" s="21" t="n"/>
      <c r="E695" s="5" t="n"/>
      <c r="F695" s="5" t="n"/>
      <c r="G695" s="5" t="n"/>
      <c r="H695" s="15" t="n"/>
      <c r="I695" s="5" t="n"/>
      <c r="J695" s="19">
        <f>IF(E695&amp;""="","",IFERROR(INDEX('الخدمات'!$B$6:$B$205,MATCH(E695&amp;"",'الخدمات'!$A$6:$A$205,0)),"خدمة غير موجودة"))</f>
        <v/>
      </c>
      <c r="K695" s="19">
        <f>IF(A695&amp;""="","",IF(AND(G695="تم",ISNUMBER(J695)),ROUND(J695-N(H695),2),0))</f>
        <v/>
      </c>
      <c r="L695" s="19">
        <f>IF(A695&amp;""="","",IFERROR(ROUND(K695*INDEX('الموظفات'!$C$6:$C$205,MATCH(F695&amp;"",'الموظفات'!$A$6:$A$205,0)),2),0))</f>
        <v/>
      </c>
      <c r="M695" s="6">
        <f>IF(A695&amp;""="","",IF(G695&amp;""="","محجوز",G695))</f>
        <v/>
      </c>
      <c r="N695" s="18">
        <f>IF(ISNUMBER(A695),IF(ISNUMBER(B695),HOUR(B695)*60+MINUTE(B695),0),"")</f>
        <v/>
      </c>
      <c r="O695" s="18">
        <f>IF(AND(ISNUMBER(A695),A695='الإعدادات'!$B$4),COUNTIFS($A$6:$A$2005,'الإعدادات'!$B$4,$N$6:$N$2005,"&lt;"&amp;N695)+COUNTIFS($A$6:A695,'الإعدادات'!$B$4,$N$6:N695,N695),"")</f>
        <v/>
      </c>
    </row>
    <row r="696">
      <c r="A696" s="13" t="n"/>
      <c r="B696" s="20" t="n"/>
      <c r="C696" s="5" t="n"/>
      <c r="D696" s="21" t="n"/>
      <c r="E696" s="5" t="n"/>
      <c r="F696" s="5" t="n"/>
      <c r="G696" s="5" t="n"/>
      <c r="H696" s="15" t="n"/>
      <c r="I696" s="5" t="n"/>
      <c r="J696" s="19">
        <f>IF(E696&amp;""="","",IFERROR(INDEX('الخدمات'!$B$6:$B$205,MATCH(E696&amp;"",'الخدمات'!$A$6:$A$205,0)),"خدمة غير موجودة"))</f>
        <v/>
      </c>
      <c r="K696" s="19">
        <f>IF(A696&amp;""="","",IF(AND(G696="تم",ISNUMBER(J696)),ROUND(J696-N(H696),2),0))</f>
        <v/>
      </c>
      <c r="L696" s="19">
        <f>IF(A696&amp;""="","",IFERROR(ROUND(K696*INDEX('الموظفات'!$C$6:$C$205,MATCH(F696&amp;"",'الموظفات'!$A$6:$A$205,0)),2),0))</f>
        <v/>
      </c>
      <c r="M696" s="6">
        <f>IF(A696&amp;""="","",IF(G696&amp;""="","محجوز",G696))</f>
        <v/>
      </c>
      <c r="N696" s="18">
        <f>IF(ISNUMBER(A696),IF(ISNUMBER(B696),HOUR(B696)*60+MINUTE(B696),0),"")</f>
        <v/>
      </c>
      <c r="O696" s="18">
        <f>IF(AND(ISNUMBER(A696),A696='الإعدادات'!$B$4),COUNTIFS($A$6:$A$2005,'الإعدادات'!$B$4,$N$6:$N$2005,"&lt;"&amp;N696)+COUNTIFS($A$6:A696,'الإعدادات'!$B$4,$N$6:N696,N696),"")</f>
        <v/>
      </c>
    </row>
    <row r="697">
      <c r="A697" s="13" t="n"/>
      <c r="B697" s="20" t="n"/>
      <c r="C697" s="5" t="n"/>
      <c r="D697" s="21" t="n"/>
      <c r="E697" s="5" t="n"/>
      <c r="F697" s="5" t="n"/>
      <c r="G697" s="5" t="n"/>
      <c r="H697" s="15" t="n"/>
      <c r="I697" s="5" t="n"/>
      <c r="J697" s="19">
        <f>IF(E697&amp;""="","",IFERROR(INDEX('الخدمات'!$B$6:$B$205,MATCH(E697&amp;"",'الخدمات'!$A$6:$A$205,0)),"خدمة غير موجودة"))</f>
        <v/>
      </c>
      <c r="K697" s="19">
        <f>IF(A697&amp;""="","",IF(AND(G697="تم",ISNUMBER(J697)),ROUND(J697-N(H697),2),0))</f>
        <v/>
      </c>
      <c r="L697" s="19">
        <f>IF(A697&amp;""="","",IFERROR(ROUND(K697*INDEX('الموظفات'!$C$6:$C$205,MATCH(F697&amp;"",'الموظفات'!$A$6:$A$205,0)),2),0))</f>
        <v/>
      </c>
      <c r="M697" s="6">
        <f>IF(A697&amp;""="","",IF(G697&amp;""="","محجوز",G697))</f>
        <v/>
      </c>
      <c r="N697" s="18">
        <f>IF(ISNUMBER(A697),IF(ISNUMBER(B697),HOUR(B697)*60+MINUTE(B697),0),"")</f>
        <v/>
      </c>
      <c r="O697" s="18">
        <f>IF(AND(ISNUMBER(A697),A697='الإعدادات'!$B$4),COUNTIFS($A$6:$A$2005,'الإعدادات'!$B$4,$N$6:$N$2005,"&lt;"&amp;N697)+COUNTIFS($A$6:A697,'الإعدادات'!$B$4,$N$6:N697,N697),"")</f>
        <v/>
      </c>
    </row>
    <row r="698">
      <c r="A698" s="13" t="n"/>
      <c r="B698" s="20" t="n"/>
      <c r="C698" s="5" t="n"/>
      <c r="D698" s="21" t="n"/>
      <c r="E698" s="5" t="n"/>
      <c r="F698" s="5" t="n"/>
      <c r="G698" s="5" t="n"/>
      <c r="H698" s="15" t="n"/>
      <c r="I698" s="5" t="n"/>
      <c r="J698" s="19">
        <f>IF(E698&amp;""="","",IFERROR(INDEX('الخدمات'!$B$6:$B$205,MATCH(E698&amp;"",'الخدمات'!$A$6:$A$205,0)),"خدمة غير موجودة"))</f>
        <v/>
      </c>
      <c r="K698" s="19">
        <f>IF(A698&amp;""="","",IF(AND(G698="تم",ISNUMBER(J698)),ROUND(J698-N(H698),2),0))</f>
        <v/>
      </c>
      <c r="L698" s="19">
        <f>IF(A698&amp;""="","",IFERROR(ROUND(K698*INDEX('الموظفات'!$C$6:$C$205,MATCH(F698&amp;"",'الموظفات'!$A$6:$A$205,0)),2),0))</f>
        <v/>
      </c>
      <c r="M698" s="6">
        <f>IF(A698&amp;""="","",IF(G698&amp;""="","محجوز",G698))</f>
        <v/>
      </c>
      <c r="N698" s="18">
        <f>IF(ISNUMBER(A698),IF(ISNUMBER(B698),HOUR(B698)*60+MINUTE(B698),0),"")</f>
        <v/>
      </c>
      <c r="O698" s="18">
        <f>IF(AND(ISNUMBER(A698),A698='الإعدادات'!$B$4),COUNTIFS($A$6:$A$2005,'الإعدادات'!$B$4,$N$6:$N$2005,"&lt;"&amp;N698)+COUNTIFS($A$6:A698,'الإعدادات'!$B$4,$N$6:N698,N698),"")</f>
        <v/>
      </c>
    </row>
    <row r="699">
      <c r="A699" s="13" t="n"/>
      <c r="B699" s="20" t="n"/>
      <c r="C699" s="5" t="n"/>
      <c r="D699" s="21" t="n"/>
      <c r="E699" s="5" t="n"/>
      <c r="F699" s="5" t="n"/>
      <c r="G699" s="5" t="n"/>
      <c r="H699" s="15" t="n"/>
      <c r="I699" s="5" t="n"/>
      <c r="J699" s="19">
        <f>IF(E699&amp;""="","",IFERROR(INDEX('الخدمات'!$B$6:$B$205,MATCH(E699&amp;"",'الخدمات'!$A$6:$A$205,0)),"خدمة غير موجودة"))</f>
        <v/>
      </c>
      <c r="K699" s="19">
        <f>IF(A699&amp;""="","",IF(AND(G699="تم",ISNUMBER(J699)),ROUND(J699-N(H699),2),0))</f>
        <v/>
      </c>
      <c r="L699" s="19">
        <f>IF(A699&amp;""="","",IFERROR(ROUND(K699*INDEX('الموظفات'!$C$6:$C$205,MATCH(F699&amp;"",'الموظفات'!$A$6:$A$205,0)),2),0))</f>
        <v/>
      </c>
      <c r="M699" s="6">
        <f>IF(A699&amp;""="","",IF(G699&amp;""="","محجوز",G699))</f>
        <v/>
      </c>
      <c r="N699" s="18">
        <f>IF(ISNUMBER(A699),IF(ISNUMBER(B699),HOUR(B699)*60+MINUTE(B699),0),"")</f>
        <v/>
      </c>
      <c r="O699" s="18">
        <f>IF(AND(ISNUMBER(A699),A699='الإعدادات'!$B$4),COUNTIFS($A$6:$A$2005,'الإعدادات'!$B$4,$N$6:$N$2005,"&lt;"&amp;N699)+COUNTIFS($A$6:A699,'الإعدادات'!$B$4,$N$6:N699,N699),"")</f>
        <v/>
      </c>
    </row>
    <row r="700">
      <c r="A700" s="13" t="n"/>
      <c r="B700" s="20" t="n"/>
      <c r="C700" s="5" t="n"/>
      <c r="D700" s="21" t="n"/>
      <c r="E700" s="5" t="n"/>
      <c r="F700" s="5" t="n"/>
      <c r="G700" s="5" t="n"/>
      <c r="H700" s="15" t="n"/>
      <c r="I700" s="5" t="n"/>
      <c r="J700" s="19">
        <f>IF(E700&amp;""="","",IFERROR(INDEX('الخدمات'!$B$6:$B$205,MATCH(E700&amp;"",'الخدمات'!$A$6:$A$205,0)),"خدمة غير موجودة"))</f>
        <v/>
      </c>
      <c r="K700" s="19">
        <f>IF(A700&amp;""="","",IF(AND(G700="تم",ISNUMBER(J700)),ROUND(J700-N(H700),2),0))</f>
        <v/>
      </c>
      <c r="L700" s="19">
        <f>IF(A700&amp;""="","",IFERROR(ROUND(K700*INDEX('الموظفات'!$C$6:$C$205,MATCH(F700&amp;"",'الموظفات'!$A$6:$A$205,0)),2),0))</f>
        <v/>
      </c>
      <c r="M700" s="6">
        <f>IF(A700&amp;""="","",IF(G700&amp;""="","محجوز",G700))</f>
        <v/>
      </c>
      <c r="N700" s="18">
        <f>IF(ISNUMBER(A700),IF(ISNUMBER(B700),HOUR(B700)*60+MINUTE(B700),0),"")</f>
        <v/>
      </c>
      <c r="O700" s="18">
        <f>IF(AND(ISNUMBER(A700),A700='الإعدادات'!$B$4),COUNTIFS($A$6:$A$2005,'الإعدادات'!$B$4,$N$6:$N$2005,"&lt;"&amp;N700)+COUNTIFS($A$6:A700,'الإعدادات'!$B$4,$N$6:N700,N700),"")</f>
        <v/>
      </c>
    </row>
    <row r="701">
      <c r="A701" s="13" t="n"/>
      <c r="B701" s="20" t="n"/>
      <c r="C701" s="5" t="n"/>
      <c r="D701" s="21" t="n"/>
      <c r="E701" s="5" t="n"/>
      <c r="F701" s="5" t="n"/>
      <c r="G701" s="5" t="n"/>
      <c r="H701" s="15" t="n"/>
      <c r="I701" s="5" t="n"/>
      <c r="J701" s="19">
        <f>IF(E701&amp;""="","",IFERROR(INDEX('الخدمات'!$B$6:$B$205,MATCH(E701&amp;"",'الخدمات'!$A$6:$A$205,0)),"خدمة غير موجودة"))</f>
        <v/>
      </c>
      <c r="K701" s="19">
        <f>IF(A701&amp;""="","",IF(AND(G701="تم",ISNUMBER(J701)),ROUND(J701-N(H701),2),0))</f>
        <v/>
      </c>
      <c r="L701" s="19">
        <f>IF(A701&amp;""="","",IFERROR(ROUND(K701*INDEX('الموظفات'!$C$6:$C$205,MATCH(F701&amp;"",'الموظفات'!$A$6:$A$205,0)),2),0))</f>
        <v/>
      </c>
      <c r="M701" s="6">
        <f>IF(A701&amp;""="","",IF(G701&amp;""="","محجوز",G701))</f>
        <v/>
      </c>
      <c r="N701" s="18">
        <f>IF(ISNUMBER(A701),IF(ISNUMBER(B701),HOUR(B701)*60+MINUTE(B701),0),"")</f>
        <v/>
      </c>
      <c r="O701" s="18">
        <f>IF(AND(ISNUMBER(A701),A701='الإعدادات'!$B$4),COUNTIFS($A$6:$A$2005,'الإعدادات'!$B$4,$N$6:$N$2005,"&lt;"&amp;N701)+COUNTIFS($A$6:A701,'الإعدادات'!$B$4,$N$6:N701,N701),"")</f>
        <v/>
      </c>
    </row>
    <row r="702">
      <c r="A702" s="13" t="n"/>
      <c r="B702" s="20" t="n"/>
      <c r="C702" s="5" t="n"/>
      <c r="D702" s="21" t="n"/>
      <c r="E702" s="5" t="n"/>
      <c r="F702" s="5" t="n"/>
      <c r="G702" s="5" t="n"/>
      <c r="H702" s="15" t="n"/>
      <c r="I702" s="5" t="n"/>
      <c r="J702" s="19">
        <f>IF(E702&amp;""="","",IFERROR(INDEX('الخدمات'!$B$6:$B$205,MATCH(E702&amp;"",'الخدمات'!$A$6:$A$205,0)),"خدمة غير موجودة"))</f>
        <v/>
      </c>
      <c r="K702" s="19">
        <f>IF(A702&amp;""="","",IF(AND(G702="تم",ISNUMBER(J702)),ROUND(J702-N(H702),2),0))</f>
        <v/>
      </c>
      <c r="L702" s="19">
        <f>IF(A702&amp;""="","",IFERROR(ROUND(K702*INDEX('الموظفات'!$C$6:$C$205,MATCH(F702&amp;"",'الموظفات'!$A$6:$A$205,0)),2),0))</f>
        <v/>
      </c>
      <c r="M702" s="6">
        <f>IF(A702&amp;""="","",IF(G702&amp;""="","محجوز",G702))</f>
        <v/>
      </c>
      <c r="N702" s="18">
        <f>IF(ISNUMBER(A702),IF(ISNUMBER(B702),HOUR(B702)*60+MINUTE(B702),0),"")</f>
        <v/>
      </c>
      <c r="O702" s="18">
        <f>IF(AND(ISNUMBER(A702),A702='الإعدادات'!$B$4),COUNTIFS($A$6:$A$2005,'الإعدادات'!$B$4,$N$6:$N$2005,"&lt;"&amp;N702)+COUNTIFS($A$6:A702,'الإعدادات'!$B$4,$N$6:N702,N702),"")</f>
        <v/>
      </c>
    </row>
    <row r="703">
      <c r="A703" s="13" t="n"/>
      <c r="B703" s="20" t="n"/>
      <c r="C703" s="5" t="n"/>
      <c r="D703" s="21" t="n"/>
      <c r="E703" s="5" t="n"/>
      <c r="F703" s="5" t="n"/>
      <c r="G703" s="5" t="n"/>
      <c r="H703" s="15" t="n"/>
      <c r="I703" s="5" t="n"/>
      <c r="J703" s="19">
        <f>IF(E703&amp;""="","",IFERROR(INDEX('الخدمات'!$B$6:$B$205,MATCH(E703&amp;"",'الخدمات'!$A$6:$A$205,0)),"خدمة غير موجودة"))</f>
        <v/>
      </c>
      <c r="K703" s="19">
        <f>IF(A703&amp;""="","",IF(AND(G703="تم",ISNUMBER(J703)),ROUND(J703-N(H703),2),0))</f>
        <v/>
      </c>
      <c r="L703" s="19">
        <f>IF(A703&amp;""="","",IFERROR(ROUND(K703*INDEX('الموظفات'!$C$6:$C$205,MATCH(F703&amp;"",'الموظفات'!$A$6:$A$205,0)),2),0))</f>
        <v/>
      </c>
      <c r="M703" s="6">
        <f>IF(A703&amp;""="","",IF(G703&amp;""="","محجوز",G703))</f>
        <v/>
      </c>
      <c r="N703" s="18">
        <f>IF(ISNUMBER(A703),IF(ISNUMBER(B703),HOUR(B703)*60+MINUTE(B703),0),"")</f>
        <v/>
      </c>
      <c r="O703" s="18">
        <f>IF(AND(ISNUMBER(A703),A703='الإعدادات'!$B$4),COUNTIFS($A$6:$A$2005,'الإعدادات'!$B$4,$N$6:$N$2005,"&lt;"&amp;N703)+COUNTIFS($A$6:A703,'الإعدادات'!$B$4,$N$6:N703,N703),"")</f>
        <v/>
      </c>
    </row>
    <row r="704">
      <c r="A704" s="13" t="n"/>
      <c r="B704" s="20" t="n"/>
      <c r="C704" s="5" t="n"/>
      <c r="D704" s="21" t="n"/>
      <c r="E704" s="5" t="n"/>
      <c r="F704" s="5" t="n"/>
      <c r="G704" s="5" t="n"/>
      <c r="H704" s="15" t="n"/>
      <c r="I704" s="5" t="n"/>
      <c r="J704" s="19">
        <f>IF(E704&amp;""="","",IFERROR(INDEX('الخدمات'!$B$6:$B$205,MATCH(E704&amp;"",'الخدمات'!$A$6:$A$205,0)),"خدمة غير موجودة"))</f>
        <v/>
      </c>
      <c r="K704" s="19">
        <f>IF(A704&amp;""="","",IF(AND(G704="تم",ISNUMBER(J704)),ROUND(J704-N(H704),2),0))</f>
        <v/>
      </c>
      <c r="L704" s="19">
        <f>IF(A704&amp;""="","",IFERROR(ROUND(K704*INDEX('الموظفات'!$C$6:$C$205,MATCH(F704&amp;"",'الموظفات'!$A$6:$A$205,0)),2),0))</f>
        <v/>
      </c>
      <c r="M704" s="6">
        <f>IF(A704&amp;""="","",IF(G704&amp;""="","محجوز",G704))</f>
        <v/>
      </c>
      <c r="N704" s="18">
        <f>IF(ISNUMBER(A704),IF(ISNUMBER(B704),HOUR(B704)*60+MINUTE(B704),0),"")</f>
        <v/>
      </c>
      <c r="O704" s="18">
        <f>IF(AND(ISNUMBER(A704),A704='الإعدادات'!$B$4),COUNTIFS($A$6:$A$2005,'الإعدادات'!$B$4,$N$6:$N$2005,"&lt;"&amp;N704)+COUNTIFS($A$6:A704,'الإعدادات'!$B$4,$N$6:N704,N704),"")</f>
        <v/>
      </c>
    </row>
    <row r="705">
      <c r="A705" s="13" t="n"/>
      <c r="B705" s="20" t="n"/>
      <c r="C705" s="5" t="n"/>
      <c r="D705" s="21" t="n"/>
      <c r="E705" s="5" t="n"/>
      <c r="F705" s="5" t="n"/>
      <c r="G705" s="5" t="n"/>
      <c r="H705" s="15" t="n"/>
      <c r="I705" s="5" t="n"/>
      <c r="J705" s="19">
        <f>IF(E705&amp;""="","",IFERROR(INDEX('الخدمات'!$B$6:$B$205,MATCH(E705&amp;"",'الخدمات'!$A$6:$A$205,0)),"خدمة غير موجودة"))</f>
        <v/>
      </c>
      <c r="K705" s="19">
        <f>IF(A705&amp;""="","",IF(AND(G705="تم",ISNUMBER(J705)),ROUND(J705-N(H705),2),0))</f>
        <v/>
      </c>
      <c r="L705" s="19">
        <f>IF(A705&amp;""="","",IFERROR(ROUND(K705*INDEX('الموظفات'!$C$6:$C$205,MATCH(F705&amp;"",'الموظفات'!$A$6:$A$205,0)),2),0))</f>
        <v/>
      </c>
      <c r="M705" s="6">
        <f>IF(A705&amp;""="","",IF(G705&amp;""="","محجوز",G705))</f>
        <v/>
      </c>
      <c r="N705" s="18">
        <f>IF(ISNUMBER(A705),IF(ISNUMBER(B705),HOUR(B705)*60+MINUTE(B705),0),"")</f>
        <v/>
      </c>
      <c r="O705" s="18">
        <f>IF(AND(ISNUMBER(A705),A705='الإعدادات'!$B$4),COUNTIFS($A$6:$A$2005,'الإعدادات'!$B$4,$N$6:$N$2005,"&lt;"&amp;N705)+COUNTIFS($A$6:A705,'الإعدادات'!$B$4,$N$6:N705,N705),"")</f>
        <v/>
      </c>
    </row>
    <row r="706">
      <c r="A706" s="13" t="n"/>
      <c r="B706" s="20" t="n"/>
      <c r="C706" s="5" t="n"/>
      <c r="D706" s="21" t="n"/>
      <c r="E706" s="5" t="n"/>
      <c r="F706" s="5" t="n"/>
      <c r="G706" s="5" t="n"/>
      <c r="H706" s="15" t="n"/>
      <c r="I706" s="5" t="n"/>
      <c r="J706" s="19">
        <f>IF(E706&amp;""="","",IFERROR(INDEX('الخدمات'!$B$6:$B$205,MATCH(E706&amp;"",'الخدمات'!$A$6:$A$205,0)),"خدمة غير موجودة"))</f>
        <v/>
      </c>
      <c r="K706" s="19">
        <f>IF(A706&amp;""="","",IF(AND(G706="تم",ISNUMBER(J706)),ROUND(J706-N(H706),2),0))</f>
        <v/>
      </c>
      <c r="L706" s="19">
        <f>IF(A706&amp;""="","",IFERROR(ROUND(K706*INDEX('الموظفات'!$C$6:$C$205,MATCH(F706&amp;"",'الموظفات'!$A$6:$A$205,0)),2),0))</f>
        <v/>
      </c>
      <c r="M706" s="6">
        <f>IF(A706&amp;""="","",IF(G706&amp;""="","محجوز",G706))</f>
        <v/>
      </c>
      <c r="N706" s="18">
        <f>IF(ISNUMBER(A706),IF(ISNUMBER(B706),HOUR(B706)*60+MINUTE(B706),0),"")</f>
        <v/>
      </c>
      <c r="O706" s="18">
        <f>IF(AND(ISNUMBER(A706),A706='الإعدادات'!$B$4),COUNTIFS($A$6:$A$2005,'الإعدادات'!$B$4,$N$6:$N$2005,"&lt;"&amp;N706)+COUNTIFS($A$6:A706,'الإعدادات'!$B$4,$N$6:N706,N706),"")</f>
        <v/>
      </c>
    </row>
    <row r="707">
      <c r="A707" s="13" t="n"/>
      <c r="B707" s="20" t="n"/>
      <c r="C707" s="5" t="n"/>
      <c r="D707" s="21" t="n"/>
      <c r="E707" s="5" t="n"/>
      <c r="F707" s="5" t="n"/>
      <c r="G707" s="5" t="n"/>
      <c r="H707" s="15" t="n"/>
      <c r="I707" s="5" t="n"/>
      <c r="J707" s="19">
        <f>IF(E707&amp;""="","",IFERROR(INDEX('الخدمات'!$B$6:$B$205,MATCH(E707&amp;"",'الخدمات'!$A$6:$A$205,0)),"خدمة غير موجودة"))</f>
        <v/>
      </c>
      <c r="K707" s="19">
        <f>IF(A707&amp;""="","",IF(AND(G707="تم",ISNUMBER(J707)),ROUND(J707-N(H707),2),0))</f>
        <v/>
      </c>
      <c r="L707" s="19">
        <f>IF(A707&amp;""="","",IFERROR(ROUND(K707*INDEX('الموظفات'!$C$6:$C$205,MATCH(F707&amp;"",'الموظفات'!$A$6:$A$205,0)),2),0))</f>
        <v/>
      </c>
      <c r="M707" s="6">
        <f>IF(A707&amp;""="","",IF(G707&amp;""="","محجوز",G707))</f>
        <v/>
      </c>
      <c r="N707" s="18">
        <f>IF(ISNUMBER(A707),IF(ISNUMBER(B707),HOUR(B707)*60+MINUTE(B707),0),"")</f>
        <v/>
      </c>
      <c r="O707" s="18">
        <f>IF(AND(ISNUMBER(A707),A707='الإعدادات'!$B$4),COUNTIFS($A$6:$A$2005,'الإعدادات'!$B$4,$N$6:$N$2005,"&lt;"&amp;N707)+COUNTIFS($A$6:A707,'الإعدادات'!$B$4,$N$6:N707,N707),"")</f>
        <v/>
      </c>
    </row>
    <row r="708">
      <c r="A708" s="13" t="n"/>
      <c r="B708" s="20" t="n"/>
      <c r="C708" s="5" t="n"/>
      <c r="D708" s="21" t="n"/>
      <c r="E708" s="5" t="n"/>
      <c r="F708" s="5" t="n"/>
      <c r="G708" s="5" t="n"/>
      <c r="H708" s="15" t="n"/>
      <c r="I708" s="5" t="n"/>
      <c r="J708" s="19">
        <f>IF(E708&amp;""="","",IFERROR(INDEX('الخدمات'!$B$6:$B$205,MATCH(E708&amp;"",'الخدمات'!$A$6:$A$205,0)),"خدمة غير موجودة"))</f>
        <v/>
      </c>
      <c r="K708" s="19">
        <f>IF(A708&amp;""="","",IF(AND(G708="تم",ISNUMBER(J708)),ROUND(J708-N(H708),2),0))</f>
        <v/>
      </c>
      <c r="L708" s="19">
        <f>IF(A708&amp;""="","",IFERROR(ROUND(K708*INDEX('الموظفات'!$C$6:$C$205,MATCH(F708&amp;"",'الموظفات'!$A$6:$A$205,0)),2),0))</f>
        <v/>
      </c>
      <c r="M708" s="6">
        <f>IF(A708&amp;""="","",IF(G708&amp;""="","محجوز",G708))</f>
        <v/>
      </c>
      <c r="N708" s="18">
        <f>IF(ISNUMBER(A708),IF(ISNUMBER(B708),HOUR(B708)*60+MINUTE(B708),0),"")</f>
        <v/>
      </c>
      <c r="O708" s="18">
        <f>IF(AND(ISNUMBER(A708),A708='الإعدادات'!$B$4),COUNTIFS($A$6:$A$2005,'الإعدادات'!$B$4,$N$6:$N$2005,"&lt;"&amp;N708)+COUNTIFS($A$6:A708,'الإعدادات'!$B$4,$N$6:N708,N708),"")</f>
        <v/>
      </c>
    </row>
    <row r="709">
      <c r="A709" s="13" t="n"/>
      <c r="B709" s="20" t="n"/>
      <c r="C709" s="5" t="n"/>
      <c r="D709" s="21" t="n"/>
      <c r="E709" s="5" t="n"/>
      <c r="F709" s="5" t="n"/>
      <c r="G709" s="5" t="n"/>
      <c r="H709" s="15" t="n"/>
      <c r="I709" s="5" t="n"/>
      <c r="J709" s="19">
        <f>IF(E709&amp;""="","",IFERROR(INDEX('الخدمات'!$B$6:$B$205,MATCH(E709&amp;"",'الخدمات'!$A$6:$A$205,0)),"خدمة غير موجودة"))</f>
        <v/>
      </c>
      <c r="K709" s="19">
        <f>IF(A709&amp;""="","",IF(AND(G709="تم",ISNUMBER(J709)),ROUND(J709-N(H709),2),0))</f>
        <v/>
      </c>
      <c r="L709" s="19">
        <f>IF(A709&amp;""="","",IFERROR(ROUND(K709*INDEX('الموظفات'!$C$6:$C$205,MATCH(F709&amp;"",'الموظفات'!$A$6:$A$205,0)),2),0))</f>
        <v/>
      </c>
      <c r="M709" s="6">
        <f>IF(A709&amp;""="","",IF(G709&amp;""="","محجوز",G709))</f>
        <v/>
      </c>
      <c r="N709" s="18">
        <f>IF(ISNUMBER(A709),IF(ISNUMBER(B709),HOUR(B709)*60+MINUTE(B709),0),"")</f>
        <v/>
      </c>
      <c r="O709" s="18">
        <f>IF(AND(ISNUMBER(A709),A709='الإعدادات'!$B$4),COUNTIFS($A$6:$A$2005,'الإعدادات'!$B$4,$N$6:$N$2005,"&lt;"&amp;N709)+COUNTIFS($A$6:A709,'الإعدادات'!$B$4,$N$6:N709,N709),"")</f>
        <v/>
      </c>
    </row>
    <row r="710">
      <c r="A710" s="13" t="n"/>
      <c r="B710" s="20" t="n"/>
      <c r="C710" s="5" t="n"/>
      <c r="D710" s="21" t="n"/>
      <c r="E710" s="5" t="n"/>
      <c r="F710" s="5" t="n"/>
      <c r="G710" s="5" t="n"/>
      <c r="H710" s="15" t="n"/>
      <c r="I710" s="5" t="n"/>
      <c r="J710" s="19">
        <f>IF(E710&amp;""="","",IFERROR(INDEX('الخدمات'!$B$6:$B$205,MATCH(E710&amp;"",'الخدمات'!$A$6:$A$205,0)),"خدمة غير موجودة"))</f>
        <v/>
      </c>
      <c r="K710" s="19">
        <f>IF(A710&amp;""="","",IF(AND(G710="تم",ISNUMBER(J710)),ROUND(J710-N(H710),2),0))</f>
        <v/>
      </c>
      <c r="L710" s="19">
        <f>IF(A710&amp;""="","",IFERROR(ROUND(K710*INDEX('الموظفات'!$C$6:$C$205,MATCH(F710&amp;"",'الموظفات'!$A$6:$A$205,0)),2),0))</f>
        <v/>
      </c>
      <c r="M710" s="6">
        <f>IF(A710&amp;""="","",IF(G710&amp;""="","محجوز",G710))</f>
        <v/>
      </c>
      <c r="N710" s="18">
        <f>IF(ISNUMBER(A710),IF(ISNUMBER(B710),HOUR(B710)*60+MINUTE(B710),0),"")</f>
        <v/>
      </c>
      <c r="O710" s="18">
        <f>IF(AND(ISNUMBER(A710),A710='الإعدادات'!$B$4),COUNTIFS($A$6:$A$2005,'الإعدادات'!$B$4,$N$6:$N$2005,"&lt;"&amp;N710)+COUNTIFS($A$6:A710,'الإعدادات'!$B$4,$N$6:N710,N710),"")</f>
        <v/>
      </c>
    </row>
    <row r="711">
      <c r="A711" s="13" t="n"/>
      <c r="B711" s="20" t="n"/>
      <c r="C711" s="5" t="n"/>
      <c r="D711" s="21" t="n"/>
      <c r="E711" s="5" t="n"/>
      <c r="F711" s="5" t="n"/>
      <c r="G711" s="5" t="n"/>
      <c r="H711" s="15" t="n"/>
      <c r="I711" s="5" t="n"/>
      <c r="J711" s="19">
        <f>IF(E711&amp;""="","",IFERROR(INDEX('الخدمات'!$B$6:$B$205,MATCH(E711&amp;"",'الخدمات'!$A$6:$A$205,0)),"خدمة غير موجودة"))</f>
        <v/>
      </c>
      <c r="K711" s="19">
        <f>IF(A711&amp;""="","",IF(AND(G711="تم",ISNUMBER(J711)),ROUND(J711-N(H711),2),0))</f>
        <v/>
      </c>
      <c r="L711" s="19">
        <f>IF(A711&amp;""="","",IFERROR(ROUND(K711*INDEX('الموظفات'!$C$6:$C$205,MATCH(F711&amp;"",'الموظفات'!$A$6:$A$205,0)),2),0))</f>
        <v/>
      </c>
      <c r="M711" s="6">
        <f>IF(A711&amp;""="","",IF(G711&amp;""="","محجوز",G711))</f>
        <v/>
      </c>
      <c r="N711" s="18">
        <f>IF(ISNUMBER(A711),IF(ISNUMBER(B711),HOUR(B711)*60+MINUTE(B711),0),"")</f>
        <v/>
      </c>
      <c r="O711" s="18">
        <f>IF(AND(ISNUMBER(A711),A711='الإعدادات'!$B$4),COUNTIFS($A$6:$A$2005,'الإعدادات'!$B$4,$N$6:$N$2005,"&lt;"&amp;N711)+COUNTIFS($A$6:A711,'الإعدادات'!$B$4,$N$6:N711,N711),"")</f>
        <v/>
      </c>
    </row>
    <row r="712">
      <c r="A712" s="13" t="n"/>
      <c r="B712" s="20" t="n"/>
      <c r="C712" s="5" t="n"/>
      <c r="D712" s="21" t="n"/>
      <c r="E712" s="5" t="n"/>
      <c r="F712" s="5" t="n"/>
      <c r="G712" s="5" t="n"/>
      <c r="H712" s="15" t="n"/>
      <c r="I712" s="5" t="n"/>
      <c r="J712" s="19">
        <f>IF(E712&amp;""="","",IFERROR(INDEX('الخدمات'!$B$6:$B$205,MATCH(E712&amp;"",'الخدمات'!$A$6:$A$205,0)),"خدمة غير موجودة"))</f>
        <v/>
      </c>
      <c r="K712" s="19">
        <f>IF(A712&amp;""="","",IF(AND(G712="تم",ISNUMBER(J712)),ROUND(J712-N(H712),2),0))</f>
        <v/>
      </c>
      <c r="L712" s="19">
        <f>IF(A712&amp;""="","",IFERROR(ROUND(K712*INDEX('الموظفات'!$C$6:$C$205,MATCH(F712&amp;"",'الموظفات'!$A$6:$A$205,0)),2),0))</f>
        <v/>
      </c>
      <c r="M712" s="6">
        <f>IF(A712&amp;""="","",IF(G712&amp;""="","محجوز",G712))</f>
        <v/>
      </c>
      <c r="N712" s="18">
        <f>IF(ISNUMBER(A712),IF(ISNUMBER(B712),HOUR(B712)*60+MINUTE(B712),0),"")</f>
        <v/>
      </c>
      <c r="O712" s="18">
        <f>IF(AND(ISNUMBER(A712),A712='الإعدادات'!$B$4),COUNTIFS($A$6:$A$2005,'الإعدادات'!$B$4,$N$6:$N$2005,"&lt;"&amp;N712)+COUNTIFS($A$6:A712,'الإعدادات'!$B$4,$N$6:N712,N712),"")</f>
        <v/>
      </c>
    </row>
    <row r="713">
      <c r="A713" s="13" t="n"/>
      <c r="B713" s="20" t="n"/>
      <c r="C713" s="5" t="n"/>
      <c r="D713" s="21" t="n"/>
      <c r="E713" s="5" t="n"/>
      <c r="F713" s="5" t="n"/>
      <c r="G713" s="5" t="n"/>
      <c r="H713" s="15" t="n"/>
      <c r="I713" s="5" t="n"/>
      <c r="J713" s="19">
        <f>IF(E713&amp;""="","",IFERROR(INDEX('الخدمات'!$B$6:$B$205,MATCH(E713&amp;"",'الخدمات'!$A$6:$A$205,0)),"خدمة غير موجودة"))</f>
        <v/>
      </c>
      <c r="K713" s="19">
        <f>IF(A713&amp;""="","",IF(AND(G713="تم",ISNUMBER(J713)),ROUND(J713-N(H713),2),0))</f>
        <v/>
      </c>
      <c r="L713" s="19">
        <f>IF(A713&amp;""="","",IFERROR(ROUND(K713*INDEX('الموظفات'!$C$6:$C$205,MATCH(F713&amp;"",'الموظفات'!$A$6:$A$205,0)),2),0))</f>
        <v/>
      </c>
      <c r="M713" s="6">
        <f>IF(A713&amp;""="","",IF(G713&amp;""="","محجوز",G713))</f>
        <v/>
      </c>
      <c r="N713" s="18">
        <f>IF(ISNUMBER(A713),IF(ISNUMBER(B713),HOUR(B713)*60+MINUTE(B713),0),"")</f>
        <v/>
      </c>
      <c r="O713" s="18">
        <f>IF(AND(ISNUMBER(A713),A713='الإعدادات'!$B$4),COUNTIFS($A$6:$A$2005,'الإعدادات'!$B$4,$N$6:$N$2005,"&lt;"&amp;N713)+COUNTIFS($A$6:A713,'الإعدادات'!$B$4,$N$6:N713,N713),"")</f>
        <v/>
      </c>
    </row>
    <row r="714">
      <c r="A714" s="13" t="n"/>
      <c r="B714" s="20" t="n"/>
      <c r="C714" s="5" t="n"/>
      <c r="D714" s="21" t="n"/>
      <c r="E714" s="5" t="n"/>
      <c r="F714" s="5" t="n"/>
      <c r="G714" s="5" t="n"/>
      <c r="H714" s="15" t="n"/>
      <c r="I714" s="5" t="n"/>
      <c r="J714" s="19">
        <f>IF(E714&amp;""="","",IFERROR(INDEX('الخدمات'!$B$6:$B$205,MATCH(E714&amp;"",'الخدمات'!$A$6:$A$205,0)),"خدمة غير موجودة"))</f>
        <v/>
      </c>
      <c r="K714" s="19">
        <f>IF(A714&amp;""="","",IF(AND(G714="تم",ISNUMBER(J714)),ROUND(J714-N(H714),2),0))</f>
        <v/>
      </c>
      <c r="L714" s="19">
        <f>IF(A714&amp;""="","",IFERROR(ROUND(K714*INDEX('الموظفات'!$C$6:$C$205,MATCH(F714&amp;"",'الموظفات'!$A$6:$A$205,0)),2),0))</f>
        <v/>
      </c>
      <c r="M714" s="6">
        <f>IF(A714&amp;""="","",IF(G714&amp;""="","محجوز",G714))</f>
        <v/>
      </c>
      <c r="N714" s="18">
        <f>IF(ISNUMBER(A714),IF(ISNUMBER(B714),HOUR(B714)*60+MINUTE(B714),0),"")</f>
        <v/>
      </c>
      <c r="O714" s="18">
        <f>IF(AND(ISNUMBER(A714),A714='الإعدادات'!$B$4),COUNTIFS($A$6:$A$2005,'الإعدادات'!$B$4,$N$6:$N$2005,"&lt;"&amp;N714)+COUNTIFS($A$6:A714,'الإعدادات'!$B$4,$N$6:N714,N714),"")</f>
        <v/>
      </c>
    </row>
    <row r="715">
      <c r="A715" s="13" t="n"/>
      <c r="B715" s="20" t="n"/>
      <c r="C715" s="5" t="n"/>
      <c r="D715" s="21" t="n"/>
      <c r="E715" s="5" t="n"/>
      <c r="F715" s="5" t="n"/>
      <c r="G715" s="5" t="n"/>
      <c r="H715" s="15" t="n"/>
      <c r="I715" s="5" t="n"/>
      <c r="J715" s="19">
        <f>IF(E715&amp;""="","",IFERROR(INDEX('الخدمات'!$B$6:$B$205,MATCH(E715&amp;"",'الخدمات'!$A$6:$A$205,0)),"خدمة غير موجودة"))</f>
        <v/>
      </c>
      <c r="K715" s="19">
        <f>IF(A715&amp;""="","",IF(AND(G715="تم",ISNUMBER(J715)),ROUND(J715-N(H715),2),0))</f>
        <v/>
      </c>
      <c r="L715" s="19">
        <f>IF(A715&amp;""="","",IFERROR(ROUND(K715*INDEX('الموظفات'!$C$6:$C$205,MATCH(F715&amp;"",'الموظفات'!$A$6:$A$205,0)),2),0))</f>
        <v/>
      </c>
      <c r="M715" s="6">
        <f>IF(A715&amp;""="","",IF(G715&amp;""="","محجوز",G715))</f>
        <v/>
      </c>
      <c r="N715" s="18">
        <f>IF(ISNUMBER(A715),IF(ISNUMBER(B715),HOUR(B715)*60+MINUTE(B715),0),"")</f>
        <v/>
      </c>
      <c r="O715" s="18">
        <f>IF(AND(ISNUMBER(A715),A715='الإعدادات'!$B$4),COUNTIFS($A$6:$A$2005,'الإعدادات'!$B$4,$N$6:$N$2005,"&lt;"&amp;N715)+COUNTIFS($A$6:A715,'الإعدادات'!$B$4,$N$6:N715,N715),"")</f>
        <v/>
      </c>
    </row>
    <row r="716">
      <c r="A716" s="13" t="n"/>
      <c r="B716" s="20" t="n"/>
      <c r="C716" s="5" t="n"/>
      <c r="D716" s="21" t="n"/>
      <c r="E716" s="5" t="n"/>
      <c r="F716" s="5" t="n"/>
      <c r="G716" s="5" t="n"/>
      <c r="H716" s="15" t="n"/>
      <c r="I716" s="5" t="n"/>
      <c r="J716" s="19">
        <f>IF(E716&amp;""="","",IFERROR(INDEX('الخدمات'!$B$6:$B$205,MATCH(E716&amp;"",'الخدمات'!$A$6:$A$205,0)),"خدمة غير موجودة"))</f>
        <v/>
      </c>
      <c r="K716" s="19">
        <f>IF(A716&amp;""="","",IF(AND(G716="تم",ISNUMBER(J716)),ROUND(J716-N(H716),2),0))</f>
        <v/>
      </c>
      <c r="L716" s="19">
        <f>IF(A716&amp;""="","",IFERROR(ROUND(K716*INDEX('الموظفات'!$C$6:$C$205,MATCH(F716&amp;"",'الموظفات'!$A$6:$A$205,0)),2),0))</f>
        <v/>
      </c>
      <c r="M716" s="6">
        <f>IF(A716&amp;""="","",IF(G716&amp;""="","محجوز",G716))</f>
        <v/>
      </c>
      <c r="N716" s="18">
        <f>IF(ISNUMBER(A716),IF(ISNUMBER(B716),HOUR(B716)*60+MINUTE(B716),0),"")</f>
        <v/>
      </c>
      <c r="O716" s="18">
        <f>IF(AND(ISNUMBER(A716),A716='الإعدادات'!$B$4),COUNTIFS($A$6:$A$2005,'الإعدادات'!$B$4,$N$6:$N$2005,"&lt;"&amp;N716)+COUNTIFS($A$6:A716,'الإعدادات'!$B$4,$N$6:N716,N716),"")</f>
        <v/>
      </c>
    </row>
    <row r="717">
      <c r="A717" s="13" t="n"/>
      <c r="B717" s="20" t="n"/>
      <c r="C717" s="5" t="n"/>
      <c r="D717" s="21" t="n"/>
      <c r="E717" s="5" t="n"/>
      <c r="F717" s="5" t="n"/>
      <c r="G717" s="5" t="n"/>
      <c r="H717" s="15" t="n"/>
      <c r="I717" s="5" t="n"/>
      <c r="J717" s="19">
        <f>IF(E717&amp;""="","",IFERROR(INDEX('الخدمات'!$B$6:$B$205,MATCH(E717&amp;"",'الخدمات'!$A$6:$A$205,0)),"خدمة غير موجودة"))</f>
        <v/>
      </c>
      <c r="K717" s="19">
        <f>IF(A717&amp;""="","",IF(AND(G717="تم",ISNUMBER(J717)),ROUND(J717-N(H717),2),0))</f>
        <v/>
      </c>
      <c r="L717" s="19">
        <f>IF(A717&amp;""="","",IFERROR(ROUND(K717*INDEX('الموظفات'!$C$6:$C$205,MATCH(F717&amp;"",'الموظفات'!$A$6:$A$205,0)),2),0))</f>
        <v/>
      </c>
      <c r="M717" s="6">
        <f>IF(A717&amp;""="","",IF(G717&amp;""="","محجوز",G717))</f>
        <v/>
      </c>
      <c r="N717" s="18">
        <f>IF(ISNUMBER(A717),IF(ISNUMBER(B717),HOUR(B717)*60+MINUTE(B717),0),"")</f>
        <v/>
      </c>
      <c r="O717" s="18">
        <f>IF(AND(ISNUMBER(A717),A717='الإعدادات'!$B$4),COUNTIFS($A$6:$A$2005,'الإعدادات'!$B$4,$N$6:$N$2005,"&lt;"&amp;N717)+COUNTIFS($A$6:A717,'الإعدادات'!$B$4,$N$6:N717,N717),"")</f>
        <v/>
      </c>
    </row>
    <row r="718">
      <c r="A718" s="13" t="n"/>
      <c r="B718" s="20" t="n"/>
      <c r="C718" s="5" t="n"/>
      <c r="D718" s="21" t="n"/>
      <c r="E718" s="5" t="n"/>
      <c r="F718" s="5" t="n"/>
      <c r="G718" s="5" t="n"/>
      <c r="H718" s="15" t="n"/>
      <c r="I718" s="5" t="n"/>
      <c r="J718" s="19">
        <f>IF(E718&amp;""="","",IFERROR(INDEX('الخدمات'!$B$6:$B$205,MATCH(E718&amp;"",'الخدمات'!$A$6:$A$205,0)),"خدمة غير موجودة"))</f>
        <v/>
      </c>
      <c r="K718" s="19">
        <f>IF(A718&amp;""="","",IF(AND(G718="تم",ISNUMBER(J718)),ROUND(J718-N(H718),2),0))</f>
        <v/>
      </c>
      <c r="L718" s="19">
        <f>IF(A718&amp;""="","",IFERROR(ROUND(K718*INDEX('الموظفات'!$C$6:$C$205,MATCH(F718&amp;"",'الموظفات'!$A$6:$A$205,0)),2),0))</f>
        <v/>
      </c>
      <c r="M718" s="6">
        <f>IF(A718&amp;""="","",IF(G718&amp;""="","محجوز",G718))</f>
        <v/>
      </c>
      <c r="N718" s="18">
        <f>IF(ISNUMBER(A718),IF(ISNUMBER(B718),HOUR(B718)*60+MINUTE(B718),0),"")</f>
        <v/>
      </c>
      <c r="O718" s="18">
        <f>IF(AND(ISNUMBER(A718),A718='الإعدادات'!$B$4),COUNTIFS($A$6:$A$2005,'الإعدادات'!$B$4,$N$6:$N$2005,"&lt;"&amp;N718)+COUNTIFS($A$6:A718,'الإعدادات'!$B$4,$N$6:N718,N718),"")</f>
        <v/>
      </c>
    </row>
    <row r="719">
      <c r="A719" s="13" t="n"/>
      <c r="B719" s="20" t="n"/>
      <c r="C719" s="5" t="n"/>
      <c r="D719" s="21" t="n"/>
      <c r="E719" s="5" t="n"/>
      <c r="F719" s="5" t="n"/>
      <c r="G719" s="5" t="n"/>
      <c r="H719" s="15" t="n"/>
      <c r="I719" s="5" t="n"/>
      <c r="J719" s="19">
        <f>IF(E719&amp;""="","",IFERROR(INDEX('الخدمات'!$B$6:$B$205,MATCH(E719&amp;"",'الخدمات'!$A$6:$A$205,0)),"خدمة غير موجودة"))</f>
        <v/>
      </c>
      <c r="K719" s="19">
        <f>IF(A719&amp;""="","",IF(AND(G719="تم",ISNUMBER(J719)),ROUND(J719-N(H719),2),0))</f>
        <v/>
      </c>
      <c r="L719" s="19">
        <f>IF(A719&amp;""="","",IFERROR(ROUND(K719*INDEX('الموظفات'!$C$6:$C$205,MATCH(F719&amp;"",'الموظفات'!$A$6:$A$205,0)),2),0))</f>
        <v/>
      </c>
      <c r="M719" s="6">
        <f>IF(A719&amp;""="","",IF(G719&amp;""="","محجوز",G719))</f>
        <v/>
      </c>
      <c r="N719" s="18">
        <f>IF(ISNUMBER(A719),IF(ISNUMBER(B719),HOUR(B719)*60+MINUTE(B719),0),"")</f>
        <v/>
      </c>
      <c r="O719" s="18">
        <f>IF(AND(ISNUMBER(A719),A719='الإعدادات'!$B$4),COUNTIFS($A$6:$A$2005,'الإعدادات'!$B$4,$N$6:$N$2005,"&lt;"&amp;N719)+COUNTIFS($A$6:A719,'الإعدادات'!$B$4,$N$6:N719,N719),"")</f>
        <v/>
      </c>
    </row>
    <row r="720">
      <c r="A720" s="13" t="n"/>
      <c r="B720" s="20" t="n"/>
      <c r="C720" s="5" t="n"/>
      <c r="D720" s="21" t="n"/>
      <c r="E720" s="5" t="n"/>
      <c r="F720" s="5" t="n"/>
      <c r="G720" s="5" t="n"/>
      <c r="H720" s="15" t="n"/>
      <c r="I720" s="5" t="n"/>
      <c r="J720" s="19">
        <f>IF(E720&amp;""="","",IFERROR(INDEX('الخدمات'!$B$6:$B$205,MATCH(E720&amp;"",'الخدمات'!$A$6:$A$205,0)),"خدمة غير موجودة"))</f>
        <v/>
      </c>
      <c r="K720" s="19">
        <f>IF(A720&amp;""="","",IF(AND(G720="تم",ISNUMBER(J720)),ROUND(J720-N(H720),2),0))</f>
        <v/>
      </c>
      <c r="L720" s="19">
        <f>IF(A720&amp;""="","",IFERROR(ROUND(K720*INDEX('الموظفات'!$C$6:$C$205,MATCH(F720&amp;"",'الموظفات'!$A$6:$A$205,0)),2),0))</f>
        <v/>
      </c>
      <c r="M720" s="6">
        <f>IF(A720&amp;""="","",IF(G720&amp;""="","محجوز",G720))</f>
        <v/>
      </c>
      <c r="N720" s="18">
        <f>IF(ISNUMBER(A720),IF(ISNUMBER(B720),HOUR(B720)*60+MINUTE(B720),0),"")</f>
        <v/>
      </c>
      <c r="O720" s="18">
        <f>IF(AND(ISNUMBER(A720),A720='الإعدادات'!$B$4),COUNTIFS($A$6:$A$2005,'الإعدادات'!$B$4,$N$6:$N$2005,"&lt;"&amp;N720)+COUNTIFS($A$6:A720,'الإعدادات'!$B$4,$N$6:N720,N720),"")</f>
        <v/>
      </c>
    </row>
    <row r="721">
      <c r="A721" s="13" t="n"/>
      <c r="B721" s="20" t="n"/>
      <c r="C721" s="5" t="n"/>
      <c r="D721" s="21" t="n"/>
      <c r="E721" s="5" t="n"/>
      <c r="F721" s="5" t="n"/>
      <c r="G721" s="5" t="n"/>
      <c r="H721" s="15" t="n"/>
      <c r="I721" s="5" t="n"/>
      <c r="J721" s="19">
        <f>IF(E721&amp;""="","",IFERROR(INDEX('الخدمات'!$B$6:$B$205,MATCH(E721&amp;"",'الخدمات'!$A$6:$A$205,0)),"خدمة غير موجودة"))</f>
        <v/>
      </c>
      <c r="K721" s="19">
        <f>IF(A721&amp;""="","",IF(AND(G721="تم",ISNUMBER(J721)),ROUND(J721-N(H721),2),0))</f>
        <v/>
      </c>
      <c r="L721" s="19">
        <f>IF(A721&amp;""="","",IFERROR(ROUND(K721*INDEX('الموظفات'!$C$6:$C$205,MATCH(F721&amp;"",'الموظفات'!$A$6:$A$205,0)),2),0))</f>
        <v/>
      </c>
      <c r="M721" s="6">
        <f>IF(A721&amp;""="","",IF(G721&amp;""="","محجوز",G721))</f>
        <v/>
      </c>
      <c r="N721" s="18">
        <f>IF(ISNUMBER(A721),IF(ISNUMBER(B721),HOUR(B721)*60+MINUTE(B721),0),"")</f>
        <v/>
      </c>
      <c r="O721" s="18">
        <f>IF(AND(ISNUMBER(A721),A721='الإعدادات'!$B$4),COUNTIFS($A$6:$A$2005,'الإعدادات'!$B$4,$N$6:$N$2005,"&lt;"&amp;N721)+COUNTIFS($A$6:A721,'الإعدادات'!$B$4,$N$6:N721,N721),"")</f>
        <v/>
      </c>
    </row>
    <row r="722">
      <c r="A722" s="13" t="n"/>
      <c r="B722" s="20" t="n"/>
      <c r="C722" s="5" t="n"/>
      <c r="D722" s="21" t="n"/>
      <c r="E722" s="5" t="n"/>
      <c r="F722" s="5" t="n"/>
      <c r="G722" s="5" t="n"/>
      <c r="H722" s="15" t="n"/>
      <c r="I722" s="5" t="n"/>
      <c r="J722" s="19">
        <f>IF(E722&amp;""="","",IFERROR(INDEX('الخدمات'!$B$6:$B$205,MATCH(E722&amp;"",'الخدمات'!$A$6:$A$205,0)),"خدمة غير موجودة"))</f>
        <v/>
      </c>
      <c r="K722" s="19">
        <f>IF(A722&amp;""="","",IF(AND(G722="تم",ISNUMBER(J722)),ROUND(J722-N(H722),2),0))</f>
        <v/>
      </c>
      <c r="L722" s="19">
        <f>IF(A722&amp;""="","",IFERROR(ROUND(K722*INDEX('الموظفات'!$C$6:$C$205,MATCH(F722&amp;"",'الموظفات'!$A$6:$A$205,0)),2),0))</f>
        <v/>
      </c>
      <c r="M722" s="6">
        <f>IF(A722&amp;""="","",IF(G722&amp;""="","محجوز",G722))</f>
        <v/>
      </c>
      <c r="N722" s="18">
        <f>IF(ISNUMBER(A722),IF(ISNUMBER(B722),HOUR(B722)*60+MINUTE(B722),0),"")</f>
        <v/>
      </c>
      <c r="O722" s="18">
        <f>IF(AND(ISNUMBER(A722),A722='الإعدادات'!$B$4),COUNTIFS($A$6:$A$2005,'الإعدادات'!$B$4,$N$6:$N$2005,"&lt;"&amp;N722)+COUNTIFS($A$6:A722,'الإعدادات'!$B$4,$N$6:N722,N722),"")</f>
        <v/>
      </c>
    </row>
    <row r="723">
      <c r="A723" s="13" t="n"/>
      <c r="B723" s="20" t="n"/>
      <c r="C723" s="5" t="n"/>
      <c r="D723" s="21" t="n"/>
      <c r="E723" s="5" t="n"/>
      <c r="F723" s="5" t="n"/>
      <c r="G723" s="5" t="n"/>
      <c r="H723" s="15" t="n"/>
      <c r="I723" s="5" t="n"/>
      <c r="J723" s="19">
        <f>IF(E723&amp;""="","",IFERROR(INDEX('الخدمات'!$B$6:$B$205,MATCH(E723&amp;"",'الخدمات'!$A$6:$A$205,0)),"خدمة غير موجودة"))</f>
        <v/>
      </c>
      <c r="K723" s="19">
        <f>IF(A723&amp;""="","",IF(AND(G723="تم",ISNUMBER(J723)),ROUND(J723-N(H723),2),0))</f>
        <v/>
      </c>
      <c r="L723" s="19">
        <f>IF(A723&amp;""="","",IFERROR(ROUND(K723*INDEX('الموظفات'!$C$6:$C$205,MATCH(F723&amp;"",'الموظفات'!$A$6:$A$205,0)),2),0))</f>
        <v/>
      </c>
      <c r="M723" s="6">
        <f>IF(A723&amp;""="","",IF(G723&amp;""="","محجوز",G723))</f>
        <v/>
      </c>
      <c r="N723" s="18">
        <f>IF(ISNUMBER(A723),IF(ISNUMBER(B723),HOUR(B723)*60+MINUTE(B723),0),"")</f>
        <v/>
      </c>
      <c r="O723" s="18">
        <f>IF(AND(ISNUMBER(A723),A723='الإعدادات'!$B$4),COUNTIFS($A$6:$A$2005,'الإعدادات'!$B$4,$N$6:$N$2005,"&lt;"&amp;N723)+COUNTIFS($A$6:A723,'الإعدادات'!$B$4,$N$6:N723,N723),"")</f>
        <v/>
      </c>
    </row>
    <row r="724">
      <c r="A724" s="13" t="n"/>
      <c r="B724" s="20" t="n"/>
      <c r="C724" s="5" t="n"/>
      <c r="D724" s="21" t="n"/>
      <c r="E724" s="5" t="n"/>
      <c r="F724" s="5" t="n"/>
      <c r="G724" s="5" t="n"/>
      <c r="H724" s="15" t="n"/>
      <c r="I724" s="5" t="n"/>
      <c r="J724" s="19">
        <f>IF(E724&amp;""="","",IFERROR(INDEX('الخدمات'!$B$6:$B$205,MATCH(E724&amp;"",'الخدمات'!$A$6:$A$205,0)),"خدمة غير موجودة"))</f>
        <v/>
      </c>
      <c r="K724" s="19">
        <f>IF(A724&amp;""="","",IF(AND(G724="تم",ISNUMBER(J724)),ROUND(J724-N(H724),2),0))</f>
        <v/>
      </c>
      <c r="L724" s="19">
        <f>IF(A724&amp;""="","",IFERROR(ROUND(K724*INDEX('الموظفات'!$C$6:$C$205,MATCH(F724&amp;"",'الموظفات'!$A$6:$A$205,0)),2),0))</f>
        <v/>
      </c>
      <c r="M724" s="6">
        <f>IF(A724&amp;""="","",IF(G724&amp;""="","محجوز",G724))</f>
        <v/>
      </c>
      <c r="N724" s="18">
        <f>IF(ISNUMBER(A724),IF(ISNUMBER(B724),HOUR(B724)*60+MINUTE(B724),0),"")</f>
        <v/>
      </c>
      <c r="O724" s="18">
        <f>IF(AND(ISNUMBER(A724),A724='الإعدادات'!$B$4),COUNTIFS($A$6:$A$2005,'الإعدادات'!$B$4,$N$6:$N$2005,"&lt;"&amp;N724)+COUNTIFS($A$6:A724,'الإعدادات'!$B$4,$N$6:N724,N724),"")</f>
        <v/>
      </c>
    </row>
    <row r="725">
      <c r="A725" s="13" t="n"/>
      <c r="B725" s="20" t="n"/>
      <c r="C725" s="5" t="n"/>
      <c r="D725" s="21" t="n"/>
      <c r="E725" s="5" t="n"/>
      <c r="F725" s="5" t="n"/>
      <c r="G725" s="5" t="n"/>
      <c r="H725" s="15" t="n"/>
      <c r="I725" s="5" t="n"/>
      <c r="J725" s="19">
        <f>IF(E725&amp;""="","",IFERROR(INDEX('الخدمات'!$B$6:$B$205,MATCH(E725&amp;"",'الخدمات'!$A$6:$A$205,0)),"خدمة غير موجودة"))</f>
        <v/>
      </c>
      <c r="K725" s="19">
        <f>IF(A725&amp;""="","",IF(AND(G725="تم",ISNUMBER(J725)),ROUND(J725-N(H725),2),0))</f>
        <v/>
      </c>
      <c r="L725" s="19">
        <f>IF(A725&amp;""="","",IFERROR(ROUND(K725*INDEX('الموظفات'!$C$6:$C$205,MATCH(F725&amp;"",'الموظفات'!$A$6:$A$205,0)),2),0))</f>
        <v/>
      </c>
      <c r="M725" s="6">
        <f>IF(A725&amp;""="","",IF(G725&amp;""="","محجوز",G725))</f>
        <v/>
      </c>
      <c r="N725" s="18">
        <f>IF(ISNUMBER(A725),IF(ISNUMBER(B725),HOUR(B725)*60+MINUTE(B725),0),"")</f>
        <v/>
      </c>
      <c r="O725" s="18">
        <f>IF(AND(ISNUMBER(A725),A725='الإعدادات'!$B$4),COUNTIFS($A$6:$A$2005,'الإعدادات'!$B$4,$N$6:$N$2005,"&lt;"&amp;N725)+COUNTIFS($A$6:A725,'الإعدادات'!$B$4,$N$6:N725,N725),"")</f>
        <v/>
      </c>
    </row>
    <row r="726">
      <c r="A726" s="13" t="n"/>
      <c r="B726" s="20" t="n"/>
      <c r="C726" s="5" t="n"/>
      <c r="D726" s="21" t="n"/>
      <c r="E726" s="5" t="n"/>
      <c r="F726" s="5" t="n"/>
      <c r="G726" s="5" t="n"/>
      <c r="H726" s="15" t="n"/>
      <c r="I726" s="5" t="n"/>
      <c r="J726" s="19">
        <f>IF(E726&amp;""="","",IFERROR(INDEX('الخدمات'!$B$6:$B$205,MATCH(E726&amp;"",'الخدمات'!$A$6:$A$205,0)),"خدمة غير موجودة"))</f>
        <v/>
      </c>
      <c r="K726" s="19">
        <f>IF(A726&amp;""="","",IF(AND(G726="تم",ISNUMBER(J726)),ROUND(J726-N(H726),2),0))</f>
        <v/>
      </c>
      <c r="L726" s="19">
        <f>IF(A726&amp;""="","",IFERROR(ROUND(K726*INDEX('الموظفات'!$C$6:$C$205,MATCH(F726&amp;"",'الموظفات'!$A$6:$A$205,0)),2),0))</f>
        <v/>
      </c>
      <c r="M726" s="6">
        <f>IF(A726&amp;""="","",IF(G726&amp;""="","محجوز",G726))</f>
        <v/>
      </c>
      <c r="N726" s="18">
        <f>IF(ISNUMBER(A726),IF(ISNUMBER(B726),HOUR(B726)*60+MINUTE(B726),0),"")</f>
        <v/>
      </c>
      <c r="O726" s="18">
        <f>IF(AND(ISNUMBER(A726),A726='الإعدادات'!$B$4),COUNTIFS($A$6:$A$2005,'الإعدادات'!$B$4,$N$6:$N$2005,"&lt;"&amp;N726)+COUNTIFS($A$6:A726,'الإعدادات'!$B$4,$N$6:N726,N726),"")</f>
        <v/>
      </c>
    </row>
    <row r="727">
      <c r="A727" s="13" t="n"/>
      <c r="B727" s="20" t="n"/>
      <c r="C727" s="5" t="n"/>
      <c r="D727" s="21" t="n"/>
      <c r="E727" s="5" t="n"/>
      <c r="F727" s="5" t="n"/>
      <c r="G727" s="5" t="n"/>
      <c r="H727" s="15" t="n"/>
      <c r="I727" s="5" t="n"/>
      <c r="J727" s="19">
        <f>IF(E727&amp;""="","",IFERROR(INDEX('الخدمات'!$B$6:$B$205,MATCH(E727&amp;"",'الخدمات'!$A$6:$A$205,0)),"خدمة غير موجودة"))</f>
        <v/>
      </c>
      <c r="K727" s="19">
        <f>IF(A727&amp;""="","",IF(AND(G727="تم",ISNUMBER(J727)),ROUND(J727-N(H727),2),0))</f>
        <v/>
      </c>
      <c r="L727" s="19">
        <f>IF(A727&amp;""="","",IFERROR(ROUND(K727*INDEX('الموظفات'!$C$6:$C$205,MATCH(F727&amp;"",'الموظفات'!$A$6:$A$205,0)),2),0))</f>
        <v/>
      </c>
      <c r="M727" s="6">
        <f>IF(A727&amp;""="","",IF(G727&amp;""="","محجوز",G727))</f>
        <v/>
      </c>
      <c r="N727" s="18">
        <f>IF(ISNUMBER(A727),IF(ISNUMBER(B727),HOUR(B727)*60+MINUTE(B727),0),"")</f>
        <v/>
      </c>
      <c r="O727" s="18">
        <f>IF(AND(ISNUMBER(A727),A727='الإعدادات'!$B$4),COUNTIFS($A$6:$A$2005,'الإعدادات'!$B$4,$N$6:$N$2005,"&lt;"&amp;N727)+COUNTIFS($A$6:A727,'الإعدادات'!$B$4,$N$6:N727,N727),"")</f>
        <v/>
      </c>
    </row>
    <row r="728">
      <c r="A728" s="13" t="n"/>
      <c r="B728" s="20" t="n"/>
      <c r="C728" s="5" t="n"/>
      <c r="D728" s="21" t="n"/>
      <c r="E728" s="5" t="n"/>
      <c r="F728" s="5" t="n"/>
      <c r="G728" s="5" t="n"/>
      <c r="H728" s="15" t="n"/>
      <c r="I728" s="5" t="n"/>
      <c r="J728" s="19">
        <f>IF(E728&amp;""="","",IFERROR(INDEX('الخدمات'!$B$6:$B$205,MATCH(E728&amp;"",'الخدمات'!$A$6:$A$205,0)),"خدمة غير موجودة"))</f>
        <v/>
      </c>
      <c r="K728" s="19">
        <f>IF(A728&amp;""="","",IF(AND(G728="تم",ISNUMBER(J728)),ROUND(J728-N(H728),2),0))</f>
        <v/>
      </c>
      <c r="L728" s="19">
        <f>IF(A728&amp;""="","",IFERROR(ROUND(K728*INDEX('الموظفات'!$C$6:$C$205,MATCH(F728&amp;"",'الموظفات'!$A$6:$A$205,0)),2),0))</f>
        <v/>
      </c>
      <c r="M728" s="6">
        <f>IF(A728&amp;""="","",IF(G728&amp;""="","محجوز",G728))</f>
        <v/>
      </c>
      <c r="N728" s="18">
        <f>IF(ISNUMBER(A728),IF(ISNUMBER(B728),HOUR(B728)*60+MINUTE(B728),0),"")</f>
        <v/>
      </c>
      <c r="O728" s="18">
        <f>IF(AND(ISNUMBER(A728),A728='الإعدادات'!$B$4),COUNTIFS($A$6:$A$2005,'الإعدادات'!$B$4,$N$6:$N$2005,"&lt;"&amp;N728)+COUNTIFS($A$6:A728,'الإعدادات'!$B$4,$N$6:N728,N728),"")</f>
        <v/>
      </c>
    </row>
    <row r="729">
      <c r="A729" s="13" t="n"/>
      <c r="B729" s="20" t="n"/>
      <c r="C729" s="5" t="n"/>
      <c r="D729" s="21" t="n"/>
      <c r="E729" s="5" t="n"/>
      <c r="F729" s="5" t="n"/>
      <c r="G729" s="5" t="n"/>
      <c r="H729" s="15" t="n"/>
      <c r="I729" s="5" t="n"/>
      <c r="J729" s="19">
        <f>IF(E729&amp;""="","",IFERROR(INDEX('الخدمات'!$B$6:$B$205,MATCH(E729&amp;"",'الخدمات'!$A$6:$A$205,0)),"خدمة غير موجودة"))</f>
        <v/>
      </c>
      <c r="K729" s="19">
        <f>IF(A729&amp;""="","",IF(AND(G729="تم",ISNUMBER(J729)),ROUND(J729-N(H729),2),0))</f>
        <v/>
      </c>
      <c r="L729" s="19">
        <f>IF(A729&amp;""="","",IFERROR(ROUND(K729*INDEX('الموظفات'!$C$6:$C$205,MATCH(F729&amp;"",'الموظفات'!$A$6:$A$205,0)),2),0))</f>
        <v/>
      </c>
      <c r="M729" s="6">
        <f>IF(A729&amp;""="","",IF(G729&amp;""="","محجوز",G729))</f>
        <v/>
      </c>
      <c r="N729" s="18">
        <f>IF(ISNUMBER(A729),IF(ISNUMBER(B729),HOUR(B729)*60+MINUTE(B729),0),"")</f>
        <v/>
      </c>
      <c r="O729" s="18">
        <f>IF(AND(ISNUMBER(A729),A729='الإعدادات'!$B$4),COUNTIFS($A$6:$A$2005,'الإعدادات'!$B$4,$N$6:$N$2005,"&lt;"&amp;N729)+COUNTIFS($A$6:A729,'الإعدادات'!$B$4,$N$6:N729,N729),"")</f>
        <v/>
      </c>
    </row>
    <row r="730">
      <c r="A730" s="13" t="n"/>
      <c r="B730" s="20" t="n"/>
      <c r="C730" s="5" t="n"/>
      <c r="D730" s="21" t="n"/>
      <c r="E730" s="5" t="n"/>
      <c r="F730" s="5" t="n"/>
      <c r="G730" s="5" t="n"/>
      <c r="H730" s="15" t="n"/>
      <c r="I730" s="5" t="n"/>
      <c r="J730" s="19">
        <f>IF(E730&amp;""="","",IFERROR(INDEX('الخدمات'!$B$6:$B$205,MATCH(E730&amp;"",'الخدمات'!$A$6:$A$205,0)),"خدمة غير موجودة"))</f>
        <v/>
      </c>
      <c r="K730" s="19">
        <f>IF(A730&amp;""="","",IF(AND(G730="تم",ISNUMBER(J730)),ROUND(J730-N(H730),2),0))</f>
        <v/>
      </c>
      <c r="L730" s="19">
        <f>IF(A730&amp;""="","",IFERROR(ROUND(K730*INDEX('الموظفات'!$C$6:$C$205,MATCH(F730&amp;"",'الموظفات'!$A$6:$A$205,0)),2),0))</f>
        <v/>
      </c>
      <c r="M730" s="6">
        <f>IF(A730&amp;""="","",IF(G730&amp;""="","محجوز",G730))</f>
        <v/>
      </c>
      <c r="N730" s="18">
        <f>IF(ISNUMBER(A730),IF(ISNUMBER(B730),HOUR(B730)*60+MINUTE(B730),0),"")</f>
        <v/>
      </c>
      <c r="O730" s="18">
        <f>IF(AND(ISNUMBER(A730),A730='الإعدادات'!$B$4),COUNTIFS($A$6:$A$2005,'الإعدادات'!$B$4,$N$6:$N$2005,"&lt;"&amp;N730)+COUNTIFS($A$6:A730,'الإعدادات'!$B$4,$N$6:N730,N730),"")</f>
        <v/>
      </c>
    </row>
    <row r="731">
      <c r="A731" s="13" t="n"/>
      <c r="B731" s="20" t="n"/>
      <c r="C731" s="5" t="n"/>
      <c r="D731" s="21" t="n"/>
      <c r="E731" s="5" t="n"/>
      <c r="F731" s="5" t="n"/>
      <c r="G731" s="5" t="n"/>
      <c r="H731" s="15" t="n"/>
      <c r="I731" s="5" t="n"/>
      <c r="J731" s="19">
        <f>IF(E731&amp;""="","",IFERROR(INDEX('الخدمات'!$B$6:$B$205,MATCH(E731&amp;"",'الخدمات'!$A$6:$A$205,0)),"خدمة غير موجودة"))</f>
        <v/>
      </c>
      <c r="K731" s="19">
        <f>IF(A731&amp;""="","",IF(AND(G731="تم",ISNUMBER(J731)),ROUND(J731-N(H731),2),0))</f>
        <v/>
      </c>
      <c r="L731" s="19">
        <f>IF(A731&amp;""="","",IFERROR(ROUND(K731*INDEX('الموظفات'!$C$6:$C$205,MATCH(F731&amp;"",'الموظفات'!$A$6:$A$205,0)),2),0))</f>
        <v/>
      </c>
      <c r="M731" s="6">
        <f>IF(A731&amp;""="","",IF(G731&amp;""="","محجوز",G731))</f>
        <v/>
      </c>
      <c r="N731" s="18">
        <f>IF(ISNUMBER(A731),IF(ISNUMBER(B731),HOUR(B731)*60+MINUTE(B731),0),"")</f>
        <v/>
      </c>
      <c r="O731" s="18">
        <f>IF(AND(ISNUMBER(A731),A731='الإعدادات'!$B$4),COUNTIFS($A$6:$A$2005,'الإعدادات'!$B$4,$N$6:$N$2005,"&lt;"&amp;N731)+COUNTIFS($A$6:A731,'الإعدادات'!$B$4,$N$6:N731,N731),"")</f>
        <v/>
      </c>
    </row>
    <row r="732">
      <c r="A732" s="13" t="n"/>
      <c r="B732" s="20" t="n"/>
      <c r="C732" s="5" t="n"/>
      <c r="D732" s="21" t="n"/>
      <c r="E732" s="5" t="n"/>
      <c r="F732" s="5" t="n"/>
      <c r="G732" s="5" t="n"/>
      <c r="H732" s="15" t="n"/>
      <c r="I732" s="5" t="n"/>
      <c r="J732" s="19">
        <f>IF(E732&amp;""="","",IFERROR(INDEX('الخدمات'!$B$6:$B$205,MATCH(E732&amp;"",'الخدمات'!$A$6:$A$205,0)),"خدمة غير موجودة"))</f>
        <v/>
      </c>
      <c r="K732" s="19">
        <f>IF(A732&amp;""="","",IF(AND(G732="تم",ISNUMBER(J732)),ROUND(J732-N(H732),2),0))</f>
        <v/>
      </c>
      <c r="L732" s="19">
        <f>IF(A732&amp;""="","",IFERROR(ROUND(K732*INDEX('الموظفات'!$C$6:$C$205,MATCH(F732&amp;"",'الموظفات'!$A$6:$A$205,0)),2),0))</f>
        <v/>
      </c>
      <c r="M732" s="6">
        <f>IF(A732&amp;""="","",IF(G732&amp;""="","محجوز",G732))</f>
        <v/>
      </c>
      <c r="N732" s="18">
        <f>IF(ISNUMBER(A732),IF(ISNUMBER(B732),HOUR(B732)*60+MINUTE(B732),0),"")</f>
        <v/>
      </c>
      <c r="O732" s="18">
        <f>IF(AND(ISNUMBER(A732),A732='الإعدادات'!$B$4),COUNTIFS($A$6:$A$2005,'الإعدادات'!$B$4,$N$6:$N$2005,"&lt;"&amp;N732)+COUNTIFS($A$6:A732,'الإعدادات'!$B$4,$N$6:N732,N732),"")</f>
        <v/>
      </c>
    </row>
    <row r="733">
      <c r="A733" s="13" t="n"/>
      <c r="B733" s="20" t="n"/>
      <c r="C733" s="5" t="n"/>
      <c r="D733" s="21" t="n"/>
      <c r="E733" s="5" t="n"/>
      <c r="F733" s="5" t="n"/>
      <c r="G733" s="5" t="n"/>
      <c r="H733" s="15" t="n"/>
      <c r="I733" s="5" t="n"/>
      <c r="J733" s="19">
        <f>IF(E733&amp;""="","",IFERROR(INDEX('الخدمات'!$B$6:$B$205,MATCH(E733&amp;"",'الخدمات'!$A$6:$A$205,0)),"خدمة غير موجودة"))</f>
        <v/>
      </c>
      <c r="K733" s="19">
        <f>IF(A733&amp;""="","",IF(AND(G733="تم",ISNUMBER(J733)),ROUND(J733-N(H733),2),0))</f>
        <v/>
      </c>
      <c r="L733" s="19">
        <f>IF(A733&amp;""="","",IFERROR(ROUND(K733*INDEX('الموظفات'!$C$6:$C$205,MATCH(F733&amp;"",'الموظفات'!$A$6:$A$205,0)),2),0))</f>
        <v/>
      </c>
      <c r="M733" s="6">
        <f>IF(A733&amp;""="","",IF(G733&amp;""="","محجوز",G733))</f>
        <v/>
      </c>
      <c r="N733" s="18">
        <f>IF(ISNUMBER(A733),IF(ISNUMBER(B733),HOUR(B733)*60+MINUTE(B733),0),"")</f>
        <v/>
      </c>
      <c r="O733" s="18">
        <f>IF(AND(ISNUMBER(A733),A733='الإعدادات'!$B$4),COUNTIFS($A$6:$A$2005,'الإعدادات'!$B$4,$N$6:$N$2005,"&lt;"&amp;N733)+COUNTIFS($A$6:A733,'الإعدادات'!$B$4,$N$6:N733,N733),"")</f>
        <v/>
      </c>
    </row>
    <row r="734">
      <c r="A734" s="13" t="n"/>
      <c r="B734" s="20" t="n"/>
      <c r="C734" s="5" t="n"/>
      <c r="D734" s="21" t="n"/>
      <c r="E734" s="5" t="n"/>
      <c r="F734" s="5" t="n"/>
      <c r="G734" s="5" t="n"/>
      <c r="H734" s="15" t="n"/>
      <c r="I734" s="5" t="n"/>
      <c r="J734" s="19">
        <f>IF(E734&amp;""="","",IFERROR(INDEX('الخدمات'!$B$6:$B$205,MATCH(E734&amp;"",'الخدمات'!$A$6:$A$205,0)),"خدمة غير موجودة"))</f>
        <v/>
      </c>
      <c r="K734" s="19">
        <f>IF(A734&amp;""="","",IF(AND(G734="تم",ISNUMBER(J734)),ROUND(J734-N(H734),2),0))</f>
        <v/>
      </c>
      <c r="L734" s="19">
        <f>IF(A734&amp;""="","",IFERROR(ROUND(K734*INDEX('الموظفات'!$C$6:$C$205,MATCH(F734&amp;"",'الموظفات'!$A$6:$A$205,0)),2),0))</f>
        <v/>
      </c>
      <c r="M734" s="6">
        <f>IF(A734&amp;""="","",IF(G734&amp;""="","محجوز",G734))</f>
        <v/>
      </c>
      <c r="N734" s="18">
        <f>IF(ISNUMBER(A734),IF(ISNUMBER(B734),HOUR(B734)*60+MINUTE(B734),0),"")</f>
        <v/>
      </c>
      <c r="O734" s="18">
        <f>IF(AND(ISNUMBER(A734),A734='الإعدادات'!$B$4),COUNTIFS($A$6:$A$2005,'الإعدادات'!$B$4,$N$6:$N$2005,"&lt;"&amp;N734)+COUNTIFS($A$6:A734,'الإعدادات'!$B$4,$N$6:N734,N734),"")</f>
        <v/>
      </c>
    </row>
    <row r="735">
      <c r="A735" s="13" t="n"/>
      <c r="B735" s="20" t="n"/>
      <c r="C735" s="5" t="n"/>
      <c r="D735" s="21" t="n"/>
      <c r="E735" s="5" t="n"/>
      <c r="F735" s="5" t="n"/>
      <c r="G735" s="5" t="n"/>
      <c r="H735" s="15" t="n"/>
      <c r="I735" s="5" t="n"/>
      <c r="J735" s="19">
        <f>IF(E735&amp;""="","",IFERROR(INDEX('الخدمات'!$B$6:$B$205,MATCH(E735&amp;"",'الخدمات'!$A$6:$A$205,0)),"خدمة غير موجودة"))</f>
        <v/>
      </c>
      <c r="K735" s="19">
        <f>IF(A735&amp;""="","",IF(AND(G735="تم",ISNUMBER(J735)),ROUND(J735-N(H735),2),0))</f>
        <v/>
      </c>
      <c r="L735" s="19">
        <f>IF(A735&amp;""="","",IFERROR(ROUND(K735*INDEX('الموظفات'!$C$6:$C$205,MATCH(F735&amp;"",'الموظفات'!$A$6:$A$205,0)),2),0))</f>
        <v/>
      </c>
      <c r="M735" s="6">
        <f>IF(A735&amp;""="","",IF(G735&amp;""="","محجوز",G735))</f>
        <v/>
      </c>
      <c r="N735" s="18">
        <f>IF(ISNUMBER(A735),IF(ISNUMBER(B735),HOUR(B735)*60+MINUTE(B735),0),"")</f>
        <v/>
      </c>
      <c r="O735" s="18">
        <f>IF(AND(ISNUMBER(A735),A735='الإعدادات'!$B$4),COUNTIFS($A$6:$A$2005,'الإعدادات'!$B$4,$N$6:$N$2005,"&lt;"&amp;N735)+COUNTIFS($A$6:A735,'الإعدادات'!$B$4,$N$6:N735,N735),"")</f>
        <v/>
      </c>
    </row>
    <row r="736">
      <c r="A736" s="13" t="n"/>
      <c r="B736" s="20" t="n"/>
      <c r="C736" s="5" t="n"/>
      <c r="D736" s="21" t="n"/>
      <c r="E736" s="5" t="n"/>
      <c r="F736" s="5" t="n"/>
      <c r="G736" s="5" t="n"/>
      <c r="H736" s="15" t="n"/>
      <c r="I736" s="5" t="n"/>
      <c r="J736" s="19">
        <f>IF(E736&amp;""="","",IFERROR(INDEX('الخدمات'!$B$6:$B$205,MATCH(E736&amp;"",'الخدمات'!$A$6:$A$205,0)),"خدمة غير موجودة"))</f>
        <v/>
      </c>
      <c r="K736" s="19">
        <f>IF(A736&amp;""="","",IF(AND(G736="تم",ISNUMBER(J736)),ROUND(J736-N(H736),2),0))</f>
        <v/>
      </c>
      <c r="L736" s="19">
        <f>IF(A736&amp;""="","",IFERROR(ROUND(K736*INDEX('الموظفات'!$C$6:$C$205,MATCH(F736&amp;"",'الموظفات'!$A$6:$A$205,0)),2),0))</f>
        <v/>
      </c>
      <c r="M736" s="6">
        <f>IF(A736&amp;""="","",IF(G736&amp;""="","محجوز",G736))</f>
        <v/>
      </c>
      <c r="N736" s="18">
        <f>IF(ISNUMBER(A736),IF(ISNUMBER(B736),HOUR(B736)*60+MINUTE(B736),0),"")</f>
        <v/>
      </c>
      <c r="O736" s="18">
        <f>IF(AND(ISNUMBER(A736),A736='الإعدادات'!$B$4),COUNTIFS($A$6:$A$2005,'الإعدادات'!$B$4,$N$6:$N$2005,"&lt;"&amp;N736)+COUNTIFS($A$6:A736,'الإعدادات'!$B$4,$N$6:N736,N736),"")</f>
        <v/>
      </c>
    </row>
    <row r="737">
      <c r="A737" s="13" t="n"/>
      <c r="B737" s="20" t="n"/>
      <c r="C737" s="5" t="n"/>
      <c r="D737" s="21" t="n"/>
      <c r="E737" s="5" t="n"/>
      <c r="F737" s="5" t="n"/>
      <c r="G737" s="5" t="n"/>
      <c r="H737" s="15" t="n"/>
      <c r="I737" s="5" t="n"/>
      <c r="J737" s="19">
        <f>IF(E737&amp;""="","",IFERROR(INDEX('الخدمات'!$B$6:$B$205,MATCH(E737&amp;"",'الخدمات'!$A$6:$A$205,0)),"خدمة غير موجودة"))</f>
        <v/>
      </c>
      <c r="K737" s="19">
        <f>IF(A737&amp;""="","",IF(AND(G737="تم",ISNUMBER(J737)),ROUND(J737-N(H737),2),0))</f>
        <v/>
      </c>
      <c r="L737" s="19">
        <f>IF(A737&amp;""="","",IFERROR(ROUND(K737*INDEX('الموظفات'!$C$6:$C$205,MATCH(F737&amp;"",'الموظفات'!$A$6:$A$205,0)),2),0))</f>
        <v/>
      </c>
      <c r="M737" s="6">
        <f>IF(A737&amp;""="","",IF(G737&amp;""="","محجوز",G737))</f>
        <v/>
      </c>
      <c r="N737" s="18">
        <f>IF(ISNUMBER(A737),IF(ISNUMBER(B737),HOUR(B737)*60+MINUTE(B737),0),"")</f>
        <v/>
      </c>
      <c r="O737" s="18">
        <f>IF(AND(ISNUMBER(A737),A737='الإعدادات'!$B$4),COUNTIFS($A$6:$A$2005,'الإعدادات'!$B$4,$N$6:$N$2005,"&lt;"&amp;N737)+COUNTIFS($A$6:A737,'الإعدادات'!$B$4,$N$6:N737,N737),"")</f>
        <v/>
      </c>
    </row>
    <row r="738">
      <c r="A738" s="13" t="n"/>
      <c r="B738" s="20" t="n"/>
      <c r="C738" s="5" t="n"/>
      <c r="D738" s="21" t="n"/>
      <c r="E738" s="5" t="n"/>
      <c r="F738" s="5" t="n"/>
      <c r="G738" s="5" t="n"/>
      <c r="H738" s="15" t="n"/>
      <c r="I738" s="5" t="n"/>
      <c r="J738" s="19">
        <f>IF(E738&amp;""="","",IFERROR(INDEX('الخدمات'!$B$6:$B$205,MATCH(E738&amp;"",'الخدمات'!$A$6:$A$205,0)),"خدمة غير موجودة"))</f>
        <v/>
      </c>
      <c r="K738" s="19">
        <f>IF(A738&amp;""="","",IF(AND(G738="تم",ISNUMBER(J738)),ROUND(J738-N(H738),2),0))</f>
        <v/>
      </c>
      <c r="L738" s="19">
        <f>IF(A738&amp;""="","",IFERROR(ROUND(K738*INDEX('الموظفات'!$C$6:$C$205,MATCH(F738&amp;"",'الموظفات'!$A$6:$A$205,0)),2),0))</f>
        <v/>
      </c>
      <c r="M738" s="6">
        <f>IF(A738&amp;""="","",IF(G738&amp;""="","محجوز",G738))</f>
        <v/>
      </c>
      <c r="N738" s="18">
        <f>IF(ISNUMBER(A738),IF(ISNUMBER(B738),HOUR(B738)*60+MINUTE(B738),0),"")</f>
        <v/>
      </c>
      <c r="O738" s="18">
        <f>IF(AND(ISNUMBER(A738),A738='الإعدادات'!$B$4),COUNTIFS($A$6:$A$2005,'الإعدادات'!$B$4,$N$6:$N$2005,"&lt;"&amp;N738)+COUNTIFS($A$6:A738,'الإعدادات'!$B$4,$N$6:N738,N738),"")</f>
        <v/>
      </c>
    </row>
    <row r="739">
      <c r="A739" s="13" t="n"/>
      <c r="B739" s="20" t="n"/>
      <c r="C739" s="5" t="n"/>
      <c r="D739" s="21" t="n"/>
      <c r="E739" s="5" t="n"/>
      <c r="F739" s="5" t="n"/>
      <c r="G739" s="5" t="n"/>
      <c r="H739" s="15" t="n"/>
      <c r="I739" s="5" t="n"/>
      <c r="J739" s="19">
        <f>IF(E739&amp;""="","",IFERROR(INDEX('الخدمات'!$B$6:$B$205,MATCH(E739&amp;"",'الخدمات'!$A$6:$A$205,0)),"خدمة غير موجودة"))</f>
        <v/>
      </c>
      <c r="K739" s="19">
        <f>IF(A739&amp;""="","",IF(AND(G739="تم",ISNUMBER(J739)),ROUND(J739-N(H739),2),0))</f>
        <v/>
      </c>
      <c r="L739" s="19">
        <f>IF(A739&amp;""="","",IFERROR(ROUND(K739*INDEX('الموظفات'!$C$6:$C$205,MATCH(F739&amp;"",'الموظفات'!$A$6:$A$205,0)),2),0))</f>
        <v/>
      </c>
      <c r="M739" s="6">
        <f>IF(A739&amp;""="","",IF(G739&amp;""="","محجوز",G739))</f>
        <v/>
      </c>
      <c r="N739" s="18">
        <f>IF(ISNUMBER(A739),IF(ISNUMBER(B739),HOUR(B739)*60+MINUTE(B739),0),"")</f>
        <v/>
      </c>
      <c r="O739" s="18">
        <f>IF(AND(ISNUMBER(A739),A739='الإعدادات'!$B$4),COUNTIFS($A$6:$A$2005,'الإعدادات'!$B$4,$N$6:$N$2005,"&lt;"&amp;N739)+COUNTIFS($A$6:A739,'الإعدادات'!$B$4,$N$6:N739,N739),"")</f>
        <v/>
      </c>
    </row>
    <row r="740">
      <c r="A740" s="13" t="n"/>
      <c r="B740" s="20" t="n"/>
      <c r="C740" s="5" t="n"/>
      <c r="D740" s="21" t="n"/>
      <c r="E740" s="5" t="n"/>
      <c r="F740" s="5" t="n"/>
      <c r="G740" s="5" t="n"/>
      <c r="H740" s="15" t="n"/>
      <c r="I740" s="5" t="n"/>
      <c r="J740" s="19">
        <f>IF(E740&amp;""="","",IFERROR(INDEX('الخدمات'!$B$6:$B$205,MATCH(E740&amp;"",'الخدمات'!$A$6:$A$205,0)),"خدمة غير موجودة"))</f>
        <v/>
      </c>
      <c r="K740" s="19">
        <f>IF(A740&amp;""="","",IF(AND(G740="تم",ISNUMBER(J740)),ROUND(J740-N(H740),2),0))</f>
        <v/>
      </c>
      <c r="L740" s="19">
        <f>IF(A740&amp;""="","",IFERROR(ROUND(K740*INDEX('الموظفات'!$C$6:$C$205,MATCH(F740&amp;"",'الموظفات'!$A$6:$A$205,0)),2),0))</f>
        <v/>
      </c>
      <c r="M740" s="6">
        <f>IF(A740&amp;""="","",IF(G740&amp;""="","محجوز",G740))</f>
        <v/>
      </c>
      <c r="N740" s="18">
        <f>IF(ISNUMBER(A740),IF(ISNUMBER(B740),HOUR(B740)*60+MINUTE(B740),0),"")</f>
        <v/>
      </c>
      <c r="O740" s="18">
        <f>IF(AND(ISNUMBER(A740),A740='الإعدادات'!$B$4),COUNTIFS($A$6:$A$2005,'الإعدادات'!$B$4,$N$6:$N$2005,"&lt;"&amp;N740)+COUNTIFS($A$6:A740,'الإعدادات'!$B$4,$N$6:N740,N740),"")</f>
        <v/>
      </c>
    </row>
    <row r="741">
      <c r="A741" s="13" t="n"/>
      <c r="B741" s="20" t="n"/>
      <c r="C741" s="5" t="n"/>
      <c r="D741" s="21" t="n"/>
      <c r="E741" s="5" t="n"/>
      <c r="F741" s="5" t="n"/>
      <c r="G741" s="5" t="n"/>
      <c r="H741" s="15" t="n"/>
      <c r="I741" s="5" t="n"/>
      <c r="J741" s="19">
        <f>IF(E741&amp;""="","",IFERROR(INDEX('الخدمات'!$B$6:$B$205,MATCH(E741&amp;"",'الخدمات'!$A$6:$A$205,0)),"خدمة غير موجودة"))</f>
        <v/>
      </c>
      <c r="K741" s="19">
        <f>IF(A741&amp;""="","",IF(AND(G741="تم",ISNUMBER(J741)),ROUND(J741-N(H741),2),0))</f>
        <v/>
      </c>
      <c r="L741" s="19">
        <f>IF(A741&amp;""="","",IFERROR(ROUND(K741*INDEX('الموظفات'!$C$6:$C$205,MATCH(F741&amp;"",'الموظفات'!$A$6:$A$205,0)),2),0))</f>
        <v/>
      </c>
      <c r="M741" s="6">
        <f>IF(A741&amp;""="","",IF(G741&amp;""="","محجوز",G741))</f>
        <v/>
      </c>
      <c r="N741" s="18">
        <f>IF(ISNUMBER(A741),IF(ISNUMBER(B741),HOUR(B741)*60+MINUTE(B741),0),"")</f>
        <v/>
      </c>
      <c r="O741" s="18">
        <f>IF(AND(ISNUMBER(A741),A741='الإعدادات'!$B$4),COUNTIFS($A$6:$A$2005,'الإعدادات'!$B$4,$N$6:$N$2005,"&lt;"&amp;N741)+COUNTIFS($A$6:A741,'الإعدادات'!$B$4,$N$6:N741,N741),"")</f>
        <v/>
      </c>
    </row>
    <row r="742">
      <c r="A742" s="13" t="n"/>
      <c r="B742" s="20" t="n"/>
      <c r="C742" s="5" t="n"/>
      <c r="D742" s="21" t="n"/>
      <c r="E742" s="5" t="n"/>
      <c r="F742" s="5" t="n"/>
      <c r="G742" s="5" t="n"/>
      <c r="H742" s="15" t="n"/>
      <c r="I742" s="5" t="n"/>
      <c r="J742" s="19">
        <f>IF(E742&amp;""="","",IFERROR(INDEX('الخدمات'!$B$6:$B$205,MATCH(E742&amp;"",'الخدمات'!$A$6:$A$205,0)),"خدمة غير موجودة"))</f>
        <v/>
      </c>
      <c r="K742" s="19">
        <f>IF(A742&amp;""="","",IF(AND(G742="تم",ISNUMBER(J742)),ROUND(J742-N(H742),2),0))</f>
        <v/>
      </c>
      <c r="L742" s="19">
        <f>IF(A742&amp;""="","",IFERROR(ROUND(K742*INDEX('الموظفات'!$C$6:$C$205,MATCH(F742&amp;"",'الموظفات'!$A$6:$A$205,0)),2),0))</f>
        <v/>
      </c>
      <c r="M742" s="6">
        <f>IF(A742&amp;""="","",IF(G742&amp;""="","محجوز",G742))</f>
        <v/>
      </c>
      <c r="N742" s="18">
        <f>IF(ISNUMBER(A742),IF(ISNUMBER(B742),HOUR(B742)*60+MINUTE(B742),0),"")</f>
        <v/>
      </c>
      <c r="O742" s="18">
        <f>IF(AND(ISNUMBER(A742),A742='الإعدادات'!$B$4),COUNTIFS($A$6:$A$2005,'الإعدادات'!$B$4,$N$6:$N$2005,"&lt;"&amp;N742)+COUNTIFS($A$6:A742,'الإعدادات'!$B$4,$N$6:N742,N742),"")</f>
        <v/>
      </c>
    </row>
    <row r="743">
      <c r="A743" s="13" t="n"/>
      <c r="B743" s="20" t="n"/>
      <c r="C743" s="5" t="n"/>
      <c r="D743" s="21" t="n"/>
      <c r="E743" s="5" t="n"/>
      <c r="F743" s="5" t="n"/>
      <c r="G743" s="5" t="n"/>
      <c r="H743" s="15" t="n"/>
      <c r="I743" s="5" t="n"/>
      <c r="J743" s="19">
        <f>IF(E743&amp;""="","",IFERROR(INDEX('الخدمات'!$B$6:$B$205,MATCH(E743&amp;"",'الخدمات'!$A$6:$A$205,0)),"خدمة غير موجودة"))</f>
        <v/>
      </c>
      <c r="K743" s="19">
        <f>IF(A743&amp;""="","",IF(AND(G743="تم",ISNUMBER(J743)),ROUND(J743-N(H743),2),0))</f>
        <v/>
      </c>
      <c r="L743" s="19">
        <f>IF(A743&amp;""="","",IFERROR(ROUND(K743*INDEX('الموظفات'!$C$6:$C$205,MATCH(F743&amp;"",'الموظفات'!$A$6:$A$205,0)),2),0))</f>
        <v/>
      </c>
      <c r="M743" s="6">
        <f>IF(A743&amp;""="","",IF(G743&amp;""="","محجوز",G743))</f>
        <v/>
      </c>
      <c r="N743" s="18">
        <f>IF(ISNUMBER(A743),IF(ISNUMBER(B743),HOUR(B743)*60+MINUTE(B743),0),"")</f>
        <v/>
      </c>
      <c r="O743" s="18">
        <f>IF(AND(ISNUMBER(A743),A743='الإعدادات'!$B$4),COUNTIFS($A$6:$A$2005,'الإعدادات'!$B$4,$N$6:$N$2005,"&lt;"&amp;N743)+COUNTIFS($A$6:A743,'الإعدادات'!$B$4,$N$6:N743,N743),"")</f>
        <v/>
      </c>
    </row>
    <row r="744">
      <c r="A744" s="13" t="n"/>
      <c r="B744" s="20" t="n"/>
      <c r="C744" s="5" t="n"/>
      <c r="D744" s="21" t="n"/>
      <c r="E744" s="5" t="n"/>
      <c r="F744" s="5" t="n"/>
      <c r="G744" s="5" t="n"/>
      <c r="H744" s="15" t="n"/>
      <c r="I744" s="5" t="n"/>
      <c r="J744" s="19">
        <f>IF(E744&amp;""="","",IFERROR(INDEX('الخدمات'!$B$6:$B$205,MATCH(E744&amp;"",'الخدمات'!$A$6:$A$205,0)),"خدمة غير موجودة"))</f>
        <v/>
      </c>
      <c r="K744" s="19">
        <f>IF(A744&amp;""="","",IF(AND(G744="تم",ISNUMBER(J744)),ROUND(J744-N(H744),2),0))</f>
        <v/>
      </c>
      <c r="L744" s="19">
        <f>IF(A744&amp;""="","",IFERROR(ROUND(K744*INDEX('الموظفات'!$C$6:$C$205,MATCH(F744&amp;"",'الموظفات'!$A$6:$A$205,0)),2),0))</f>
        <v/>
      </c>
      <c r="M744" s="6">
        <f>IF(A744&amp;""="","",IF(G744&amp;""="","محجوز",G744))</f>
        <v/>
      </c>
      <c r="N744" s="18">
        <f>IF(ISNUMBER(A744),IF(ISNUMBER(B744),HOUR(B744)*60+MINUTE(B744),0),"")</f>
        <v/>
      </c>
      <c r="O744" s="18">
        <f>IF(AND(ISNUMBER(A744),A744='الإعدادات'!$B$4),COUNTIFS($A$6:$A$2005,'الإعدادات'!$B$4,$N$6:$N$2005,"&lt;"&amp;N744)+COUNTIFS($A$6:A744,'الإعدادات'!$B$4,$N$6:N744,N744),"")</f>
        <v/>
      </c>
    </row>
    <row r="745">
      <c r="A745" s="13" t="n"/>
      <c r="B745" s="20" t="n"/>
      <c r="C745" s="5" t="n"/>
      <c r="D745" s="21" t="n"/>
      <c r="E745" s="5" t="n"/>
      <c r="F745" s="5" t="n"/>
      <c r="G745" s="5" t="n"/>
      <c r="H745" s="15" t="n"/>
      <c r="I745" s="5" t="n"/>
      <c r="J745" s="19">
        <f>IF(E745&amp;""="","",IFERROR(INDEX('الخدمات'!$B$6:$B$205,MATCH(E745&amp;"",'الخدمات'!$A$6:$A$205,0)),"خدمة غير موجودة"))</f>
        <v/>
      </c>
      <c r="K745" s="19">
        <f>IF(A745&amp;""="","",IF(AND(G745="تم",ISNUMBER(J745)),ROUND(J745-N(H745),2),0))</f>
        <v/>
      </c>
      <c r="L745" s="19">
        <f>IF(A745&amp;""="","",IFERROR(ROUND(K745*INDEX('الموظفات'!$C$6:$C$205,MATCH(F745&amp;"",'الموظفات'!$A$6:$A$205,0)),2),0))</f>
        <v/>
      </c>
      <c r="M745" s="6">
        <f>IF(A745&amp;""="","",IF(G745&amp;""="","محجوز",G745))</f>
        <v/>
      </c>
      <c r="N745" s="18">
        <f>IF(ISNUMBER(A745),IF(ISNUMBER(B745),HOUR(B745)*60+MINUTE(B745),0),"")</f>
        <v/>
      </c>
      <c r="O745" s="18">
        <f>IF(AND(ISNUMBER(A745),A745='الإعدادات'!$B$4),COUNTIFS($A$6:$A$2005,'الإعدادات'!$B$4,$N$6:$N$2005,"&lt;"&amp;N745)+COUNTIFS($A$6:A745,'الإعدادات'!$B$4,$N$6:N745,N745),"")</f>
        <v/>
      </c>
    </row>
    <row r="746">
      <c r="A746" s="13" t="n"/>
      <c r="B746" s="20" t="n"/>
      <c r="C746" s="5" t="n"/>
      <c r="D746" s="21" t="n"/>
      <c r="E746" s="5" t="n"/>
      <c r="F746" s="5" t="n"/>
      <c r="G746" s="5" t="n"/>
      <c r="H746" s="15" t="n"/>
      <c r="I746" s="5" t="n"/>
      <c r="J746" s="19">
        <f>IF(E746&amp;""="","",IFERROR(INDEX('الخدمات'!$B$6:$B$205,MATCH(E746&amp;"",'الخدمات'!$A$6:$A$205,0)),"خدمة غير موجودة"))</f>
        <v/>
      </c>
      <c r="K746" s="19">
        <f>IF(A746&amp;""="","",IF(AND(G746="تم",ISNUMBER(J746)),ROUND(J746-N(H746),2),0))</f>
        <v/>
      </c>
      <c r="L746" s="19">
        <f>IF(A746&amp;""="","",IFERROR(ROUND(K746*INDEX('الموظفات'!$C$6:$C$205,MATCH(F746&amp;"",'الموظفات'!$A$6:$A$205,0)),2),0))</f>
        <v/>
      </c>
      <c r="M746" s="6">
        <f>IF(A746&amp;""="","",IF(G746&amp;""="","محجوز",G746))</f>
        <v/>
      </c>
      <c r="N746" s="18">
        <f>IF(ISNUMBER(A746),IF(ISNUMBER(B746),HOUR(B746)*60+MINUTE(B746),0),"")</f>
        <v/>
      </c>
      <c r="O746" s="18">
        <f>IF(AND(ISNUMBER(A746),A746='الإعدادات'!$B$4),COUNTIFS($A$6:$A$2005,'الإعدادات'!$B$4,$N$6:$N$2005,"&lt;"&amp;N746)+COUNTIFS($A$6:A746,'الإعدادات'!$B$4,$N$6:N746,N746),"")</f>
        <v/>
      </c>
    </row>
    <row r="747">
      <c r="A747" s="13" t="n"/>
      <c r="B747" s="20" t="n"/>
      <c r="C747" s="5" t="n"/>
      <c r="D747" s="21" t="n"/>
      <c r="E747" s="5" t="n"/>
      <c r="F747" s="5" t="n"/>
      <c r="G747" s="5" t="n"/>
      <c r="H747" s="15" t="n"/>
      <c r="I747" s="5" t="n"/>
      <c r="J747" s="19">
        <f>IF(E747&amp;""="","",IFERROR(INDEX('الخدمات'!$B$6:$B$205,MATCH(E747&amp;"",'الخدمات'!$A$6:$A$205,0)),"خدمة غير موجودة"))</f>
        <v/>
      </c>
      <c r="K747" s="19">
        <f>IF(A747&amp;""="","",IF(AND(G747="تم",ISNUMBER(J747)),ROUND(J747-N(H747),2),0))</f>
        <v/>
      </c>
      <c r="L747" s="19">
        <f>IF(A747&amp;""="","",IFERROR(ROUND(K747*INDEX('الموظفات'!$C$6:$C$205,MATCH(F747&amp;"",'الموظفات'!$A$6:$A$205,0)),2),0))</f>
        <v/>
      </c>
      <c r="M747" s="6">
        <f>IF(A747&amp;""="","",IF(G747&amp;""="","محجوز",G747))</f>
        <v/>
      </c>
      <c r="N747" s="18">
        <f>IF(ISNUMBER(A747),IF(ISNUMBER(B747),HOUR(B747)*60+MINUTE(B747),0),"")</f>
        <v/>
      </c>
      <c r="O747" s="18">
        <f>IF(AND(ISNUMBER(A747),A747='الإعدادات'!$B$4),COUNTIFS($A$6:$A$2005,'الإعدادات'!$B$4,$N$6:$N$2005,"&lt;"&amp;N747)+COUNTIFS($A$6:A747,'الإعدادات'!$B$4,$N$6:N747,N747),"")</f>
        <v/>
      </c>
    </row>
    <row r="748">
      <c r="A748" s="13" t="n"/>
      <c r="B748" s="20" t="n"/>
      <c r="C748" s="5" t="n"/>
      <c r="D748" s="21" t="n"/>
      <c r="E748" s="5" t="n"/>
      <c r="F748" s="5" t="n"/>
      <c r="G748" s="5" t="n"/>
      <c r="H748" s="15" t="n"/>
      <c r="I748" s="5" t="n"/>
      <c r="J748" s="19">
        <f>IF(E748&amp;""="","",IFERROR(INDEX('الخدمات'!$B$6:$B$205,MATCH(E748&amp;"",'الخدمات'!$A$6:$A$205,0)),"خدمة غير موجودة"))</f>
        <v/>
      </c>
      <c r="K748" s="19">
        <f>IF(A748&amp;""="","",IF(AND(G748="تم",ISNUMBER(J748)),ROUND(J748-N(H748),2),0))</f>
        <v/>
      </c>
      <c r="L748" s="19">
        <f>IF(A748&amp;""="","",IFERROR(ROUND(K748*INDEX('الموظفات'!$C$6:$C$205,MATCH(F748&amp;"",'الموظفات'!$A$6:$A$205,0)),2),0))</f>
        <v/>
      </c>
      <c r="M748" s="6">
        <f>IF(A748&amp;""="","",IF(G748&amp;""="","محجوز",G748))</f>
        <v/>
      </c>
      <c r="N748" s="18">
        <f>IF(ISNUMBER(A748),IF(ISNUMBER(B748),HOUR(B748)*60+MINUTE(B748),0),"")</f>
        <v/>
      </c>
      <c r="O748" s="18">
        <f>IF(AND(ISNUMBER(A748),A748='الإعدادات'!$B$4),COUNTIFS($A$6:$A$2005,'الإعدادات'!$B$4,$N$6:$N$2005,"&lt;"&amp;N748)+COUNTIFS($A$6:A748,'الإعدادات'!$B$4,$N$6:N748,N748),"")</f>
        <v/>
      </c>
    </row>
    <row r="749">
      <c r="A749" s="13" t="n"/>
      <c r="B749" s="20" t="n"/>
      <c r="C749" s="5" t="n"/>
      <c r="D749" s="21" t="n"/>
      <c r="E749" s="5" t="n"/>
      <c r="F749" s="5" t="n"/>
      <c r="G749" s="5" t="n"/>
      <c r="H749" s="15" t="n"/>
      <c r="I749" s="5" t="n"/>
      <c r="J749" s="19">
        <f>IF(E749&amp;""="","",IFERROR(INDEX('الخدمات'!$B$6:$B$205,MATCH(E749&amp;"",'الخدمات'!$A$6:$A$205,0)),"خدمة غير موجودة"))</f>
        <v/>
      </c>
      <c r="K749" s="19">
        <f>IF(A749&amp;""="","",IF(AND(G749="تم",ISNUMBER(J749)),ROUND(J749-N(H749),2),0))</f>
        <v/>
      </c>
      <c r="L749" s="19">
        <f>IF(A749&amp;""="","",IFERROR(ROUND(K749*INDEX('الموظفات'!$C$6:$C$205,MATCH(F749&amp;"",'الموظفات'!$A$6:$A$205,0)),2),0))</f>
        <v/>
      </c>
      <c r="M749" s="6">
        <f>IF(A749&amp;""="","",IF(G749&amp;""="","محجوز",G749))</f>
        <v/>
      </c>
      <c r="N749" s="18">
        <f>IF(ISNUMBER(A749),IF(ISNUMBER(B749),HOUR(B749)*60+MINUTE(B749),0),"")</f>
        <v/>
      </c>
      <c r="O749" s="18">
        <f>IF(AND(ISNUMBER(A749),A749='الإعدادات'!$B$4),COUNTIFS($A$6:$A$2005,'الإعدادات'!$B$4,$N$6:$N$2005,"&lt;"&amp;N749)+COUNTIFS($A$6:A749,'الإعدادات'!$B$4,$N$6:N749,N749),"")</f>
        <v/>
      </c>
    </row>
    <row r="750">
      <c r="A750" s="13" t="n"/>
      <c r="B750" s="20" t="n"/>
      <c r="C750" s="5" t="n"/>
      <c r="D750" s="21" t="n"/>
      <c r="E750" s="5" t="n"/>
      <c r="F750" s="5" t="n"/>
      <c r="G750" s="5" t="n"/>
      <c r="H750" s="15" t="n"/>
      <c r="I750" s="5" t="n"/>
      <c r="J750" s="19">
        <f>IF(E750&amp;""="","",IFERROR(INDEX('الخدمات'!$B$6:$B$205,MATCH(E750&amp;"",'الخدمات'!$A$6:$A$205,0)),"خدمة غير موجودة"))</f>
        <v/>
      </c>
      <c r="K750" s="19">
        <f>IF(A750&amp;""="","",IF(AND(G750="تم",ISNUMBER(J750)),ROUND(J750-N(H750),2),0))</f>
        <v/>
      </c>
      <c r="L750" s="19">
        <f>IF(A750&amp;""="","",IFERROR(ROUND(K750*INDEX('الموظفات'!$C$6:$C$205,MATCH(F750&amp;"",'الموظفات'!$A$6:$A$205,0)),2),0))</f>
        <v/>
      </c>
      <c r="M750" s="6">
        <f>IF(A750&amp;""="","",IF(G750&amp;""="","محجوز",G750))</f>
        <v/>
      </c>
      <c r="N750" s="18">
        <f>IF(ISNUMBER(A750),IF(ISNUMBER(B750),HOUR(B750)*60+MINUTE(B750),0),"")</f>
        <v/>
      </c>
      <c r="O750" s="18">
        <f>IF(AND(ISNUMBER(A750),A750='الإعدادات'!$B$4),COUNTIFS($A$6:$A$2005,'الإعدادات'!$B$4,$N$6:$N$2005,"&lt;"&amp;N750)+COUNTIFS($A$6:A750,'الإعدادات'!$B$4,$N$6:N750,N750),"")</f>
        <v/>
      </c>
    </row>
    <row r="751">
      <c r="A751" s="13" t="n"/>
      <c r="B751" s="20" t="n"/>
      <c r="C751" s="5" t="n"/>
      <c r="D751" s="21" t="n"/>
      <c r="E751" s="5" t="n"/>
      <c r="F751" s="5" t="n"/>
      <c r="G751" s="5" t="n"/>
      <c r="H751" s="15" t="n"/>
      <c r="I751" s="5" t="n"/>
      <c r="J751" s="19">
        <f>IF(E751&amp;""="","",IFERROR(INDEX('الخدمات'!$B$6:$B$205,MATCH(E751&amp;"",'الخدمات'!$A$6:$A$205,0)),"خدمة غير موجودة"))</f>
        <v/>
      </c>
      <c r="K751" s="19">
        <f>IF(A751&amp;""="","",IF(AND(G751="تم",ISNUMBER(J751)),ROUND(J751-N(H751),2),0))</f>
        <v/>
      </c>
      <c r="L751" s="19">
        <f>IF(A751&amp;""="","",IFERROR(ROUND(K751*INDEX('الموظفات'!$C$6:$C$205,MATCH(F751&amp;"",'الموظفات'!$A$6:$A$205,0)),2),0))</f>
        <v/>
      </c>
      <c r="M751" s="6">
        <f>IF(A751&amp;""="","",IF(G751&amp;""="","محجوز",G751))</f>
        <v/>
      </c>
      <c r="N751" s="18">
        <f>IF(ISNUMBER(A751),IF(ISNUMBER(B751),HOUR(B751)*60+MINUTE(B751),0),"")</f>
        <v/>
      </c>
      <c r="O751" s="18">
        <f>IF(AND(ISNUMBER(A751),A751='الإعدادات'!$B$4),COUNTIFS($A$6:$A$2005,'الإعدادات'!$B$4,$N$6:$N$2005,"&lt;"&amp;N751)+COUNTIFS($A$6:A751,'الإعدادات'!$B$4,$N$6:N751,N751),"")</f>
        <v/>
      </c>
    </row>
    <row r="752">
      <c r="A752" s="13" t="n"/>
      <c r="B752" s="20" t="n"/>
      <c r="C752" s="5" t="n"/>
      <c r="D752" s="21" t="n"/>
      <c r="E752" s="5" t="n"/>
      <c r="F752" s="5" t="n"/>
      <c r="G752" s="5" t="n"/>
      <c r="H752" s="15" t="n"/>
      <c r="I752" s="5" t="n"/>
      <c r="J752" s="19">
        <f>IF(E752&amp;""="","",IFERROR(INDEX('الخدمات'!$B$6:$B$205,MATCH(E752&amp;"",'الخدمات'!$A$6:$A$205,0)),"خدمة غير موجودة"))</f>
        <v/>
      </c>
      <c r="K752" s="19">
        <f>IF(A752&amp;""="","",IF(AND(G752="تم",ISNUMBER(J752)),ROUND(J752-N(H752),2),0))</f>
        <v/>
      </c>
      <c r="L752" s="19">
        <f>IF(A752&amp;""="","",IFERROR(ROUND(K752*INDEX('الموظفات'!$C$6:$C$205,MATCH(F752&amp;"",'الموظفات'!$A$6:$A$205,0)),2),0))</f>
        <v/>
      </c>
      <c r="M752" s="6">
        <f>IF(A752&amp;""="","",IF(G752&amp;""="","محجوز",G752))</f>
        <v/>
      </c>
      <c r="N752" s="18">
        <f>IF(ISNUMBER(A752),IF(ISNUMBER(B752),HOUR(B752)*60+MINUTE(B752),0),"")</f>
        <v/>
      </c>
      <c r="O752" s="18">
        <f>IF(AND(ISNUMBER(A752),A752='الإعدادات'!$B$4),COUNTIFS($A$6:$A$2005,'الإعدادات'!$B$4,$N$6:$N$2005,"&lt;"&amp;N752)+COUNTIFS($A$6:A752,'الإعدادات'!$B$4,$N$6:N752,N752),"")</f>
        <v/>
      </c>
    </row>
    <row r="753">
      <c r="A753" s="13" t="n"/>
      <c r="B753" s="20" t="n"/>
      <c r="C753" s="5" t="n"/>
      <c r="D753" s="21" t="n"/>
      <c r="E753" s="5" t="n"/>
      <c r="F753" s="5" t="n"/>
      <c r="G753" s="5" t="n"/>
      <c r="H753" s="15" t="n"/>
      <c r="I753" s="5" t="n"/>
      <c r="J753" s="19">
        <f>IF(E753&amp;""="","",IFERROR(INDEX('الخدمات'!$B$6:$B$205,MATCH(E753&amp;"",'الخدمات'!$A$6:$A$205,0)),"خدمة غير موجودة"))</f>
        <v/>
      </c>
      <c r="K753" s="19">
        <f>IF(A753&amp;""="","",IF(AND(G753="تم",ISNUMBER(J753)),ROUND(J753-N(H753),2),0))</f>
        <v/>
      </c>
      <c r="L753" s="19">
        <f>IF(A753&amp;""="","",IFERROR(ROUND(K753*INDEX('الموظفات'!$C$6:$C$205,MATCH(F753&amp;"",'الموظفات'!$A$6:$A$205,0)),2),0))</f>
        <v/>
      </c>
      <c r="M753" s="6">
        <f>IF(A753&amp;""="","",IF(G753&amp;""="","محجوز",G753))</f>
        <v/>
      </c>
      <c r="N753" s="18">
        <f>IF(ISNUMBER(A753),IF(ISNUMBER(B753),HOUR(B753)*60+MINUTE(B753),0),"")</f>
        <v/>
      </c>
      <c r="O753" s="18">
        <f>IF(AND(ISNUMBER(A753),A753='الإعدادات'!$B$4),COUNTIFS($A$6:$A$2005,'الإعدادات'!$B$4,$N$6:$N$2005,"&lt;"&amp;N753)+COUNTIFS($A$6:A753,'الإعدادات'!$B$4,$N$6:N753,N753),"")</f>
        <v/>
      </c>
    </row>
    <row r="754">
      <c r="A754" s="13" t="n"/>
      <c r="B754" s="20" t="n"/>
      <c r="C754" s="5" t="n"/>
      <c r="D754" s="21" t="n"/>
      <c r="E754" s="5" t="n"/>
      <c r="F754" s="5" t="n"/>
      <c r="G754" s="5" t="n"/>
      <c r="H754" s="15" t="n"/>
      <c r="I754" s="5" t="n"/>
      <c r="J754" s="19">
        <f>IF(E754&amp;""="","",IFERROR(INDEX('الخدمات'!$B$6:$B$205,MATCH(E754&amp;"",'الخدمات'!$A$6:$A$205,0)),"خدمة غير موجودة"))</f>
        <v/>
      </c>
      <c r="K754" s="19">
        <f>IF(A754&amp;""="","",IF(AND(G754="تم",ISNUMBER(J754)),ROUND(J754-N(H754),2),0))</f>
        <v/>
      </c>
      <c r="L754" s="19">
        <f>IF(A754&amp;""="","",IFERROR(ROUND(K754*INDEX('الموظفات'!$C$6:$C$205,MATCH(F754&amp;"",'الموظفات'!$A$6:$A$205,0)),2),0))</f>
        <v/>
      </c>
      <c r="M754" s="6">
        <f>IF(A754&amp;""="","",IF(G754&amp;""="","محجوز",G754))</f>
        <v/>
      </c>
      <c r="N754" s="18">
        <f>IF(ISNUMBER(A754),IF(ISNUMBER(B754),HOUR(B754)*60+MINUTE(B754),0),"")</f>
        <v/>
      </c>
      <c r="O754" s="18">
        <f>IF(AND(ISNUMBER(A754),A754='الإعدادات'!$B$4),COUNTIFS($A$6:$A$2005,'الإعدادات'!$B$4,$N$6:$N$2005,"&lt;"&amp;N754)+COUNTIFS($A$6:A754,'الإعدادات'!$B$4,$N$6:N754,N754),"")</f>
        <v/>
      </c>
    </row>
    <row r="755">
      <c r="A755" s="13" t="n"/>
      <c r="B755" s="20" t="n"/>
      <c r="C755" s="5" t="n"/>
      <c r="D755" s="21" t="n"/>
      <c r="E755" s="5" t="n"/>
      <c r="F755" s="5" t="n"/>
      <c r="G755" s="5" t="n"/>
      <c r="H755" s="15" t="n"/>
      <c r="I755" s="5" t="n"/>
      <c r="J755" s="19">
        <f>IF(E755&amp;""="","",IFERROR(INDEX('الخدمات'!$B$6:$B$205,MATCH(E755&amp;"",'الخدمات'!$A$6:$A$205,0)),"خدمة غير موجودة"))</f>
        <v/>
      </c>
      <c r="K755" s="19">
        <f>IF(A755&amp;""="","",IF(AND(G755="تم",ISNUMBER(J755)),ROUND(J755-N(H755),2),0))</f>
        <v/>
      </c>
      <c r="L755" s="19">
        <f>IF(A755&amp;""="","",IFERROR(ROUND(K755*INDEX('الموظفات'!$C$6:$C$205,MATCH(F755&amp;"",'الموظفات'!$A$6:$A$205,0)),2),0))</f>
        <v/>
      </c>
      <c r="M755" s="6">
        <f>IF(A755&amp;""="","",IF(G755&amp;""="","محجوز",G755))</f>
        <v/>
      </c>
      <c r="N755" s="18">
        <f>IF(ISNUMBER(A755),IF(ISNUMBER(B755),HOUR(B755)*60+MINUTE(B755),0),"")</f>
        <v/>
      </c>
      <c r="O755" s="18">
        <f>IF(AND(ISNUMBER(A755),A755='الإعدادات'!$B$4),COUNTIFS($A$6:$A$2005,'الإعدادات'!$B$4,$N$6:$N$2005,"&lt;"&amp;N755)+COUNTIFS($A$6:A755,'الإعدادات'!$B$4,$N$6:N755,N755),"")</f>
        <v/>
      </c>
    </row>
    <row r="756">
      <c r="A756" s="13" t="n"/>
      <c r="B756" s="20" t="n"/>
      <c r="C756" s="5" t="n"/>
      <c r="D756" s="21" t="n"/>
      <c r="E756" s="5" t="n"/>
      <c r="F756" s="5" t="n"/>
      <c r="G756" s="5" t="n"/>
      <c r="H756" s="15" t="n"/>
      <c r="I756" s="5" t="n"/>
      <c r="J756" s="19">
        <f>IF(E756&amp;""="","",IFERROR(INDEX('الخدمات'!$B$6:$B$205,MATCH(E756&amp;"",'الخدمات'!$A$6:$A$205,0)),"خدمة غير موجودة"))</f>
        <v/>
      </c>
      <c r="K756" s="19">
        <f>IF(A756&amp;""="","",IF(AND(G756="تم",ISNUMBER(J756)),ROUND(J756-N(H756),2),0))</f>
        <v/>
      </c>
      <c r="L756" s="19">
        <f>IF(A756&amp;""="","",IFERROR(ROUND(K756*INDEX('الموظفات'!$C$6:$C$205,MATCH(F756&amp;"",'الموظفات'!$A$6:$A$205,0)),2),0))</f>
        <v/>
      </c>
      <c r="M756" s="6">
        <f>IF(A756&amp;""="","",IF(G756&amp;""="","محجوز",G756))</f>
        <v/>
      </c>
      <c r="N756" s="18">
        <f>IF(ISNUMBER(A756),IF(ISNUMBER(B756),HOUR(B756)*60+MINUTE(B756),0),"")</f>
        <v/>
      </c>
      <c r="O756" s="18">
        <f>IF(AND(ISNUMBER(A756),A756='الإعدادات'!$B$4),COUNTIFS($A$6:$A$2005,'الإعدادات'!$B$4,$N$6:$N$2005,"&lt;"&amp;N756)+COUNTIFS($A$6:A756,'الإعدادات'!$B$4,$N$6:N756,N756),"")</f>
        <v/>
      </c>
    </row>
    <row r="757">
      <c r="A757" s="13" t="n"/>
      <c r="B757" s="20" t="n"/>
      <c r="C757" s="5" t="n"/>
      <c r="D757" s="21" t="n"/>
      <c r="E757" s="5" t="n"/>
      <c r="F757" s="5" t="n"/>
      <c r="G757" s="5" t="n"/>
      <c r="H757" s="15" t="n"/>
      <c r="I757" s="5" t="n"/>
      <c r="J757" s="19">
        <f>IF(E757&amp;""="","",IFERROR(INDEX('الخدمات'!$B$6:$B$205,MATCH(E757&amp;"",'الخدمات'!$A$6:$A$205,0)),"خدمة غير موجودة"))</f>
        <v/>
      </c>
      <c r="K757" s="19">
        <f>IF(A757&amp;""="","",IF(AND(G757="تم",ISNUMBER(J757)),ROUND(J757-N(H757),2),0))</f>
        <v/>
      </c>
      <c r="L757" s="19">
        <f>IF(A757&amp;""="","",IFERROR(ROUND(K757*INDEX('الموظفات'!$C$6:$C$205,MATCH(F757&amp;"",'الموظفات'!$A$6:$A$205,0)),2),0))</f>
        <v/>
      </c>
      <c r="M757" s="6">
        <f>IF(A757&amp;""="","",IF(G757&amp;""="","محجوز",G757))</f>
        <v/>
      </c>
      <c r="N757" s="18">
        <f>IF(ISNUMBER(A757),IF(ISNUMBER(B757),HOUR(B757)*60+MINUTE(B757),0),"")</f>
        <v/>
      </c>
      <c r="O757" s="18">
        <f>IF(AND(ISNUMBER(A757),A757='الإعدادات'!$B$4),COUNTIFS($A$6:$A$2005,'الإعدادات'!$B$4,$N$6:$N$2005,"&lt;"&amp;N757)+COUNTIFS($A$6:A757,'الإعدادات'!$B$4,$N$6:N757,N757),"")</f>
        <v/>
      </c>
    </row>
    <row r="758">
      <c r="A758" s="13" t="n"/>
      <c r="B758" s="20" t="n"/>
      <c r="C758" s="5" t="n"/>
      <c r="D758" s="21" t="n"/>
      <c r="E758" s="5" t="n"/>
      <c r="F758" s="5" t="n"/>
      <c r="G758" s="5" t="n"/>
      <c r="H758" s="15" t="n"/>
      <c r="I758" s="5" t="n"/>
      <c r="J758" s="19">
        <f>IF(E758&amp;""="","",IFERROR(INDEX('الخدمات'!$B$6:$B$205,MATCH(E758&amp;"",'الخدمات'!$A$6:$A$205,0)),"خدمة غير موجودة"))</f>
        <v/>
      </c>
      <c r="K758" s="19">
        <f>IF(A758&amp;""="","",IF(AND(G758="تم",ISNUMBER(J758)),ROUND(J758-N(H758),2),0))</f>
        <v/>
      </c>
      <c r="L758" s="19">
        <f>IF(A758&amp;""="","",IFERROR(ROUND(K758*INDEX('الموظفات'!$C$6:$C$205,MATCH(F758&amp;"",'الموظفات'!$A$6:$A$205,0)),2),0))</f>
        <v/>
      </c>
      <c r="M758" s="6">
        <f>IF(A758&amp;""="","",IF(G758&amp;""="","محجوز",G758))</f>
        <v/>
      </c>
      <c r="N758" s="18">
        <f>IF(ISNUMBER(A758),IF(ISNUMBER(B758),HOUR(B758)*60+MINUTE(B758),0),"")</f>
        <v/>
      </c>
      <c r="O758" s="18">
        <f>IF(AND(ISNUMBER(A758),A758='الإعدادات'!$B$4),COUNTIFS($A$6:$A$2005,'الإعدادات'!$B$4,$N$6:$N$2005,"&lt;"&amp;N758)+COUNTIFS($A$6:A758,'الإعدادات'!$B$4,$N$6:N758,N758),"")</f>
        <v/>
      </c>
    </row>
    <row r="759">
      <c r="A759" s="13" t="n"/>
      <c r="B759" s="20" t="n"/>
      <c r="C759" s="5" t="n"/>
      <c r="D759" s="21" t="n"/>
      <c r="E759" s="5" t="n"/>
      <c r="F759" s="5" t="n"/>
      <c r="G759" s="5" t="n"/>
      <c r="H759" s="15" t="n"/>
      <c r="I759" s="5" t="n"/>
      <c r="J759" s="19">
        <f>IF(E759&amp;""="","",IFERROR(INDEX('الخدمات'!$B$6:$B$205,MATCH(E759&amp;"",'الخدمات'!$A$6:$A$205,0)),"خدمة غير موجودة"))</f>
        <v/>
      </c>
      <c r="K759" s="19">
        <f>IF(A759&amp;""="","",IF(AND(G759="تم",ISNUMBER(J759)),ROUND(J759-N(H759),2),0))</f>
        <v/>
      </c>
      <c r="L759" s="19">
        <f>IF(A759&amp;""="","",IFERROR(ROUND(K759*INDEX('الموظفات'!$C$6:$C$205,MATCH(F759&amp;"",'الموظفات'!$A$6:$A$205,0)),2),0))</f>
        <v/>
      </c>
      <c r="M759" s="6">
        <f>IF(A759&amp;""="","",IF(G759&amp;""="","محجوز",G759))</f>
        <v/>
      </c>
      <c r="N759" s="18">
        <f>IF(ISNUMBER(A759),IF(ISNUMBER(B759),HOUR(B759)*60+MINUTE(B759),0),"")</f>
        <v/>
      </c>
      <c r="O759" s="18">
        <f>IF(AND(ISNUMBER(A759),A759='الإعدادات'!$B$4),COUNTIFS($A$6:$A$2005,'الإعدادات'!$B$4,$N$6:$N$2005,"&lt;"&amp;N759)+COUNTIFS($A$6:A759,'الإعدادات'!$B$4,$N$6:N759,N759),"")</f>
        <v/>
      </c>
    </row>
    <row r="760">
      <c r="A760" s="13" t="n"/>
      <c r="B760" s="20" t="n"/>
      <c r="C760" s="5" t="n"/>
      <c r="D760" s="21" t="n"/>
      <c r="E760" s="5" t="n"/>
      <c r="F760" s="5" t="n"/>
      <c r="G760" s="5" t="n"/>
      <c r="H760" s="15" t="n"/>
      <c r="I760" s="5" t="n"/>
      <c r="J760" s="19">
        <f>IF(E760&amp;""="","",IFERROR(INDEX('الخدمات'!$B$6:$B$205,MATCH(E760&amp;"",'الخدمات'!$A$6:$A$205,0)),"خدمة غير موجودة"))</f>
        <v/>
      </c>
      <c r="K760" s="19">
        <f>IF(A760&amp;""="","",IF(AND(G760="تم",ISNUMBER(J760)),ROUND(J760-N(H760),2),0))</f>
        <v/>
      </c>
      <c r="L760" s="19">
        <f>IF(A760&amp;""="","",IFERROR(ROUND(K760*INDEX('الموظفات'!$C$6:$C$205,MATCH(F760&amp;"",'الموظفات'!$A$6:$A$205,0)),2),0))</f>
        <v/>
      </c>
      <c r="M760" s="6">
        <f>IF(A760&amp;""="","",IF(G760&amp;""="","محجوز",G760))</f>
        <v/>
      </c>
      <c r="N760" s="18">
        <f>IF(ISNUMBER(A760),IF(ISNUMBER(B760),HOUR(B760)*60+MINUTE(B760),0),"")</f>
        <v/>
      </c>
      <c r="O760" s="18">
        <f>IF(AND(ISNUMBER(A760),A760='الإعدادات'!$B$4),COUNTIFS($A$6:$A$2005,'الإعدادات'!$B$4,$N$6:$N$2005,"&lt;"&amp;N760)+COUNTIFS($A$6:A760,'الإعدادات'!$B$4,$N$6:N760,N760),"")</f>
        <v/>
      </c>
    </row>
    <row r="761">
      <c r="A761" s="13" t="n"/>
      <c r="B761" s="20" t="n"/>
      <c r="C761" s="5" t="n"/>
      <c r="D761" s="21" t="n"/>
      <c r="E761" s="5" t="n"/>
      <c r="F761" s="5" t="n"/>
      <c r="G761" s="5" t="n"/>
      <c r="H761" s="15" t="n"/>
      <c r="I761" s="5" t="n"/>
      <c r="J761" s="19">
        <f>IF(E761&amp;""="","",IFERROR(INDEX('الخدمات'!$B$6:$B$205,MATCH(E761&amp;"",'الخدمات'!$A$6:$A$205,0)),"خدمة غير موجودة"))</f>
        <v/>
      </c>
      <c r="K761" s="19">
        <f>IF(A761&amp;""="","",IF(AND(G761="تم",ISNUMBER(J761)),ROUND(J761-N(H761),2),0))</f>
        <v/>
      </c>
      <c r="L761" s="19">
        <f>IF(A761&amp;""="","",IFERROR(ROUND(K761*INDEX('الموظفات'!$C$6:$C$205,MATCH(F761&amp;"",'الموظفات'!$A$6:$A$205,0)),2),0))</f>
        <v/>
      </c>
      <c r="M761" s="6">
        <f>IF(A761&amp;""="","",IF(G761&amp;""="","محجوز",G761))</f>
        <v/>
      </c>
      <c r="N761" s="18">
        <f>IF(ISNUMBER(A761),IF(ISNUMBER(B761),HOUR(B761)*60+MINUTE(B761),0),"")</f>
        <v/>
      </c>
      <c r="O761" s="18">
        <f>IF(AND(ISNUMBER(A761),A761='الإعدادات'!$B$4),COUNTIFS($A$6:$A$2005,'الإعدادات'!$B$4,$N$6:$N$2005,"&lt;"&amp;N761)+COUNTIFS($A$6:A761,'الإعدادات'!$B$4,$N$6:N761,N761),"")</f>
        <v/>
      </c>
    </row>
    <row r="762">
      <c r="A762" s="13" t="n"/>
      <c r="B762" s="20" t="n"/>
      <c r="C762" s="5" t="n"/>
      <c r="D762" s="21" t="n"/>
      <c r="E762" s="5" t="n"/>
      <c r="F762" s="5" t="n"/>
      <c r="G762" s="5" t="n"/>
      <c r="H762" s="15" t="n"/>
      <c r="I762" s="5" t="n"/>
      <c r="J762" s="19">
        <f>IF(E762&amp;""="","",IFERROR(INDEX('الخدمات'!$B$6:$B$205,MATCH(E762&amp;"",'الخدمات'!$A$6:$A$205,0)),"خدمة غير موجودة"))</f>
        <v/>
      </c>
      <c r="K762" s="19">
        <f>IF(A762&amp;""="","",IF(AND(G762="تم",ISNUMBER(J762)),ROUND(J762-N(H762),2),0))</f>
        <v/>
      </c>
      <c r="L762" s="19">
        <f>IF(A762&amp;""="","",IFERROR(ROUND(K762*INDEX('الموظفات'!$C$6:$C$205,MATCH(F762&amp;"",'الموظفات'!$A$6:$A$205,0)),2),0))</f>
        <v/>
      </c>
      <c r="M762" s="6">
        <f>IF(A762&amp;""="","",IF(G762&amp;""="","محجوز",G762))</f>
        <v/>
      </c>
      <c r="N762" s="18">
        <f>IF(ISNUMBER(A762),IF(ISNUMBER(B762),HOUR(B762)*60+MINUTE(B762),0),"")</f>
        <v/>
      </c>
      <c r="O762" s="18">
        <f>IF(AND(ISNUMBER(A762),A762='الإعدادات'!$B$4),COUNTIFS($A$6:$A$2005,'الإعدادات'!$B$4,$N$6:$N$2005,"&lt;"&amp;N762)+COUNTIFS($A$6:A762,'الإعدادات'!$B$4,$N$6:N762,N762),"")</f>
        <v/>
      </c>
    </row>
    <row r="763">
      <c r="A763" s="13" t="n"/>
      <c r="B763" s="20" t="n"/>
      <c r="C763" s="5" t="n"/>
      <c r="D763" s="21" t="n"/>
      <c r="E763" s="5" t="n"/>
      <c r="F763" s="5" t="n"/>
      <c r="G763" s="5" t="n"/>
      <c r="H763" s="15" t="n"/>
      <c r="I763" s="5" t="n"/>
      <c r="J763" s="19">
        <f>IF(E763&amp;""="","",IFERROR(INDEX('الخدمات'!$B$6:$B$205,MATCH(E763&amp;"",'الخدمات'!$A$6:$A$205,0)),"خدمة غير موجودة"))</f>
        <v/>
      </c>
      <c r="K763" s="19">
        <f>IF(A763&amp;""="","",IF(AND(G763="تم",ISNUMBER(J763)),ROUND(J763-N(H763),2),0))</f>
        <v/>
      </c>
      <c r="L763" s="19">
        <f>IF(A763&amp;""="","",IFERROR(ROUND(K763*INDEX('الموظفات'!$C$6:$C$205,MATCH(F763&amp;"",'الموظفات'!$A$6:$A$205,0)),2),0))</f>
        <v/>
      </c>
      <c r="M763" s="6">
        <f>IF(A763&amp;""="","",IF(G763&amp;""="","محجوز",G763))</f>
        <v/>
      </c>
      <c r="N763" s="18">
        <f>IF(ISNUMBER(A763),IF(ISNUMBER(B763),HOUR(B763)*60+MINUTE(B763),0),"")</f>
        <v/>
      </c>
      <c r="O763" s="18">
        <f>IF(AND(ISNUMBER(A763),A763='الإعدادات'!$B$4),COUNTIFS($A$6:$A$2005,'الإعدادات'!$B$4,$N$6:$N$2005,"&lt;"&amp;N763)+COUNTIFS($A$6:A763,'الإعدادات'!$B$4,$N$6:N763,N763),"")</f>
        <v/>
      </c>
    </row>
    <row r="764">
      <c r="A764" s="13" t="n"/>
      <c r="B764" s="20" t="n"/>
      <c r="C764" s="5" t="n"/>
      <c r="D764" s="21" t="n"/>
      <c r="E764" s="5" t="n"/>
      <c r="F764" s="5" t="n"/>
      <c r="G764" s="5" t="n"/>
      <c r="H764" s="15" t="n"/>
      <c r="I764" s="5" t="n"/>
      <c r="J764" s="19">
        <f>IF(E764&amp;""="","",IFERROR(INDEX('الخدمات'!$B$6:$B$205,MATCH(E764&amp;"",'الخدمات'!$A$6:$A$205,0)),"خدمة غير موجودة"))</f>
        <v/>
      </c>
      <c r="K764" s="19">
        <f>IF(A764&amp;""="","",IF(AND(G764="تم",ISNUMBER(J764)),ROUND(J764-N(H764),2),0))</f>
        <v/>
      </c>
      <c r="L764" s="19">
        <f>IF(A764&amp;""="","",IFERROR(ROUND(K764*INDEX('الموظفات'!$C$6:$C$205,MATCH(F764&amp;"",'الموظفات'!$A$6:$A$205,0)),2),0))</f>
        <v/>
      </c>
      <c r="M764" s="6">
        <f>IF(A764&amp;""="","",IF(G764&amp;""="","محجوز",G764))</f>
        <v/>
      </c>
      <c r="N764" s="18">
        <f>IF(ISNUMBER(A764),IF(ISNUMBER(B764),HOUR(B764)*60+MINUTE(B764),0),"")</f>
        <v/>
      </c>
      <c r="O764" s="18">
        <f>IF(AND(ISNUMBER(A764),A764='الإعدادات'!$B$4),COUNTIFS($A$6:$A$2005,'الإعدادات'!$B$4,$N$6:$N$2005,"&lt;"&amp;N764)+COUNTIFS($A$6:A764,'الإعدادات'!$B$4,$N$6:N764,N764),"")</f>
        <v/>
      </c>
    </row>
    <row r="765">
      <c r="A765" s="13" t="n"/>
      <c r="B765" s="20" t="n"/>
      <c r="C765" s="5" t="n"/>
      <c r="D765" s="21" t="n"/>
      <c r="E765" s="5" t="n"/>
      <c r="F765" s="5" t="n"/>
      <c r="G765" s="5" t="n"/>
      <c r="H765" s="15" t="n"/>
      <c r="I765" s="5" t="n"/>
      <c r="J765" s="19">
        <f>IF(E765&amp;""="","",IFERROR(INDEX('الخدمات'!$B$6:$B$205,MATCH(E765&amp;"",'الخدمات'!$A$6:$A$205,0)),"خدمة غير موجودة"))</f>
        <v/>
      </c>
      <c r="K765" s="19">
        <f>IF(A765&amp;""="","",IF(AND(G765="تم",ISNUMBER(J765)),ROUND(J765-N(H765),2),0))</f>
        <v/>
      </c>
      <c r="L765" s="19">
        <f>IF(A765&amp;""="","",IFERROR(ROUND(K765*INDEX('الموظفات'!$C$6:$C$205,MATCH(F765&amp;"",'الموظفات'!$A$6:$A$205,0)),2),0))</f>
        <v/>
      </c>
      <c r="M765" s="6">
        <f>IF(A765&amp;""="","",IF(G765&amp;""="","محجوز",G765))</f>
        <v/>
      </c>
      <c r="N765" s="18">
        <f>IF(ISNUMBER(A765),IF(ISNUMBER(B765),HOUR(B765)*60+MINUTE(B765),0),"")</f>
        <v/>
      </c>
      <c r="O765" s="18">
        <f>IF(AND(ISNUMBER(A765),A765='الإعدادات'!$B$4),COUNTIFS($A$6:$A$2005,'الإعدادات'!$B$4,$N$6:$N$2005,"&lt;"&amp;N765)+COUNTIFS($A$6:A765,'الإعدادات'!$B$4,$N$6:N765,N765),"")</f>
        <v/>
      </c>
    </row>
    <row r="766">
      <c r="A766" s="13" t="n"/>
      <c r="B766" s="20" t="n"/>
      <c r="C766" s="5" t="n"/>
      <c r="D766" s="21" t="n"/>
      <c r="E766" s="5" t="n"/>
      <c r="F766" s="5" t="n"/>
      <c r="G766" s="5" t="n"/>
      <c r="H766" s="15" t="n"/>
      <c r="I766" s="5" t="n"/>
      <c r="J766" s="19">
        <f>IF(E766&amp;""="","",IFERROR(INDEX('الخدمات'!$B$6:$B$205,MATCH(E766&amp;"",'الخدمات'!$A$6:$A$205,0)),"خدمة غير موجودة"))</f>
        <v/>
      </c>
      <c r="K766" s="19">
        <f>IF(A766&amp;""="","",IF(AND(G766="تم",ISNUMBER(J766)),ROUND(J766-N(H766),2),0))</f>
        <v/>
      </c>
      <c r="L766" s="19">
        <f>IF(A766&amp;""="","",IFERROR(ROUND(K766*INDEX('الموظفات'!$C$6:$C$205,MATCH(F766&amp;"",'الموظفات'!$A$6:$A$205,0)),2),0))</f>
        <v/>
      </c>
      <c r="M766" s="6">
        <f>IF(A766&amp;""="","",IF(G766&amp;""="","محجوز",G766))</f>
        <v/>
      </c>
      <c r="N766" s="18">
        <f>IF(ISNUMBER(A766),IF(ISNUMBER(B766),HOUR(B766)*60+MINUTE(B766),0),"")</f>
        <v/>
      </c>
      <c r="O766" s="18">
        <f>IF(AND(ISNUMBER(A766),A766='الإعدادات'!$B$4),COUNTIFS($A$6:$A$2005,'الإعدادات'!$B$4,$N$6:$N$2005,"&lt;"&amp;N766)+COUNTIFS($A$6:A766,'الإعدادات'!$B$4,$N$6:N766,N766),"")</f>
        <v/>
      </c>
    </row>
    <row r="767">
      <c r="A767" s="13" t="n"/>
      <c r="B767" s="20" t="n"/>
      <c r="C767" s="5" t="n"/>
      <c r="D767" s="21" t="n"/>
      <c r="E767" s="5" t="n"/>
      <c r="F767" s="5" t="n"/>
      <c r="G767" s="5" t="n"/>
      <c r="H767" s="15" t="n"/>
      <c r="I767" s="5" t="n"/>
      <c r="J767" s="19">
        <f>IF(E767&amp;""="","",IFERROR(INDEX('الخدمات'!$B$6:$B$205,MATCH(E767&amp;"",'الخدمات'!$A$6:$A$205,0)),"خدمة غير موجودة"))</f>
        <v/>
      </c>
      <c r="K767" s="19">
        <f>IF(A767&amp;""="","",IF(AND(G767="تم",ISNUMBER(J767)),ROUND(J767-N(H767),2),0))</f>
        <v/>
      </c>
      <c r="L767" s="19">
        <f>IF(A767&amp;""="","",IFERROR(ROUND(K767*INDEX('الموظفات'!$C$6:$C$205,MATCH(F767&amp;"",'الموظفات'!$A$6:$A$205,0)),2),0))</f>
        <v/>
      </c>
      <c r="M767" s="6">
        <f>IF(A767&amp;""="","",IF(G767&amp;""="","محجوز",G767))</f>
        <v/>
      </c>
      <c r="N767" s="18">
        <f>IF(ISNUMBER(A767),IF(ISNUMBER(B767),HOUR(B767)*60+MINUTE(B767),0),"")</f>
        <v/>
      </c>
      <c r="O767" s="18">
        <f>IF(AND(ISNUMBER(A767),A767='الإعدادات'!$B$4),COUNTIFS($A$6:$A$2005,'الإعدادات'!$B$4,$N$6:$N$2005,"&lt;"&amp;N767)+COUNTIFS($A$6:A767,'الإعدادات'!$B$4,$N$6:N767,N767),"")</f>
        <v/>
      </c>
    </row>
    <row r="768">
      <c r="A768" s="13" t="n"/>
      <c r="B768" s="20" t="n"/>
      <c r="C768" s="5" t="n"/>
      <c r="D768" s="21" t="n"/>
      <c r="E768" s="5" t="n"/>
      <c r="F768" s="5" t="n"/>
      <c r="G768" s="5" t="n"/>
      <c r="H768" s="15" t="n"/>
      <c r="I768" s="5" t="n"/>
      <c r="J768" s="19">
        <f>IF(E768&amp;""="","",IFERROR(INDEX('الخدمات'!$B$6:$B$205,MATCH(E768&amp;"",'الخدمات'!$A$6:$A$205,0)),"خدمة غير موجودة"))</f>
        <v/>
      </c>
      <c r="K768" s="19">
        <f>IF(A768&amp;""="","",IF(AND(G768="تم",ISNUMBER(J768)),ROUND(J768-N(H768),2),0))</f>
        <v/>
      </c>
      <c r="L768" s="19">
        <f>IF(A768&amp;""="","",IFERROR(ROUND(K768*INDEX('الموظفات'!$C$6:$C$205,MATCH(F768&amp;"",'الموظفات'!$A$6:$A$205,0)),2),0))</f>
        <v/>
      </c>
      <c r="M768" s="6">
        <f>IF(A768&amp;""="","",IF(G768&amp;""="","محجوز",G768))</f>
        <v/>
      </c>
      <c r="N768" s="18">
        <f>IF(ISNUMBER(A768),IF(ISNUMBER(B768),HOUR(B768)*60+MINUTE(B768),0),"")</f>
        <v/>
      </c>
      <c r="O768" s="18">
        <f>IF(AND(ISNUMBER(A768),A768='الإعدادات'!$B$4),COUNTIFS($A$6:$A$2005,'الإعدادات'!$B$4,$N$6:$N$2005,"&lt;"&amp;N768)+COUNTIFS($A$6:A768,'الإعدادات'!$B$4,$N$6:N768,N768),"")</f>
        <v/>
      </c>
    </row>
    <row r="769">
      <c r="A769" s="13" t="n"/>
      <c r="B769" s="20" t="n"/>
      <c r="C769" s="5" t="n"/>
      <c r="D769" s="21" t="n"/>
      <c r="E769" s="5" t="n"/>
      <c r="F769" s="5" t="n"/>
      <c r="G769" s="5" t="n"/>
      <c r="H769" s="15" t="n"/>
      <c r="I769" s="5" t="n"/>
      <c r="J769" s="19">
        <f>IF(E769&amp;""="","",IFERROR(INDEX('الخدمات'!$B$6:$B$205,MATCH(E769&amp;"",'الخدمات'!$A$6:$A$205,0)),"خدمة غير موجودة"))</f>
        <v/>
      </c>
      <c r="K769" s="19">
        <f>IF(A769&amp;""="","",IF(AND(G769="تم",ISNUMBER(J769)),ROUND(J769-N(H769),2),0))</f>
        <v/>
      </c>
      <c r="L769" s="19">
        <f>IF(A769&amp;""="","",IFERROR(ROUND(K769*INDEX('الموظفات'!$C$6:$C$205,MATCH(F769&amp;"",'الموظفات'!$A$6:$A$205,0)),2),0))</f>
        <v/>
      </c>
      <c r="M769" s="6">
        <f>IF(A769&amp;""="","",IF(G769&amp;""="","محجوز",G769))</f>
        <v/>
      </c>
      <c r="N769" s="18">
        <f>IF(ISNUMBER(A769),IF(ISNUMBER(B769),HOUR(B769)*60+MINUTE(B769),0),"")</f>
        <v/>
      </c>
      <c r="O769" s="18">
        <f>IF(AND(ISNUMBER(A769),A769='الإعدادات'!$B$4),COUNTIFS($A$6:$A$2005,'الإعدادات'!$B$4,$N$6:$N$2005,"&lt;"&amp;N769)+COUNTIFS($A$6:A769,'الإعدادات'!$B$4,$N$6:N769,N769),"")</f>
        <v/>
      </c>
    </row>
    <row r="770">
      <c r="A770" s="13" t="n"/>
      <c r="B770" s="20" t="n"/>
      <c r="C770" s="5" t="n"/>
      <c r="D770" s="21" t="n"/>
      <c r="E770" s="5" t="n"/>
      <c r="F770" s="5" t="n"/>
      <c r="G770" s="5" t="n"/>
      <c r="H770" s="15" t="n"/>
      <c r="I770" s="5" t="n"/>
      <c r="J770" s="19">
        <f>IF(E770&amp;""="","",IFERROR(INDEX('الخدمات'!$B$6:$B$205,MATCH(E770&amp;"",'الخدمات'!$A$6:$A$205,0)),"خدمة غير موجودة"))</f>
        <v/>
      </c>
      <c r="K770" s="19">
        <f>IF(A770&amp;""="","",IF(AND(G770="تم",ISNUMBER(J770)),ROUND(J770-N(H770),2),0))</f>
        <v/>
      </c>
      <c r="L770" s="19">
        <f>IF(A770&amp;""="","",IFERROR(ROUND(K770*INDEX('الموظفات'!$C$6:$C$205,MATCH(F770&amp;"",'الموظفات'!$A$6:$A$205,0)),2),0))</f>
        <v/>
      </c>
      <c r="M770" s="6">
        <f>IF(A770&amp;""="","",IF(G770&amp;""="","محجوز",G770))</f>
        <v/>
      </c>
      <c r="N770" s="18">
        <f>IF(ISNUMBER(A770),IF(ISNUMBER(B770),HOUR(B770)*60+MINUTE(B770),0),"")</f>
        <v/>
      </c>
      <c r="O770" s="18">
        <f>IF(AND(ISNUMBER(A770),A770='الإعدادات'!$B$4),COUNTIFS($A$6:$A$2005,'الإعدادات'!$B$4,$N$6:$N$2005,"&lt;"&amp;N770)+COUNTIFS($A$6:A770,'الإعدادات'!$B$4,$N$6:N770,N770),"")</f>
        <v/>
      </c>
    </row>
    <row r="771">
      <c r="A771" s="13" t="n"/>
      <c r="B771" s="20" t="n"/>
      <c r="C771" s="5" t="n"/>
      <c r="D771" s="21" t="n"/>
      <c r="E771" s="5" t="n"/>
      <c r="F771" s="5" t="n"/>
      <c r="G771" s="5" t="n"/>
      <c r="H771" s="15" t="n"/>
      <c r="I771" s="5" t="n"/>
      <c r="J771" s="19">
        <f>IF(E771&amp;""="","",IFERROR(INDEX('الخدمات'!$B$6:$B$205,MATCH(E771&amp;"",'الخدمات'!$A$6:$A$205,0)),"خدمة غير موجودة"))</f>
        <v/>
      </c>
      <c r="K771" s="19">
        <f>IF(A771&amp;""="","",IF(AND(G771="تم",ISNUMBER(J771)),ROUND(J771-N(H771),2),0))</f>
        <v/>
      </c>
      <c r="L771" s="19">
        <f>IF(A771&amp;""="","",IFERROR(ROUND(K771*INDEX('الموظفات'!$C$6:$C$205,MATCH(F771&amp;"",'الموظفات'!$A$6:$A$205,0)),2),0))</f>
        <v/>
      </c>
      <c r="M771" s="6">
        <f>IF(A771&amp;""="","",IF(G771&amp;""="","محجوز",G771))</f>
        <v/>
      </c>
      <c r="N771" s="18">
        <f>IF(ISNUMBER(A771),IF(ISNUMBER(B771),HOUR(B771)*60+MINUTE(B771),0),"")</f>
        <v/>
      </c>
      <c r="O771" s="18">
        <f>IF(AND(ISNUMBER(A771),A771='الإعدادات'!$B$4),COUNTIFS($A$6:$A$2005,'الإعدادات'!$B$4,$N$6:$N$2005,"&lt;"&amp;N771)+COUNTIFS($A$6:A771,'الإعدادات'!$B$4,$N$6:N771,N771),"")</f>
        <v/>
      </c>
    </row>
    <row r="772">
      <c r="A772" s="13" t="n"/>
      <c r="B772" s="20" t="n"/>
      <c r="C772" s="5" t="n"/>
      <c r="D772" s="21" t="n"/>
      <c r="E772" s="5" t="n"/>
      <c r="F772" s="5" t="n"/>
      <c r="G772" s="5" t="n"/>
      <c r="H772" s="15" t="n"/>
      <c r="I772" s="5" t="n"/>
      <c r="J772" s="19">
        <f>IF(E772&amp;""="","",IFERROR(INDEX('الخدمات'!$B$6:$B$205,MATCH(E772&amp;"",'الخدمات'!$A$6:$A$205,0)),"خدمة غير موجودة"))</f>
        <v/>
      </c>
      <c r="K772" s="19">
        <f>IF(A772&amp;""="","",IF(AND(G772="تم",ISNUMBER(J772)),ROUND(J772-N(H772),2),0))</f>
        <v/>
      </c>
      <c r="L772" s="19">
        <f>IF(A772&amp;""="","",IFERROR(ROUND(K772*INDEX('الموظفات'!$C$6:$C$205,MATCH(F772&amp;"",'الموظفات'!$A$6:$A$205,0)),2),0))</f>
        <v/>
      </c>
      <c r="M772" s="6">
        <f>IF(A772&amp;""="","",IF(G772&amp;""="","محجوز",G772))</f>
        <v/>
      </c>
      <c r="N772" s="18">
        <f>IF(ISNUMBER(A772),IF(ISNUMBER(B772),HOUR(B772)*60+MINUTE(B772),0),"")</f>
        <v/>
      </c>
      <c r="O772" s="18">
        <f>IF(AND(ISNUMBER(A772),A772='الإعدادات'!$B$4),COUNTIFS($A$6:$A$2005,'الإعدادات'!$B$4,$N$6:$N$2005,"&lt;"&amp;N772)+COUNTIFS($A$6:A772,'الإعدادات'!$B$4,$N$6:N772,N772),"")</f>
        <v/>
      </c>
    </row>
    <row r="773">
      <c r="A773" s="13" t="n"/>
      <c r="B773" s="20" t="n"/>
      <c r="C773" s="5" t="n"/>
      <c r="D773" s="21" t="n"/>
      <c r="E773" s="5" t="n"/>
      <c r="F773" s="5" t="n"/>
      <c r="G773" s="5" t="n"/>
      <c r="H773" s="15" t="n"/>
      <c r="I773" s="5" t="n"/>
      <c r="J773" s="19">
        <f>IF(E773&amp;""="","",IFERROR(INDEX('الخدمات'!$B$6:$B$205,MATCH(E773&amp;"",'الخدمات'!$A$6:$A$205,0)),"خدمة غير موجودة"))</f>
        <v/>
      </c>
      <c r="K773" s="19">
        <f>IF(A773&amp;""="","",IF(AND(G773="تم",ISNUMBER(J773)),ROUND(J773-N(H773),2),0))</f>
        <v/>
      </c>
      <c r="L773" s="19">
        <f>IF(A773&amp;""="","",IFERROR(ROUND(K773*INDEX('الموظفات'!$C$6:$C$205,MATCH(F773&amp;"",'الموظفات'!$A$6:$A$205,0)),2),0))</f>
        <v/>
      </c>
      <c r="M773" s="6">
        <f>IF(A773&amp;""="","",IF(G773&amp;""="","محجوز",G773))</f>
        <v/>
      </c>
      <c r="N773" s="18">
        <f>IF(ISNUMBER(A773),IF(ISNUMBER(B773),HOUR(B773)*60+MINUTE(B773),0),"")</f>
        <v/>
      </c>
      <c r="O773" s="18">
        <f>IF(AND(ISNUMBER(A773),A773='الإعدادات'!$B$4),COUNTIFS($A$6:$A$2005,'الإعدادات'!$B$4,$N$6:$N$2005,"&lt;"&amp;N773)+COUNTIFS($A$6:A773,'الإعدادات'!$B$4,$N$6:N773,N773),"")</f>
        <v/>
      </c>
    </row>
    <row r="774">
      <c r="A774" s="13" t="n"/>
      <c r="B774" s="20" t="n"/>
      <c r="C774" s="5" t="n"/>
      <c r="D774" s="21" t="n"/>
      <c r="E774" s="5" t="n"/>
      <c r="F774" s="5" t="n"/>
      <c r="G774" s="5" t="n"/>
      <c r="H774" s="15" t="n"/>
      <c r="I774" s="5" t="n"/>
      <c r="J774" s="19">
        <f>IF(E774&amp;""="","",IFERROR(INDEX('الخدمات'!$B$6:$B$205,MATCH(E774&amp;"",'الخدمات'!$A$6:$A$205,0)),"خدمة غير موجودة"))</f>
        <v/>
      </c>
      <c r="K774" s="19">
        <f>IF(A774&amp;""="","",IF(AND(G774="تم",ISNUMBER(J774)),ROUND(J774-N(H774),2),0))</f>
        <v/>
      </c>
      <c r="L774" s="19">
        <f>IF(A774&amp;""="","",IFERROR(ROUND(K774*INDEX('الموظفات'!$C$6:$C$205,MATCH(F774&amp;"",'الموظفات'!$A$6:$A$205,0)),2),0))</f>
        <v/>
      </c>
      <c r="M774" s="6">
        <f>IF(A774&amp;""="","",IF(G774&amp;""="","محجوز",G774))</f>
        <v/>
      </c>
      <c r="N774" s="18">
        <f>IF(ISNUMBER(A774),IF(ISNUMBER(B774),HOUR(B774)*60+MINUTE(B774),0),"")</f>
        <v/>
      </c>
      <c r="O774" s="18">
        <f>IF(AND(ISNUMBER(A774),A774='الإعدادات'!$B$4),COUNTIFS($A$6:$A$2005,'الإعدادات'!$B$4,$N$6:$N$2005,"&lt;"&amp;N774)+COUNTIFS($A$6:A774,'الإعدادات'!$B$4,$N$6:N774,N774),"")</f>
        <v/>
      </c>
    </row>
    <row r="775">
      <c r="A775" s="13" t="n"/>
      <c r="B775" s="20" t="n"/>
      <c r="C775" s="5" t="n"/>
      <c r="D775" s="21" t="n"/>
      <c r="E775" s="5" t="n"/>
      <c r="F775" s="5" t="n"/>
      <c r="G775" s="5" t="n"/>
      <c r="H775" s="15" t="n"/>
      <c r="I775" s="5" t="n"/>
      <c r="J775" s="19">
        <f>IF(E775&amp;""="","",IFERROR(INDEX('الخدمات'!$B$6:$B$205,MATCH(E775&amp;"",'الخدمات'!$A$6:$A$205,0)),"خدمة غير موجودة"))</f>
        <v/>
      </c>
      <c r="K775" s="19">
        <f>IF(A775&amp;""="","",IF(AND(G775="تم",ISNUMBER(J775)),ROUND(J775-N(H775),2),0))</f>
        <v/>
      </c>
      <c r="L775" s="19">
        <f>IF(A775&amp;""="","",IFERROR(ROUND(K775*INDEX('الموظفات'!$C$6:$C$205,MATCH(F775&amp;"",'الموظفات'!$A$6:$A$205,0)),2),0))</f>
        <v/>
      </c>
      <c r="M775" s="6">
        <f>IF(A775&amp;""="","",IF(G775&amp;""="","محجوز",G775))</f>
        <v/>
      </c>
      <c r="N775" s="18">
        <f>IF(ISNUMBER(A775),IF(ISNUMBER(B775),HOUR(B775)*60+MINUTE(B775),0),"")</f>
        <v/>
      </c>
      <c r="O775" s="18">
        <f>IF(AND(ISNUMBER(A775),A775='الإعدادات'!$B$4),COUNTIFS($A$6:$A$2005,'الإعدادات'!$B$4,$N$6:$N$2005,"&lt;"&amp;N775)+COUNTIFS($A$6:A775,'الإعدادات'!$B$4,$N$6:N775,N775),"")</f>
        <v/>
      </c>
    </row>
    <row r="776">
      <c r="A776" s="13" t="n"/>
      <c r="B776" s="20" t="n"/>
      <c r="C776" s="5" t="n"/>
      <c r="D776" s="21" t="n"/>
      <c r="E776" s="5" t="n"/>
      <c r="F776" s="5" t="n"/>
      <c r="G776" s="5" t="n"/>
      <c r="H776" s="15" t="n"/>
      <c r="I776" s="5" t="n"/>
      <c r="J776" s="19">
        <f>IF(E776&amp;""="","",IFERROR(INDEX('الخدمات'!$B$6:$B$205,MATCH(E776&amp;"",'الخدمات'!$A$6:$A$205,0)),"خدمة غير موجودة"))</f>
        <v/>
      </c>
      <c r="K776" s="19">
        <f>IF(A776&amp;""="","",IF(AND(G776="تم",ISNUMBER(J776)),ROUND(J776-N(H776),2),0))</f>
        <v/>
      </c>
      <c r="L776" s="19">
        <f>IF(A776&amp;""="","",IFERROR(ROUND(K776*INDEX('الموظفات'!$C$6:$C$205,MATCH(F776&amp;"",'الموظفات'!$A$6:$A$205,0)),2),0))</f>
        <v/>
      </c>
      <c r="M776" s="6">
        <f>IF(A776&amp;""="","",IF(G776&amp;""="","محجوز",G776))</f>
        <v/>
      </c>
      <c r="N776" s="18">
        <f>IF(ISNUMBER(A776),IF(ISNUMBER(B776),HOUR(B776)*60+MINUTE(B776),0),"")</f>
        <v/>
      </c>
      <c r="O776" s="18">
        <f>IF(AND(ISNUMBER(A776),A776='الإعدادات'!$B$4),COUNTIFS($A$6:$A$2005,'الإعدادات'!$B$4,$N$6:$N$2005,"&lt;"&amp;N776)+COUNTIFS($A$6:A776,'الإعدادات'!$B$4,$N$6:N776,N776),"")</f>
        <v/>
      </c>
    </row>
    <row r="777">
      <c r="A777" s="13" t="n"/>
      <c r="B777" s="20" t="n"/>
      <c r="C777" s="5" t="n"/>
      <c r="D777" s="21" t="n"/>
      <c r="E777" s="5" t="n"/>
      <c r="F777" s="5" t="n"/>
      <c r="G777" s="5" t="n"/>
      <c r="H777" s="15" t="n"/>
      <c r="I777" s="5" t="n"/>
      <c r="J777" s="19">
        <f>IF(E777&amp;""="","",IFERROR(INDEX('الخدمات'!$B$6:$B$205,MATCH(E777&amp;"",'الخدمات'!$A$6:$A$205,0)),"خدمة غير موجودة"))</f>
        <v/>
      </c>
      <c r="K777" s="19">
        <f>IF(A777&amp;""="","",IF(AND(G777="تم",ISNUMBER(J777)),ROUND(J777-N(H777),2),0))</f>
        <v/>
      </c>
      <c r="L777" s="19">
        <f>IF(A777&amp;""="","",IFERROR(ROUND(K777*INDEX('الموظفات'!$C$6:$C$205,MATCH(F777&amp;"",'الموظفات'!$A$6:$A$205,0)),2),0))</f>
        <v/>
      </c>
      <c r="M777" s="6">
        <f>IF(A777&amp;""="","",IF(G777&amp;""="","محجوز",G777))</f>
        <v/>
      </c>
      <c r="N777" s="18">
        <f>IF(ISNUMBER(A777),IF(ISNUMBER(B777),HOUR(B777)*60+MINUTE(B777),0),"")</f>
        <v/>
      </c>
      <c r="O777" s="18">
        <f>IF(AND(ISNUMBER(A777),A777='الإعدادات'!$B$4),COUNTIFS($A$6:$A$2005,'الإعدادات'!$B$4,$N$6:$N$2005,"&lt;"&amp;N777)+COUNTIFS($A$6:A777,'الإعدادات'!$B$4,$N$6:N777,N777),"")</f>
        <v/>
      </c>
    </row>
    <row r="778">
      <c r="A778" s="13" t="n"/>
      <c r="B778" s="20" t="n"/>
      <c r="C778" s="5" t="n"/>
      <c r="D778" s="21" t="n"/>
      <c r="E778" s="5" t="n"/>
      <c r="F778" s="5" t="n"/>
      <c r="G778" s="5" t="n"/>
      <c r="H778" s="15" t="n"/>
      <c r="I778" s="5" t="n"/>
      <c r="J778" s="19">
        <f>IF(E778&amp;""="","",IFERROR(INDEX('الخدمات'!$B$6:$B$205,MATCH(E778&amp;"",'الخدمات'!$A$6:$A$205,0)),"خدمة غير موجودة"))</f>
        <v/>
      </c>
      <c r="K778" s="19">
        <f>IF(A778&amp;""="","",IF(AND(G778="تم",ISNUMBER(J778)),ROUND(J778-N(H778),2),0))</f>
        <v/>
      </c>
      <c r="L778" s="19">
        <f>IF(A778&amp;""="","",IFERROR(ROUND(K778*INDEX('الموظفات'!$C$6:$C$205,MATCH(F778&amp;"",'الموظفات'!$A$6:$A$205,0)),2),0))</f>
        <v/>
      </c>
      <c r="M778" s="6">
        <f>IF(A778&amp;""="","",IF(G778&amp;""="","محجوز",G778))</f>
        <v/>
      </c>
      <c r="N778" s="18">
        <f>IF(ISNUMBER(A778),IF(ISNUMBER(B778),HOUR(B778)*60+MINUTE(B778),0),"")</f>
        <v/>
      </c>
      <c r="O778" s="18">
        <f>IF(AND(ISNUMBER(A778),A778='الإعدادات'!$B$4),COUNTIFS($A$6:$A$2005,'الإعدادات'!$B$4,$N$6:$N$2005,"&lt;"&amp;N778)+COUNTIFS($A$6:A778,'الإعدادات'!$B$4,$N$6:N778,N778),"")</f>
        <v/>
      </c>
    </row>
    <row r="779">
      <c r="A779" s="13" t="n"/>
      <c r="B779" s="20" t="n"/>
      <c r="C779" s="5" t="n"/>
      <c r="D779" s="21" t="n"/>
      <c r="E779" s="5" t="n"/>
      <c r="F779" s="5" t="n"/>
      <c r="G779" s="5" t="n"/>
      <c r="H779" s="15" t="n"/>
      <c r="I779" s="5" t="n"/>
      <c r="J779" s="19">
        <f>IF(E779&amp;""="","",IFERROR(INDEX('الخدمات'!$B$6:$B$205,MATCH(E779&amp;"",'الخدمات'!$A$6:$A$205,0)),"خدمة غير موجودة"))</f>
        <v/>
      </c>
      <c r="K779" s="19">
        <f>IF(A779&amp;""="","",IF(AND(G779="تم",ISNUMBER(J779)),ROUND(J779-N(H779),2),0))</f>
        <v/>
      </c>
      <c r="L779" s="19">
        <f>IF(A779&amp;""="","",IFERROR(ROUND(K779*INDEX('الموظفات'!$C$6:$C$205,MATCH(F779&amp;"",'الموظفات'!$A$6:$A$205,0)),2),0))</f>
        <v/>
      </c>
      <c r="M779" s="6">
        <f>IF(A779&amp;""="","",IF(G779&amp;""="","محجوز",G779))</f>
        <v/>
      </c>
      <c r="N779" s="18">
        <f>IF(ISNUMBER(A779),IF(ISNUMBER(B779),HOUR(B779)*60+MINUTE(B779),0),"")</f>
        <v/>
      </c>
      <c r="O779" s="18">
        <f>IF(AND(ISNUMBER(A779),A779='الإعدادات'!$B$4),COUNTIFS($A$6:$A$2005,'الإعدادات'!$B$4,$N$6:$N$2005,"&lt;"&amp;N779)+COUNTIFS($A$6:A779,'الإعدادات'!$B$4,$N$6:N779,N779),"")</f>
        <v/>
      </c>
    </row>
    <row r="780">
      <c r="A780" s="13" t="n"/>
      <c r="B780" s="20" t="n"/>
      <c r="C780" s="5" t="n"/>
      <c r="D780" s="21" t="n"/>
      <c r="E780" s="5" t="n"/>
      <c r="F780" s="5" t="n"/>
      <c r="G780" s="5" t="n"/>
      <c r="H780" s="15" t="n"/>
      <c r="I780" s="5" t="n"/>
      <c r="J780" s="19">
        <f>IF(E780&amp;""="","",IFERROR(INDEX('الخدمات'!$B$6:$B$205,MATCH(E780&amp;"",'الخدمات'!$A$6:$A$205,0)),"خدمة غير موجودة"))</f>
        <v/>
      </c>
      <c r="K780" s="19">
        <f>IF(A780&amp;""="","",IF(AND(G780="تم",ISNUMBER(J780)),ROUND(J780-N(H780),2),0))</f>
        <v/>
      </c>
      <c r="L780" s="19">
        <f>IF(A780&amp;""="","",IFERROR(ROUND(K780*INDEX('الموظفات'!$C$6:$C$205,MATCH(F780&amp;"",'الموظفات'!$A$6:$A$205,0)),2),0))</f>
        <v/>
      </c>
      <c r="M780" s="6">
        <f>IF(A780&amp;""="","",IF(G780&amp;""="","محجوز",G780))</f>
        <v/>
      </c>
      <c r="N780" s="18">
        <f>IF(ISNUMBER(A780),IF(ISNUMBER(B780),HOUR(B780)*60+MINUTE(B780),0),"")</f>
        <v/>
      </c>
      <c r="O780" s="18">
        <f>IF(AND(ISNUMBER(A780),A780='الإعدادات'!$B$4),COUNTIFS($A$6:$A$2005,'الإعدادات'!$B$4,$N$6:$N$2005,"&lt;"&amp;N780)+COUNTIFS($A$6:A780,'الإعدادات'!$B$4,$N$6:N780,N780),"")</f>
        <v/>
      </c>
    </row>
    <row r="781">
      <c r="A781" s="13" t="n"/>
      <c r="B781" s="20" t="n"/>
      <c r="C781" s="5" t="n"/>
      <c r="D781" s="21" t="n"/>
      <c r="E781" s="5" t="n"/>
      <c r="F781" s="5" t="n"/>
      <c r="G781" s="5" t="n"/>
      <c r="H781" s="15" t="n"/>
      <c r="I781" s="5" t="n"/>
      <c r="J781" s="19">
        <f>IF(E781&amp;""="","",IFERROR(INDEX('الخدمات'!$B$6:$B$205,MATCH(E781&amp;"",'الخدمات'!$A$6:$A$205,0)),"خدمة غير موجودة"))</f>
        <v/>
      </c>
      <c r="K781" s="19">
        <f>IF(A781&amp;""="","",IF(AND(G781="تم",ISNUMBER(J781)),ROUND(J781-N(H781),2),0))</f>
        <v/>
      </c>
      <c r="L781" s="19">
        <f>IF(A781&amp;""="","",IFERROR(ROUND(K781*INDEX('الموظفات'!$C$6:$C$205,MATCH(F781&amp;"",'الموظفات'!$A$6:$A$205,0)),2),0))</f>
        <v/>
      </c>
      <c r="M781" s="6">
        <f>IF(A781&amp;""="","",IF(G781&amp;""="","محجوز",G781))</f>
        <v/>
      </c>
      <c r="N781" s="18">
        <f>IF(ISNUMBER(A781),IF(ISNUMBER(B781),HOUR(B781)*60+MINUTE(B781),0),"")</f>
        <v/>
      </c>
      <c r="O781" s="18">
        <f>IF(AND(ISNUMBER(A781),A781='الإعدادات'!$B$4),COUNTIFS($A$6:$A$2005,'الإعدادات'!$B$4,$N$6:$N$2005,"&lt;"&amp;N781)+COUNTIFS($A$6:A781,'الإعدادات'!$B$4,$N$6:N781,N781),"")</f>
        <v/>
      </c>
    </row>
    <row r="782">
      <c r="A782" s="13" t="n"/>
      <c r="B782" s="20" t="n"/>
      <c r="C782" s="5" t="n"/>
      <c r="D782" s="21" t="n"/>
      <c r="E782" s="5" t="n"/>
      <c r="F782" s="5" t="n"/>
      <c r="G782" s="5" t="n"/>
      <c r="H782" s="15" t="n"/>
      <c r="I782" s="5" t="n"/>
      <c r="J782" s="19">
        <f>IF(E782&amp;""="","",IFERROR(INDEX('الخدمات'!$B$6:$B$205,MATCH(E782&amp;"",'الخدمات'!$A$6:$A$205,0)),"خدمة غير موجودة"))</f>
        <v/>
      </c>
      <c r="K782" s="19">
        <f>IF(A782&amp;""="","",IF(AND(G782="تم",ISNUMBER(J782)),ROUND(J782-N(H782),2),0))</f>
        <v/>
      </c>
      <c r="L782" s="19">
        <f>IF(A782&amp;""="","",IFERROR(ROUND(K782*INDEX('الموظفات'!$C$6:$C$205,MATCH(F782&amp;"",'الموظفات'!$A$6:$A$205,0)),2),0))</f>
        <v/>
      </c>
      <c r="M782" s="6">
        <f>IF(A782&amp;""="","",IF(G782&amp;""="","محجوز",G782))</f>
        <v/>
      </c>
      <c r="N782" s="18">
        <f>IF(ISNUMBER(A782),IF(ISNUMBER(B782),HOUR(B782)*60+MINUTE(B782),0),"")</f>
        <v/>
      </c>
      <c r="O782" s="18">
        <f>IF(AND(ISNUMBER(A782),A782='الإعدادات'!$B$4),COUNTIFS($A$6:$A$2005,'الإعدادات'!$B$4,$N$6:$N$2005,"&lt;"&amp;N782)+COUNTIFS($A$6:A782,'الإعدادات'!$B$4,$N$6:N782,N782),"")</f>
        <v/>
      </c>
    </row>
    <row r="783">
      <c r="A783" s="13" t="n"/>
      <c r="B783" s="20" t="n"/>
      <c r="C783" s="5" t="n"/>
      <c r="D783" s="21" t="n"/>
      <c r="E783" s="5" t="n"/>
      <c r="F783" s="5" t="n"/>
      <c r="G783" s="5" t="n"/>
      <c r="H783" s="15" t="n"/>
      <c r="I783" s="5" t="n"/>
      <c r="J783" s="19">
        <f>IF(E783&amp;""="","",IFERROR(INDEX('الخدمات'!$B$6:$B$205,MATCH(E783&amp;"",'الخدمات'!$A$6:$A$205,0)),"خدمة غير موجودة"))</f>
        <v/>
      </c>
      <c r="K783" s="19">
        <f>IF(A783&amp;""="","",IF(AND(G783="تم",ISNUMBER(J783)),ROUND(J783-N(H783),2),0))</f>
        <v/>
      </c>
      <c r="L783" s="19">
        <f>IF(A783&amp;""="","",IFERROR(ROUND(K783*INDEX('الموظفات'!$C$6:$C$205,MATCH(F783&amp;"",'الموظفات'!$A$6:$A$205,0)),2),0))</f>
        <v/>
      </c>
      <c r="M783" s="6">
        <f>IF(A783&amp;""="","",IF(G783&amp;""="","محجوز",G783))</f>
        <v/>
      </c>
      <c r="N783" s="18">
        <f>IF(ISNUMBER(A783),IF(ISNUMBER(B783),HOUR(B783)*60+MINUTE(B783),0),"")</f>
        <v/>
      </c>
      <c r="O783" s="18">
        <f>IF(AND(ISNUMBER(A783),A783='الإعدادات'!$B$4),COUNTIFS($A$6:$A$2005,'الإعدادات'!$B$4,$N$6:$N$2005,"&lt;"&amp;N783)+COUNTIFS($A$6:A783,'الإعدادات'!$B$4,$N$6:N783,N783),"")</f>
        <v/>
      </c>
    </row>
    <row r="784">
      <c r="A784" s="13" t="n"/>
      <c r="B784" s="20" t="n"/>
      <c r="C784" s="5" t="n"/>
      <c r="D784" s="21" t="n"/>
      <c r="E784" s="5" t="n"/>
      <c r="F784" s="5" t="n"/>
      <c r="G784" s="5" t="n"/>
      <c r="H784" s="15" t="n"/>
      <c r="I784" s="5" t="n"/>
      <c r="J784" s="19">
        <f>IF(E784&amp;""="","",IFERROR(INDEX('الخدمات'!$B$6:$B$205,MATCH(E784&amp;"",'الخدمات'!$A$6:$A$205,0)),"خدمة غير موجودة"))</f>
        <v/>
      </c>
      <c r="K784" s="19">
        <f>IF(A784&amp;""="","",IF(AND(G784="تم",ISNUMBER(J784)),ROUND(J784-N(H784),2),0))</f>
        <v/>
      </c>
      <c r="L784" s="19">
        <f>IF(A784&amp;""="","",IFERROR(ROUND(K784*INDEX('الموظفات'!$C$6:$C$205,MATCH(F784&amp;"",'الموظفات'!$A$6:$A$205,0)),2),0))</f>
        <v/>
      </c>
      <c r="M784" s="6">
        <f>IF(A784&amp;""="","",IF(G784&amp;""="","محجوز",G784))</f>
        <v/>
      </c>
      <c r="N784" s="18">
        <f>IF(ISNUMBER(A784),IF(ISNUMBER(B784),HOUR(B784)*60+MINUTE(B784),0),"")</f>
        <v/>
      </c>
      <c r="O784" s="18">
        <f>IF(AND(ISNUMBER(A784),A784='الإعدادات'!$B$4),COUNTIFS($A$6:$A$2005,'الإعدادات'!$B$4,$N$6:$N$2005,"&lt;"&amp;N784)+COUNTIFS($A$6:A784,'الإعدادات'!$B$4,$N$6:N784,N784),"")</f>
        <v/>
      </c>
    </row>
    <row r="785">
      <c r="A785" s="13" t="n"/>
      <c r="B785" s="20" t="n"/>
      <c r="C785" s="5" t="n"/>
      <c r="D785" s="21" t="n"/>
      <c r="E785" s="5" t="n"/>
      <c r="F785" s="5" t="n"/>
      <c r="G785" s="5" t="n"/>
      <c r="H785" s="15" t="n"/>
      <c r="I785" s="5" t="n"/>
      <c r="J785" s="19">
        <f>IF(E785&amp;""="","",IFERROR(INDEX('الخدمات'!$B$6:$B$205,MATCH(E785&amp;"",'الخدمات'!$A$6:$A$205,0)),"خدمة غير موجودة"))</f>
        <v/>
      </c>
      <c r="K785" s="19">
        <f>IF(A785&amp;""="","",IF(AND(G785="تم",ISNUMBER(J785)),ROUND(J785-N(H785),2),0))</f>
        <v/>
      </c>
      <c r="L785" s="19">
        <f>IF(A785&amp;""="","",IFERROR(ROUND(K785*INDEX('الموظفات'!$C$6:$C$205,MATCH(F785&amp;"",'الموظفات'!$A$6:$A$205,0)),2),0))</f>
        <v/>
      </c>
      <c r="M785" s="6">
        <f>IF(A785&amp;""="","",IF(G785&amp;""="","محجوز",G785))</f>
        <v/>
      </c>
      <c r="N785" s="18">
        <f>IF(ISNUMBER(A785),IF(ISNUMBER(B785),HOUR(B785)*60+MINUTE(B785),0),"")</f>
        <v/>
      </c>
      <c r="O785" s="18">
        <f>IF(AND(ISNUMBER(A785),A785='الإعدادات'!$B$4),COUNTIFS($A$6:$A$2005,'الإعدادات'!$B$4,$N$6:$N$2005,"&lt;"&amp;N785)+COUNTIFS($A$6:A785,'الإعدادات'!$B$4,$N$6:N785,N785),"")</f>
        <v/>
      </c>
    </row>
    <row r="786">
      <c r="A786" s="13" t="n"/>
      <c r="B786" s="20" t="n"/>
      <c r="C786" s="5" t="n"/>
      <c r="D786" s="21" t="n"/>
      <c r="E786" s="5" t="n"/>
      <c r="F786" s="5" t="n"/>
      <c r="G786" s="5" t="n"/>
      <c r="H786" s="15" t="n"/>
      <c r="I786" s="5" t="n"/>
      <c r="J786" s="19">
        <f>IF(E786&amp;""="","",IFERROR(INDEX('الخدمات'!$B$6:$B$205,MATCH(E786&amp;"",'الخدمات'!$A$6:$A$205,0)),"خدمة غير موجودة"))</f>
        <v/>
      </c>
      <c r="K786" s="19">
        <f>IF(A786&amp;""="","",IF(AND(G786="تم",ISNUMBER(J786)),ROUND(J786-N(H786),2),0))</f>
        <v/>
      </c>
      <c r="L786" s="19">
        <f>IF(A786&amp;""="","",IFERROR(ROUND(K786*INDEX('الموظفات'!$C$6:$C$205,MATCH(F786&amp;"",'الموظفات'!$A$6:$A$205,0)),2),0))</f>
        <v/>
      </c>
      <c r="M786" s="6">
        <f>IF(A786&amp;""="","",IF(G786&amp;""="","محجوز",G786))</f>
        <v/>
      </c>
      <c r="N786" s="18">
        <f>IF(ISNUMBER(A786),IF(ISNUMBER(B786),HOUR(B786)*60+MINUTE(B786),0),"")</f>
        <v/>
      </c>
      <c r="O786" s="18">
        <f>IF(AND(ISNUMBER(A786),A786='الإعدادات'!$B$4),COUNTIFS($A$6:$A$2005,'الإعدادات'!$B$4,$N$6:$N$2005,"&lt;"&amp;N786)+COUNTIFS($A$6:A786,'الإعدادات'!$B$4,$N$6:N786,N786),"")</f>
        <v/>
      </c>
    </row>
    <row r="787">
      <c r="A787" s="13" t="n"/>
      <c r="B787" s="20" t="n"/>
      <c r="C787" s="5" t="n"/>
      <c r="D787" s="21" t="n"/>
      <c r="E787" s="5" t="n"/>
      <c r="F787" s="5" t="n"/>
      <c r="G787" s="5" t="n"/>
      <c r="H787" s="15" t="n"/>
      <c r="I787" s="5" t="n"/>
      <c r="J787" s="19">
        <f>IF(E787&amp;""="","",IFERROR(INDEX('الخدمات'!$B$6:$B$205,MATCH(E787&amp;"",'الخدمات'!$A$6:$A$205,0)),"خدمة غير موجودة"))</f>
        <v/>
      </c>
      <c r="K787" s="19">
        <f>IF(A787&amp;""="","",IF(AND(G787="تم",ISNUMBER(J787)),ROUND(J787-N(H787),2),0))</f>
        <v/>
      </c>
      <c r="L787" s="19">
        <f>IF(A787&amp;""="","",IFERROR(ROUND(K787*INDEX('الموظفات'!$C$6:$C$205,MATCH(F787&amp;"",'الموظفات'!$A$6:$A$205,0)),2),0))</f>
        <v/>
      </c>
      <c r="M787" s="6">
        <f>IF(A787&amp;""="","",IF(G787&amp;""="","محجوز",G787))</f>
        <v/>
      </c>
      <c r="N787" s="18">
        <f>IF(ISNUMBER(A787),IF(ISNUMBER(B787),HOUR(B787)*60+MINUTE(B787),0),"")</f>
        <v/>
      </c>
      <c r="O787" s="18">
        <f>IF(AND(ISNUMBER(A787),A787='الإعدادات'!$B$4),COUNTIFS($A$6:$A$2005,'الإعدادات'!$B$4,$N$6:$N$2005,"&lt;"&amp;N787)+COUNTIFS($A$6:A787,'الإعدادات'!$B$4,$N$6:N787,N787),"")</f>
        <v/>
      </c>
    </row>
    <row r="788">
      <c r="A788" s="13" t="n"/>
      <c r="B788" s="20" t="n"/>
      <c r="C788" s="5" t="n"/>
      <c r="D788" s="21" t="n"/>
      <c r="E788" s="5" t="n"/>
      <c r="F788" s="5" t="n"/>
      <c r="G788" s="5" t="n"/>
      <c r="H788" s="15" t="n"/>
      <c r="I788" s="5" t="n"/>
      <c r="J788" s="19">
        <f>IF(E788&amp;""="","",IFERROR(INDEX('الخدمات'!$B$6:$B$205,MATCH(E788&amp;"",'الخدمات'!$A$6:$A$205,0)),"خدمة غير موجودة"))</f>
        <v/>
      </c>
      <c r="K788" s="19">
        <f>IF(A788&amp;""="","",IF(AND(G788="تم",ISNUMBER(J788)),ROUND(J788-N(H788),2),0))</f>
        <v/>
      </c>
      <c r="L788" s="19">
        <f>IF(A788&amp;""="","",IFERROR(ROUND(K788*INDEX('الموظفات'!$C$6:$C$205,MATCH(F788&amp;"",'الموظفات'!$A$6:$A$205,0)),2),0))</f>
        <v/>
      </c>
      <c r="M788" s="6">
        <f>IF(A788&amp;""="","",IF(G788&amp;""="","محجوز",G788))</f>
        <v/>
      </c>
      <c r="N788" s="18">
        <f>IF(ISNUMBER(A788),IF(ISNUMBER(B788),HOUR(B788)*60+MINUTE(B788),0),"")</f>
        <v/>
      </c>
      <c r="O788" s="18">
        <f>IF(AND(ISNUMBER(A788),A788='الإعدادات'!$B$4),COUNTIFS($A$6:$A$2005,'الإعدادات'!$B$4,$N$6:$N$2005,"&lt;"&amp;N788)+COUNTIFS($A$6:A788,'الإعدادات'!$B$4,$N$6:N788,N788),"")</f>
        <v/>
      </c>
    </row>
    <row r="789">
      <c r="A789" s="13" t="n"/>
      <c r="B789" s="20" t="n"/>
      <c r="C789" s="5" t="n"/>
      <c r="D789" s="21" t="n"/>
      <c r="E789" s="5" t="n"/>
      <c r="F789" s="5" t="n"/>
      <c r="G789" s="5" t="n"/>
      <c r="H789" s="15" t="n"/>
      <c r="I789" s="5" t="n"/>
      <c r="J789" s="19">
        <f>IF(E789&amp;""="","",IFERROR(INDEX('الخدمات'!$B$6:$B$205,MATCH(E789&amp;"",'الخدمات'!$A$6:$A$205,0)),"خدمة غير موجودة"))</f>
        <v/>
      </c>
      <c r="K789" s="19">
        <f>IF(A789&amp;""="","",IF(AND(G789="تم",ISNUMBER(J789)),ROUND(J789-N(H789),2),0))</f>
        <v/>
      </c>
      <c r="L789" s="19">
        <f>IF(A789&amp;""="","",IFERROR(ROUND(K789*INDEX('الموظفات'!$C$6:$C$205,MATCH(F789&amp;"",'الموظفات'!$A$6:$A$205,0)),2),0))</f>
        <v/>
      </c>
      <c r="M789" s="6">
        <f>IF(A789&amp;""="","",IF(G789&amp;""="","محجوز",G789))</f>
        <v/>
      </c>
      <c r="N789" s="18">
        <f>IF(ISNUMBER(A789),IF(ISNUMBER(B789),HOUR(B789)*60+MINUTE(B789),0),"")</f>
        <v/>
      </c>
      <c r="O789" s="18">
        <f>IF(AND(ISNUMBER(A789),A789='الإعدادات'!$B$4),COUNTIFS($A$6:$A$2005,'الإعدادات'!$B$4,$N$6:$N$2005,"&lt;"&amp;N789)+COUNTIFS($A$6:A789,'الإعدادات'!$B$4,$N$6:N789,N789),"")</f>
        <v/>
      </c>
    </row>
    <row r="790">
      <c r="A790" s="13" t="n"/>
      <c r="B790" s="20" t="n"/>
      <c r="C790" s="5" t="n"/>
      <c r="D790" s="21" t="n"/>
      <c r="E790" s="5" t="n"/>
      <c r="F790" s="5" t="n"/>
      <c r="G790" s="5" t="n"/>
      <c r="H790" s="15" t="n"/>
      <c r="I790" s="5" t="n"/>
      <c r="J790" s="19">
        <f>IF(E790&amp;""="","",IFERROR(INDEX('الخدمات'!$B$6:$B$205,MATCH(E790&amp;"",'الخدمات'!$A$6:$A$205,0)),"خدمة غير موجودة"))</f>
        <v/>
      </c>
      <c r="K790" s="19">
        <f>IF(A790&amp;""="","",IF(AND(G790="تم",ISNUMBER(J790)),ROUND(J790-N(H790),2),0))</f>
        <v/>
      </c>
      <c r="L790" s="19">
        <f>IF(A790&amp;""="","",IFERROR(ROUND(K790*INDEX('الموظفات'!$C$6:$C$205,MATCH(F790&amp;"",'الموظفات'!$A$6:$A$205,0)),2),0))</f>
        <v/>
      </c>
      <c r="M790" s="6">
        <f>IF(A790&amp;""="","",IF(G790&amp;""="","محجوز",G790))</f>
        <v/>
      </c>
      <c r="N790" s="18">
        <f>IF(ISNUMBER(A790),IF(ISNUMBER(B790),HOUR(B790)*60+MINUTE(B790),0),"")</f>
        <v/>
      </c>
      <c r="O790" s="18">
        <f>IF(AND(ISNUMBER(A790),A790='الإعدادات'!$B$4),COUNTIFS($A$6:$A$2005,'الإعدادات'!$B$4,$N$6:$N$2005,"&lt;"&amp;N790)+COUNTIFS($A$6:A790,'الإعدادات'!$B$4,$N$6:N790,N790),"")</f>
        <v/>
      </c>
    </row>
    <row r="791">
      <c r="A791" s="13" t="n"/>
      <c r="B791" s="20" t="n"/>
      <c r="C791" s="5" t="n"/>
      <c r="D791" s="21" t="n"/>
      <c r="E791" s="5" t="n"/>
      <c r="F791" s="5" t="n"/>
      <c r="G791" s="5" t="n"/>
      <c r="H791" s="15" t="n"/>
      <c r="I791" s="5" t="n"/>
      <c r="J791" s="19">
        <f>IF(E791&amp;""="","",IFERROR(INDEX('الخدمات'!$B$6:$B$205,MATCH(E791&amp;"",'الخدمات'!$A$6:$A$205,0)),"خدمة غير موجودة"))</f>
        <v/>
      </c>
      <c r="K791" s="19">
        <f>IF(A791&amp;""="","",IF(AND(G791="تم",ISNUMBER(J791)),ROUND(J791-N(H791),2),0))</f>
        <v/>
      </c>
      <c r="L791" s="19">
        <f>IF(A791&amp;""="","",IFERROR(ROUND(K791*INDEX('الموظفات'!$C$6:$C$205,MATCH(F791&amp;"",'الموظفات'!$A$6:$A$205,0)),2),0))</f>
        <v/>
      </c>
      <c r="M791" s="6">
        <f>IF(A791&amp;""="","",IF(G791&amp;""="","محجوز",G791))</f>
        <v/>
      </c>
      <c r="N791" s="18">
        <f>IF(ISNUMBER(A791),IF(ISNUMBER(B791),HOUR(B791)*60+MINUTE(B791),0),"")</f>
        <v/>
      </c>
      <c r="O791" s="18">
        <f>IF(AND(ISNUMBER(A791),A791='الإعدادات'!$B$4),COUNTIFS($A$6:$A$2005,'الإعدادات'!$B$4,$N$6:$N$2005,"&lt;"&amp;N791)+COUNTIFS($A$6:A791,'الإعدادات'!$B$4,$N$6:N791,N791),"")</f>
        <v/>
      </c>
    </row>
    <row r="792">
      <c r="A792" s="13" t="n"/>
      <c r="B792" s="20" t="n"/>
      <c r="C792" s="5" t="n"/>
      <c r="D792" s="21" t="n"/>
      <c r="E792" s="5" t="n"/>
      <c r="F792" s="5" t="n"/>
      <c r="G792" s="5" t="n"/>
      <c r="H792" s="15" t="n"/>
      <c r="I792" s="5" t="n"/>
      <c r="J792" s="19">
        <f>IF(E792&amp;""="","",IFERROR(INDEX('الخدمات'!$B$6:$B$205,MATCH(E792&amp;"",'الخدمات'!$A$6:$A$205,0)),"خدمة غير موجودة"))</f>
        <v/>
      </c>
      <c r="K792" s="19">
        <f>IF(A792&amp;""="","",IF(AND(G792="تم",ISNUMBER(J792)),ROUND(J792-N(H792),2),0))</f>
        <v/>
      </c>
      <c r="L792" s="19">
        <f>IF(A792&amp;""="","",IFERROR(ROUND(K792*INDEX('الموظفات'!$C$6:$C$205,MATCH(F792&amp;"",'الموظفات'!$A$6:$A$205,0)),2),0))</f>
        <v/>
      </c>
      <c r="M792" s="6">
        <f>IF(A792&amp;""="","",IF(G792&amp;""="","محجوز",G792))</f>
        <v/>
      </c>
      <c r="N792" s="18">
        <f>IF(ISNUMBER(A792),IF(ISNUMBER(B792),HOUR(B792)*60+MINUTE(B792),0),"")</f>
        <v/>
      </c>
      <c r="O792" s="18">
        <f>IF(AND(ISNUMBER(A792),A792='الإعدادات'!$B$4),COUNTIFS($A$6:$A$2005,'الإعدادات'!$B$4,$N$6:$N$2005,"&lt;"&amp;N792)+COUNTIFS($A$6:A792,'الإعدادات'!$B$4,$N$6:N792,N792),"")</f>
        <v/>
      </c>
    </row>
    <row r="793">
      <c r="A793" s="13" t="n"/>
      <c r="B793" s="20" t="n"/>
      <c r="C793" s="5" t="n"/>
      <c r="D793" s="21" t="n"/>
      <c r="E793" s="5" t="n"/>
      <c r="F793" s="5" t="n"/>
      <c r="G793" s="5" t="n"/>
      <c r="H793" s="15" t="n"/>
      <c r="I793" s="5" t="n"/>
      <c r="J793" s="19">
        <f>IF(E793&amp;""="","",IFERROR(INDEX('الخدمات'!$B$6:$B$205,MATCH(E793&amp;"",'الخدمات'!$A$6:$A$205,0)),"خدمة غير موجودة"))</f>
        <v/>
      </c>
      <c r="K793" s="19">
        <f>IF(A793&amp;""="","",IF(AND(G793="تم",ISNUMBER(J793)),ROUND(J793-N(H793),2),0))</f>
        <v/>
      </c>
      <c r="L793" s="19">
        <f>IF(A793&amp;""="","",IFERROR(ROUND(K793*INDEX('الموظفات'!$C$6:$C$205,MATCH(F793&amp;"",'الموظفات'!$A$6:$A$205,0)),2),0))</f>
        <v/>
      </c>
      <c r="M793" s="6">
        <f>IF(A793&amp;""="","",IF(G793&amp;""="","محجوز",G793))</f>
        <v/>
      </c>
      <c r="N793" s="18">
        <f>IF(ISNUMBER(A793),IF(ISNUMBER(B793),HOUR(B793)*60+MINUTE(B793),0),"")</f>
        <v/>
      </c>
      <c r="O793" s="18">
        <f>IF(AND(ISNUMBER(A793),A793='الإعدادات'!$B$4),COUNTIFS($A$6:$A$2005,'الإعدادات'!$B$4,$N$6:$N$2005,"&lt;"&amp;N793)+COUNTIFS($A$6:A793,'الإعدادات'!$B$4,$N$6:N793,N793),"")</f>
        <v/>
      </c>
    </row>
    <row r="794">
      <c r="A794" s="13" t="n"/>
      <c r="B794" s="20" t="n"/>
      <c r="C794" s="5" t="n"/>
      <c r="D794" s="21" t="n"/>
      <c r="E794" s="5" t="n"/>
      <c r="F794" s="5" t="n"/>
      <c r="G794" s="5" t="n"/>
      <c r="H794" s="15" t="n"/>
      <c r="I794" s="5" t="n"/>
      <c r="J794" s="19">
        <f>IF(E794&amp;""="","",IFERROR(INDEX('الخدمات'!$B$6:$B$205,MATCH(E794&amp;"",'الخدمات'!$A$6:$A$205,0)),"خدمة غير موجودة"))</f>
        <v/>
      </c>
      <c r="K794" s="19">
        <f>IF(A794&amp;""="","",IF(AND(G794="تم",ISNUMBER(J794)),ROUND(J794-N(H794),2),0))</f>
        <v/>
      </c>
      <c r="L794" s="19">
        <f>IF(A794&amp;""="","",IFERROR(ROUND(K794*INDEX('الموظفات'!$C$6:$C$205,MATCH(F794&amp;"",'الموظفات'!$A$6:$A$205,0)),2),0))</f>
        <v/>
      </c>
      <c r="M794" s="6">
        <f>IF(A794&amp;""="","",IF(G794&amp;""="","محجوز",G794))</f>
        <v/>
      </c>
      <c r="N794" s="18">
        <f>IF(ISNUMBER(A794),IF(ISNUMBER(B794),HOUR(B794)*60+MINUTE(B794),0),"")</f>
        <v/>
      </c>
      <c r="O794" s="18">
        <f>IF(AND(ISNUMBER(A794),A794='الإعدادات'!$B$4),COUNTIFS($A$6:$A$2005,'الإعدادات'!$B$4,$N$6:$N$2005,"&lt;"&amp;N794)+COUNTIFS($A$6:A794,'الإعدادات'!$B$4,$N$6:N794,N794),"")</f>
        <v/>
      </c>
    </row>
    <row r="795">
      <c r="A795" s="13" t="n"/>
      <c r="B795" s="20" t="n"/>
      <c r="C795" s="5" t="n"/>
      <c r="D795" s="21" t="n"/>
      <c r="E795" s="5" t="n"/>
      <c r="F795" s="5" t="n"/>
      <c r="G795" s="5" t="n"/>
      <c r="H795" s="15" t="n"/>
      <c r="I795" s="5" t="n"/>
      <c r="J795" s="19">
        <f>IF(E795&amp;""="","",IFERROR(INDEX('الخدمات'!$B$6:$B$205,MATCH(E795&amp;"",'الخدمات'!$A$6:$A$205,0)),"خدمة غير موجودة"))</f>
        <v/>
      </c>
      <c r="K795" s="19">
        <f>IF(A795&amp;""="","",IF(AND(G795="تم",ISNUMBER(J795)),ROUND(J795-N(H795),2),0))</f>
        <v/>
      </c>
      <c r="L795" s="19">
        <f>IF(A795&amp;""="","",IFERROR(ROUND(K795*INDEX('الموظفات'!$C$6:$C$205,MATCH(F795&amp;"",'الموظفات'!$A$6:$A$205,0)),2),0))</f>
        <v/>
      </c>
      <c r="M795" s="6">
        <f>IF(A795&amp;""="","",IF(G795&amp;""="","محجوز",G795))</f>
        <v/>
      </c>
      <c r="N795" s="18">
        <f>IF(ISNUMBER(A795),IF(ISNUMBER(B795),HOUR(B795)*60+MINUTE(B795),0),"")</f>
        <v/>
      </c>
      <c r="O795" s="18">
        <f>IF(AND(ISNUMBER(A795),A795='الإعدادات'!$B$4),COUNTIFS($A$6:$A$2005,'الإعدادات'!$B$4,$N$6:$N$2005,"&lt;"&amp;N795)+COUNTIFS($A$6:A795,'الإعدادات'!$B$4,$N$6:N795,N795),"")</f>
        <v/>
      </c>
    </row>
    <row r="796">
      <c r="A796" s="13" t="n"/>
      <c r="B796" s="20" t="n"/>
      <c r="C796" s="5" t="n"/>
      <c r="D796" s="21" t="n"/>
      <c r="E796" s="5" t="n"/>
      <c r="F796" s="5" t="n"/>
      <c r="G796" s="5" t="n"/>
      <c r="H796" s="15" t="n"/>
      <c r="I796" s="5" t="n"/>
      <c r="J796" s="19">
        <f>IF(E796&amp;""="","",IFERROR(INDEX('الخدمات'!$B$6:$B$205,MATCH(E796&amp;"",'الخدمات'!$A$6:$A$205,0)),"خدمة غير موجودة"))</f>
        <v/>
      </c>
      <c r="K796" s="19">
        <f>IF(A796&amp;""="","",IF(AND(G796="تم",ISNUMBER(J796)),ROUND(J796-N(H796),2),0))</f>
        <v/>
      </c>
      <c r="L796" s="19">
        <f>IF(A796&amp;""="","",IFERROR(ROUND(K796*INDEX('الموظفات'!$C$6:$C$205,MATCH(F796&amp;"",'الموظفات'!$A$6:$A$205,0)),2),0))</f>
        <v/>
      </c>
      <c r="M796" s="6">
        <f>IF(A796&amp;""="","",IF(G796&amp;""="","محجوز",G796))</f>
        <v/>
      </c>
      <c r="N796" s="18">
        <f>IF(ISNUMBER(A796),IF(ISNUMBER(B796),HOUR(B796)*60+MINUTE(B796),0),"")</f>
        <v/>
      </c>
      <c r="O796" s="18">
        <f>IF(AND(ISNUMBER(A796),A796='الإعدادات'!$B$4),COUNTIFS($A$6:$A$2005,'الإعدادات'!$B$4,$N$6:$N$2005,"&lt;"&amp;N796)+COUNTIFS($A$6:A796,'الإعدادات'!$B$4,$N$6:N796,N796),"")</f>
        <v/>
      </c>
    </row>
    <row r="797">
      <c r="A797" s="13" t="n"/>
      <c r="B797" s="20" t="n"/>
      <c r="C797" s="5" t="n"/>
      <c r="D797" s="21" t="n"/>
      <c r="E797" s="5" t="n"/>
      <c r="F797" s="5" t="n"/>
      <c r="G797" s="5" t="n"/>
      <c r="H797" s="15" t="n"/>
      <c r="I797" s="5" t="n"/>
      <c r="J797" s="19">
        <f>IF(E797&amp;""="","",IFERROR(INDEX('الخدمات'!$B$6:$B$205,MATCH(E797&amp;"",'الخدمات'!$A$6:$A$205,0)),"خدمة غير موجودة"))</f>
        <v/>
      </c>
      <c r="K797" s="19">
        <f>IF(A797&amp;""="","",IF(AND(G797="تم",ISNUMBER(J797)),ROUND(J797-N(H797),2),0))</f>
        <v/>
      </c>
      <c r="L797" s="19">
        <f>IF(A797&amp;""="","",IFERROR(ROUND(K797*INDEX('الموظفات'!$C$6:$C$205,MATCH(F797&amp;"",'الموظفات'!$A$6:$A$205,0)),2),0))</f>
        <v/>
      </c>
      <c r="M797" s="6">
        <f>IF(A797&amp;""="","",IF(G797&amp;""="","محجوز",G797))</f>
        <v/>
      </c>
      <c r="N797" s="18">
        <f>IF(ISNUMBER(A797),IF(ISNUMBER(B797),HOUR(B797)*60+MINUTE(B797),0),"")</f>
        <v/>
      </c>
      <c r="O797" s="18">
        <f>IF(AND(ISNUMBER(A797),A797='الإعدادات'!$B$4),COUNTIFS($A$6:$A$2005,'الإعدادات'!$B$4,$N$6:$N$2005,"&lt;"&amp;N797)+COUNTIFS($A$6:A797,'الإعدادات'!$B$4,$N$6:N797,N797),"")</f>
        <v/>
      </c>
    </row>
    <row r="798">
      <c r="A798" s="13" t="n"/>
      <c r="B798" s="20" t="n"/>
      <c r="C798" s="5" t="n"/>
      <c r="D798" s="21" t="n"/>
      <c r="E798" s="5" t="n"/>
      <c r="F798" s="5" t="n"/>
      <c r="G798" s="5" t="n"/>
      <c r="H798" s="15" t="n"/>
      <c r="I798" s="5" t="n"/>
      <c r="J798" s="19">
        <f>IF(E798&amp;""="","",IFERROR(INDEX('الخدمات'!$B$6:$B$205,MATCH(E798&amp;"",'الخدمات'!$A$6:$A$205,0)),"خدمة غير موجودة"))</f>
        <v/>
      </c>
      <c r="K798" s="19">
        <f>IF(A798&amp;""="","",IF(AND(G798="تم",ISNUMBER(J798)),ROUND(J798-N(H798),2),0))</f>
        <v/>
      </c>
      <c r="L798" s="19">
        <f>IF(A798&amp;""="","",IFERROR(ROUND(K798*INDEX('الموظفات'!$C$6:$C$205,MATCH(F798&amp;"",'الموظفات'!$A$6:$A$205,0)),2),0))</f>
        <v/>
      </c>
      <c r="M798" s="6">
        <f>IF(A798&amp;""="","",IF(G798&amp;""="","محجوز",G798))</f>
        <v/>
      </c>
      <c r="N798" s="18">
        <f>IF(ISNUMBER(A798),IF(ISNUMBER(B798),HOUR(B798)*60+MINUTE(B798),0),"")</f>
        <v/>
      </c>
      <c r="O798" s="18">
        <f>IF(AND(ISNUMBER(A798),A798='الإعدادات'!$B$4),COUNTIFS($A$6:$A$2005,'الإعدادات'!$B$4,$N$6:$N$2005,"&lt;"&amp;N798)+COUNTIFS($A$6:A798,'الإعدادات'!$B$4,$N$6:N798,N798),"")</f>
        <v/>
      </c>
    </row>
    <row r="799">
      <c r="A799" s="13" t="n"/>
      <c r="B799" s="20" t="n"/>
      <c r="C799" s="5" t="n"/>
      <c r="D799" s="21" t="n"/>
      <c r="E799" s="5" t="n"/>
      <c r="F799" s="5" t="n"/>
      <c r="G799" s="5" t="n"/>
      <c r="H799" s="15" t="n"/>
      <c r="I799" s="5" t="n"/>
      <c r="J799" s="19">
        <f>IF(E799&amp;""="","",IFERROR(INDEX('الخدمات'!$B$6:$B$205,MATCH(E799&amp;"",'الخدمات'!$A$6:$A$205,0)),"خدمة غير موجودة"))</f>
        <v/>
      </c>
      <c r="K799" s="19">
        <f>IF(A799&amp;""="","",IF(AND(G799="تم",ISNUMBER(J799)),ROUND(J799-N(H799),2),0))</f>
        <v/>
      </c>
      <c r="L799" s="19">
        <f>IF(A799&amp;""="","",IFERROR(ROUND(K799*INDEX('الموظفات'!$C$6:$C$205,MATCH(F799&amp;"",'الموظفات'!$A$6:$A$205,0)),2),0))</f>
        <v/>
      </c>
      <c r="M799" s="6">
        <f>IF(A799&amp;""="","",IF(G799&amp;""="","محجوز",G799))</f>
        <v/>
      </c>
      <c r="N799" s="18">
        <f>IF(ISNUMBER(A799),IF(ISNUMBER(B799),HOUR(B799)*60+MINUTE(B799),0),"")</f>
        <v/>
      </c>
      <c r="O799" s="18">
        <f>IF(AND(ISNUMBER(A799),A799='الإعدادات'!$B$4),COUNTIFS($A$6:$A$2005,'الإعدادات'!$B$4,$N$6:$N$2005,"&lt;"&amp;N799)+COUNTIFS($A$6:A799,'الإعدادات'!$B$4,$N$6:N799,N799),"")</f>
        <v/>
      </c>
    </row>
    <row r="800">
      <c r="A800" s="13" t="n"/>
      <c r="B800" s="20" t="n"/>
      <c r="C800" s="5" t="n"/>
      <c r="D800" s="21" t="n"/>
      <c r="E800" s="5" t="n"/>
      <c r="F800" s="5" t="n"/>
      <c r="G800" s="5" t="n"/>
      <c r="H800" s="15" t="n"/>
      <c r="I800" s="5" t="n"/>
      <c r="J800" s="19">
        <f>IF(E800&amp;""="","",IFERROR(INDEX('الخدمات'!$B$6:$B$205,MATCH(E800&amp;"",'الخدمات'!$A$6:$A$205,0)),"خدمة غير موجودة"))</f>
        <v/>
      </c>
      <c r="K800" s="19">
        <f>IF(A800&amp;""="","",IF(AND(G800="تم",ISNUMBER(J800)),ROUND(J800-N(H800),2),0))</f>
        <v/>
      </c>
      <c r="L800" s="19">
        <f>IF(A800&amp;""="","",IFERROR(ROUND(K800*INDEX('الموظفات'!$C$6:$C$205,MATCH(F800&amp;"",'الموظفات'!$A$6:$A$205,0)),2),0))</f>
        <v/>
      </c>
      <c r="M800" s="6">
        <f>IF(A800&amp;""="","",IF(G800&amp;""="","محجوز",G800))</f>
        <v/>
      </c>
      <c r="N800" s="18">
        <f>IF(ISNUMBER(A800),IF(ISNUMBER(B800),HOUR(B800)*60+MINUTE(B800),0),"")</f>
        <v/>
      </c>
      <c r="O800" s="18">
        <f>IF(AND(ISNUMBER(A800),A800='الإعدادات'!$B$4),COUNTIFS($A$6:$A$2005,'الإعدادات'!$B$4,$N$6:$N$2005,"&lt;"&amp;N800)+COUNTIFS($A$6:A800,'الإعدادات'!$B$4,$N$6:N800,N800),"")</f>
        <v/>
      </c>
    </row>
    <row r="801">
      <c r="A801" s="13" t="n"/>
      <c r="B801" s="20" t="n"/>
      <c r="C801" s="5" t="n"/>
      <c r="D801" s="21" t="n"/>
      <c r="E801" s="5" t="n"/>
      <c r="F801" s="5" t="n"/>
      <c r="G801" s="5" t="n"/>
      <c r="H801" s="15" t="n"/>
      <c r="I801" s="5" t="n"/>
      <c r="J801" s="19">
        <f>IF(E801&amp;""="","",IFERROR(INDEX('الخدمات'!$B$6:$B$205,MATCH(E801&amp;"",'الخدمات'!$A$6:$A$205,0)),"خدمة غير موجودة"))</f>
        <v/>
      </c>
      <c r="K801" s="19">
        <f>IF(A801&amp;""="","",IF(AND(G801="تم",ISNUMBER(J801)),ROUND(J801-N(H801),2),0))</f>
        <v/>
      </c>
      <c r="L801" s="19">
        <f>IF(A801&amp;""="","",IFERROR(ROUND(K801*INDEX('الموظفات'!$C$6:$C$205,MATCH(F801&amp;"",'الموظفات'!$A$6:$A$205,0)),2),0))</f>
        <v/>
      </c>
      <c r="M801" s="6">
        <f>IF(A801&amp;""="","",IF(G801&amp;""="","محجوز",G801))</f>
        <v/>
      </c>
      <c r="N801" s="18">
        <f>IF(ISNUMBER(A801),IF(ISNUMBER(B801),HOUR(B801)*60+MINUTE(B801),0),"")</f>
        <v/>
      </c>
      <c r="O801" s="18">
        <f>IF(AND(ISNUMBER(A801),A801='الإعدادات'!$B$4),COUNTIFS($A$6:$A$2005,'الإعدادات'!$B$4,$N$6:$N$2005,"&lt;"&amp;N801)+COUNTIFS($A$6:A801,'الإعدادات'!$B$4,$N$6:N801,N801),"")</f>
        <v/>
      </c>
    </row>
    <row r="802">
      <c r="A802" s="13" t="n"/>
      <c r="B802" s="20" t="n"/>
      <c r="C802" s="5" t="n"/>
      <c r="D802" s="21" t="n"/>
      <c r="E802" s="5" t="n"/>
      <c r="F802" s="5" t="n"/>
      <c r="G802" s="5" t="n"/>
      <c r="H802" s="15" t="n"/>
      <c r="I802" s="5" t="n"/>
      <c r="J802" s="19">
        <f>IF(E802&amp;""="","",IFERROR(INDEX('الخدمات'!$B$6:$B$205,MATCH(E802&amp;"",'الخدمات'!$A$6:$A$205,0)),"خدمة غير موجودة"))</f>
        <v/>
      </c>
      <c r="K802" s="19">
        <f>IF(A802&amp;""="","",IF(AND(G802="تم",ISNUMBER(J802)),ROUND(J802-N(H802),2),0))</f>
        <v/>
      </c>
      <c r="L802" s="19">
        <f>IF(A802&amp;""="","",IFERROR(ROUND(K802*INDEX('الموظفات'!$C$6:$C$205,MATCH(F802&amp;"",'الموظفات'!$A$6:$A$205,0)),2),0))</f>
        <v/>
      </c>
      <c r="M802" s="6">
        <f>IF(A802&amp;""="","",IF(G802&amp;""="","محجوز",G802))</f>
        <v/>
      </c>
      <c r="N802" s="18">
        <f>IF(ISNUMBER(A802),IF(ISNUMBER(B802),HOUR(B802)*60+MINUTE(B802),0),"")</f>
        <v/>
      </c>
      <c r="O802" s="18">
        <f>IF(AND(ISNUMBER(A802),A802='الإعدادات'!$B$4),COUNTIFS($A$6:$A$2005,'الإعدادات'!$B$4,$N$6:$N$2005,"&lt;"&amp;N802)+COUNTIFS($A$6:A802,'الإعدادات'!$B$4,$N$6:N802,N802),"")</f>
        <v/>
      </c>
    </row>
    <row r="803">
      <c r="A803" s="13" t="n"/>
      <c r="B803" s="20" t="n"/>
      <c r="C803" s="5" t="n"/>
      <c r="D803" s="21" t="n"/>
      <c r="E803" s="5" t="n"/>
      <c r="F803" s="5" t="n"/>
      <c r="G803" s="5" t="n"/>
      <c r="H803" s="15" t="n"/>
      <c r="I803" s="5" t="n"/>
      <c r="J803" s="19">
        <f>IF(E803&amp;""="","",IFERROR(INDEX('الخدمات'!$B$6:$B$205,MATCH(E803&amp;"",'الخدمات'!$A$6:$A$205,0)),"خدمة غير موجودة"))</f>
        <v/>
      </c>
      <c r="K803" s="19">
        <f>IF(A803&amp;""="","",IF(AND(G803="تم",ISNUMBER(J803)),ROUND(J803-N(H803),2),0))</f>
        <v/>
      </c>
      <c r="L803" s="19">
        <f>IF(A803&amp;""="","",IFERROR(ROUND(K803*INDEX('الموظفات'!$C$6:$C$205,MATCH(F803&amp;"",'الموظفات'!$A$6:$A$205,0)),2),0))</f>
        <v/>
      </c>
      <c r="M803" s="6">
        <f>IF(A803&amp;""="","",IF(G803&amp;""="","محجوز",G803))</f>
        <v/>
      </c>
      <c r="N803" s="18">
        <f>IF(ISNUMBER(A803),IF(ISNUMBER(B803),HOUR(B803)*60+MINUTE(B803),0),"")</f>
        <v/>
      </c>
      <c r="O803" s="18">
        <f>IF(AND(ISNUMBER(A803),A803='الإعدادات'!$B$4),COUNTIFS($A$6:$A$2005,'الإعدادات'!$B$4,$N$6:$N$2005,"&lt;"&amp;N803)+COUNTIFS($A$6:A803,'الإعدادات'!$B$4,$N$6:N803,N803),"")</f>
        <v/>
      </c>
    </row>
    <row r="804">
      <c r="A804" s="13" t="n"/>
      <c r="B804" s="20" t="n"/>
      <c r="C804" s="5" t="n"/>
      <c r="D804" s="21" t="n"/>
      <c r="E804" s="5" t="n"/>
      <c r="F804" s="5" t="n"/>
      <c r="G804" s="5" t="n"/>
      <c r="H804" s="15" t="n"/>
      <c r="I804" s="5" t="n"/>
      <c r="J804" s="19">
        <f>IF(E804&amp;""="","",IFERROR(INDEX('الخدمات'!$B$6:$B$205,MATCH(E804&amp;"",'الخدمات'!$A$6:$A$205,0)),"خدمة غير موجودة"))</f>
        <v/>
      </c>
      <c r="K804" s="19">
        <f>IF(A804&amp;""="","",IF(AND(G804="تم",ISNUMBER(J804)),ROUND(J804-N(H804),2),0))</f>
        <v/>
      </c>
      <c r="L804" s="19">
        <f>IF(A804&amp;""="","",IFERROR(ROUND(K804*INDEX('الموظفات'!$C$6:$C$205,MATCH(F804&amp;"",'الموظفات'!$A$6:$A$205,0)),2),0))</f>
        <v/>
      </c>
      <c r="M804" s="6">
        <f>IF(A804&amp;""="","",IF(G804&amp;""="","محجوز",G804))</f>
        <v/>
      </c>
      <c r="N804" s="18">
        <f>IF(ISNUMBER(A804),IF(ISNUMBER(B804),HOUR(B804)*60+MINUTE(B804),0),"")</f>
        <v/>
      </c>
      <c r="O804" s="18">
        <f>IF(AND(ISNUMBER(A804),A804='الإعدادات'!$B$4),COUNTIFS($A$6:$A$2005,'الإعدادات'!$B$4,$N$6:$N$2005,"&lt;"&amp;N804)+COUNTIFS($A$6:A804,'الإعدادات'!$B$4,$N$6:N804,N804),"")</f>
        <v/>
      </c>
    </row>
    <row r="805">
      <c r="A805" s="13" t="n"/>
      <c r="B805" s="20" t="n"/>
      <c r="C805" s="5" t="n"/>
      <c r="D805" s="21" t="n"/>
      <c r="E805" s="5" t="n"/>
      <c r="F805" s="5" t="n"/>
      <c r="G805" s="5" t="n"/>
      <c r="H805" s="15" t="n"/>
      <c r="I805" s="5" t="n"/>
      <c r="J805" s="19">
        <f>IF(E805&amp;""="","",IFERROR(INDEX('الخدمات'!$B$6:$B$205,MATCH(E805&amp;"",'الخدمات'!$A$6:$A$205,0)),"خدمة غير موجودة"))</f>
        <v/>
      </c>
      <c r="K805" s="19">
        <f>IF(A805&amp;""="","",IF(AND(G805="تم",ISNUMBER(J805)),ROUND(J805-N(H805),2),0))</f>
        <v/>
      </c>
      <c r="L805" s="19">
        <f>IF(A805&amp;""="","",IFERROR(ROUND(K805*INDEX('الموظفات'!$C$6:$C$205,MATCH(F805&amp;"",'الموظفات'!$A$6:$A$205,0)),2),0))</f>
        <v/>
      </c>
      <c r="M805" s="6">
        <f>IF(A805&amp;""="","",IF(G805&amp;""="","محجوز",G805))</f>
        <v/>
      </c>
      <c r="N805" s="18">
        <f>IF(ISNUMBER(A805),IF(ISNUMBER(B805),HOUR(B805)*60+MINUTE(B805),0),"")</f>
        <v/>
      </c>
      <c r="O805" s="18">
        <f>IF(AND(ISNUMBER(A805),A805='الإعدادات'!$B$4),COUNTIFS($A$6:$A$2005,'الإعدادات'!$B$4,$N$6:$N$2005,"&lt;"&amp;N805)+COUNTIFS($A$6:A805,'الإعدادات'!$B$4,$N$6:N805,N805),"")</f>
        <v/>
      </c>
    </row>
    <row r="806">
      <c r="A806" s="13" t="n"/>
      <c r="B806" s="20" t="n"/>
      <c r="C806" s="5" t="n"/>
      <c r="D806" s="21" t="n"/>
      <c r="E806" s="5" t="n"/>
      <c r="F806" s="5" t="n"/>
      <c r="G806" s="5" t="n"/>
      <c r="H806" s="15" t="n"/>
      <c r="I806" s="5" t="n"/>
      <c r="J806" s="19">
        <f>IF(E806&amp;""="","",IFERROR(INDEX('الخدمات'!$B$6:$B$205,MATCH(E806&amp;"",'الخدمات'!$A$6:$A$205,0)),"خدمة غير موجودة"))</f>
        <v/>
      </c>
      <c r="K806" s="19">
        <f>IF(A806&amp;""="","",IF(AND(G806="تم",ISNUMBER(J806)),ROUND(J806-N(H806),2),0))</f>
        <v/>
      </c>
      <c r="L806" s="19">
        <f>IF(A806&amp;""="","",IFERROR(ROUND(K806*INDEX('الموظفات'!$C$6:$C$205,MATCH(F806&amp;"",'الموظفات'!$A$6:$A$205,0)),2),0))</f>
        <v/>
      </c>
      <c r="M806" s="6">
        <f>IF(A806&amp;""="","",IF(G806&amp;""="","محجوز",G806))</f>
        <v/>
      </c>
      <c r="N806" s="18">
        <f>IF(ISNUMBER(A806),IF(ISNUMBER(B806),HOUR(B806)*60+MINUTE(B806),0),"")</f>
        <v/>
      </c>
      <c r="O806" s="18">
        <f>IF(AND(ISNUMBER(A806),A806='الإعدادات'!$B$4),COUNTIFS($A$6:$A$2005,'الإعدادات'!$B$4,$N$6:$N$2005,"&lt;"&amp;N806)+COUNTIFS($A$6:A806,'الإعدادات'!$B$4,$N$6:N806,N806),"")</f>
        <v/>
      </c>
    </row>
    <row r="807">
      <c r="A807" s="13" t="n"/>
      <c r="B807" s="20" t="n"/>
      <c r="C807" s="5" t="n"/>
      <c r="D807" s="21" t="n"/>
      <c r="E807" s="5" t="n"/>
      <c r="F807" s="5" t="n"/>
      <c r="G807" s="5" t="n"/>
      <c r="H807" s="15" t="n"/>
      <c r="I807" s="5" t="n"/>
      <c r="J807" s="19">
        <f>IF(E807&amp;""="","",IFERROR(INDEX('الخدمات'!$B$6:$B$205,MATCH(E807&amp;"",'الخدمات'!$A$6:$A$205,0)),"خدمة غير موجودة"))</f>
        <v/>
      </c>
      <c r="K807" s="19">
        <f>IF(A807&amp;""="","",IF(AND(G807="تم",ISNUMBER(J807)),ROUND(J807-N(H807),2),0))</f>
        <v/>
      </c>
      <c r="L807" s="19">
        <f>IF(A807&amp;""="","",IFERROR(ROUND(K807*INDEX('الموظفات'!$C$6:$C$205,MATCH(F807&amp;"",'الموظفات'!$A$6:$A$205,0)),2),0))</f>
        <v/>
      </c>
      <c r="M807" s="6">
        <f>IF(A807&amp;""="","",IF(G807&amp;""="","محجوز",G807))</f>
        <v/>
      </c>
      <c r="N807" s="18">
        <f>IF(ISNUMBER(A807),IF(ISNUMBER(B807),HOUR(B807)*60+MINUTE(B807),0),"")</f>
        <v/>
      </c>
      <c r="O807" s="18">
        <f>IF(AND(ISNUMBER(A807),A807='الإعدادات'!$B$4),COUNTIFS($A$6:$A$2005,'الإعدادات'!$B$4,$N$6:$N$2005,"&lt;"&amp;N807)+COUNTIFS($A$6:A807,'الإعدادات'!$B$4,$N$6:N807,N807),"")</f>
        <v/>
      </c>
    </row>
    <row r="808">
      <c r="A808" s="13" t="n"/>
      <c r="B808" s="20" t="n"/>
      <c r="C808" s="5" t="n"/>
      <c r="D808" s="21" t="n"/>
      <c r="E808" s="5" t="n"/>
      <c r="F808" s="5" t="n"/>
      <c r="G808" s="5" t="n"/>
      <c r="H808" s="15" t="n"/>
      <c r="I808" s="5" t="n"/>
      <c r="J808" s="19">
        <f>IF(E808&amp;""="","",IFERROR(INDEX('الخدمات'!$B$6:$B$205,MATCH(E808&amp;"",'الخدمات'!$A$6:$A$205,0)),"خدمة غير موجودة"))</f>
        <v/>
      </c>
      <c r="K808" s="19">
        <f>IF(A808&amp;""="","",IF(AND(G808="تم",ISNUMBER(J808)),ROUND(J808-N(H808),2),0))</f>
        <v/>
      </c>
      <c r="L808" s="19">
        <f>IF(A808&amp;""="","",IFERROR(ROUND(K808*INDEX('الموظفات'!$C$6:$C$205,MATCH(F808&amp;"",'الموظفات'!$A$6:$A$205,0)),2),0))</f>
        <v/>
      </c>
      <c r="M808" s="6">
        <f>IF(A808&amp;""="","",IF(G808&amp;""="","محجوز",G808))</f>
        <v/>
      </c>
      <c r="N808" s="18">
        <f>IF(ISNUMBER(A808),IF(ISNUMBER(B808),HOUR(B808)*60+MINUTE(B808),0),"")</f>
        <v/>
      </c>
      <c r="O808" s="18">
        <f>IF(AND(ISNUMBER(A808),A808='الإعدادات'!$B$4),COUNTIFS($A$6:$A$2005,'الإعدادات'!$B$4,$N$6:$N$2005,"&lt;"&amp;N808)+COUNTIFS($A$6:A808,'الإعدادات'!$B$4,$N$6:N808,N808),"")</f>
        <v/>
      </c>
    </row>
    <row r="809">
      <c r="A809" s="13" t="n"/>
      <c r="B809" s="20" t="n"/>
      <c r="C809" s="5" t="n"/>
      <c r="D809" s="21" t="n"/>
      <c r="E809" s="5" t="n"/>
      <c r="F809" s="5" t="n"/>
      <c r="G809" s="5" t="n"/>
      <c r="H809" s="15" t="n"/>
      <c r="I809" s="5" t="n"/>
      <c r="J809" s="19">
        <f>IF(E809&amp;""="","",IFERROR(INDEX('الخدمات'!$B$6:$B$205,MATCH(E809&amp;"",'الخدمات'!$A$6:$A$205,0)),"خدمة غير موجودة"))</f>
        <v/>
      </c>
      <c r="K809" s="19">
        <f>IF(A809&amp;""="","",IF(AND(G809="تم",ISNUMBER(J809)),ROUND(J809-N(H809),2),0))</f>
        <v/>
      </c>
      <c r="L809" s="19">
        <f>IF(A809&amp;""="","",IFERROR(ROUND(K809*INDEX('الموظفات'!$C$6:$C$205,MATCH(F809&amp;"",'الموظفات'!$A$6:$A$205,0)),2),0))</f>
        <v/>
      </c>
      <c r="M809" s="6">
        <f>IF(A809&amp;""="","",IF(G809&amp;""="","محجوز",G809))</f>
        <v/>
      </c>
      <c r="N809" s="18">
        <f>IF(ISNUMBER(A809),IF(ISNUMBER(B809),HOUR(B809)*60+MINUTE(B809),0),"")</f>
        <v/>
      </c>
      <c r="O809" s="18">
        <f>IF(AND(ISNUMBER(A809),A809='الإعدادات'!$B$4),COUNTIFS($A$6:$A$2005,'الإعدادات'!$B$4,$N$6:$N$2005,"&lt;"&amp;N809)+COUNTIFS($A$6:A809,'الإعدادات'!$B$4,$N$6:N809,N809),"")</f>
        <v/>
      </c>
    </row>
    <row r="810">
      <c r="A810" s="13" t="n"/>
      <c r="B810" s="20" t="n"/>
      <c r="C810" s="5" t="n"/>
      <c r="D810" s="21" t="n"/>
      <c r="E810" s="5" t="n"/>
      <c r="F810" s="5" t="n"/>
      <c r="G810" s="5" t="n"/>
      <c r="H810" s="15" t="n"/>
      <c r="I810" s="5" t="n"/>
      <c r="J810" s="19">
        <f>IF(E810&amp;""="","",IFERROR(INDEX('الخدمات'!$B$6:$B$205,MATCH(E810&amp;"",'الخدمات'!$A$6:$A$205,0)),"خدمة غير موجودة"))</f>
        <v/>
      </c>
      <c r="K810" s="19">
        <f>IF(A810&amp;""="","",IF(AND(G810="تم",ISNUMBER(J810)),ROUND(J810-N(H810),2),0))</f>
        <v/>
      </c>
      <c r="L810" s="19">
        <f>IF(A810&amp;""="","",IFERROR(ROUND(K810*INDEX('الموظفات'!$C$6:$C$205,MATCH(F810&amp;"",'الموظفات'!$A$6:$A$205,0)),2),0))</f>
        <v/>
      </c>
      <c r="M810" s="6">
        <f>IF(A810&amp;""="","",IF(G810&amp;""="","محجوز",G810))</f>
        <v/>
      </c>
      <c r="N810" s="18">
        <f>IF(ISNUMBER(A810),IF(ISNUMBER(B810),HOUR(B810)*60+MINUTE(B810),0),"")</f>
        <v/>
      </c>
      <c r="O810" s="18">
        <f>IF(AND(ISNUMBER(A810),A810='الإعدادات'!$B$4),COUNTIFS($A$6:$A$2005,'الإعدادات'!$B$4,$N$6:$N$2005,"&lt;"&amp;N810)+COUNTIFS($A$6:A810,'الإعدادات'!$B$4,$N$6:N810,N810),"")</f>
        <v/>
      </c>
    </row>
    <row r="811">
      <c r="A811" s="13" t="n"/>
      <c r="B811" s="20" t="n"/>
      <c r="C811" s="5" t="n"/>
      <c r="D811" s="21" t="n"/>
      <c r="E811" s="5" t="n"/>
      <c r="F811" s="5" t="n"/>
      <c r="G811" s="5" t="n"/>
      <c r="H811" s="15" t="n"/>
      <c r="I811" s="5" t="n"/>
      <c r="J811" s="19">
        <f>IF(E811&amp;""="","",IFERROR(INDEX('الخدمات'!$B$6:$B$205,MATCH(E811&amp;"",'الخدمات'!$A$6:$A$205,0)),"خدمة غير موجودة"))</f>
        <v/>
      </c>
      <c r="K811" s="19">
        <f>IF(A811&amp;""="","",IF(AND(G811="تم",ISNUMBER(J811)),ROUND(J811-N(H811),2),0))</f>
        <v/>
      </c>
      <c r="L811" s="19">
        <f>IF(A811&amp;""="","",IFERROR(ROUND(K811*INDEX('الموظفات'!$C$6:$C$205,MATCH(F811&amp;"",'الموظفات'!$A$6:$A$205,0)),2),0))</f>
        <v/>
      </c>
      <c r="M811" s="6">
        <f>IF(A811&amp;""="","",IF(G811&amp;""="","محجوز",G811))</f>
        <v/>
      </c>
      <c r="N811" s="18">
        <f>IF(ISNUMBER(A811),IF(ISNUMBER(B811),HOUR(B811)*60+MINUTE(B811),0),"")</f>
        <v/>
      </c>
      <c r="O811" s="18">
        <f>IF(AND(ISNUMBER(A811),A811='الإعدادات'!$B$4),COUNTIFS($A$6:$A$2005,'الإعدادات'!$B$4,$N$6:$N$2005,"&lt;"&amp;N811)+COUNTIFS($A$6:A811,'الإعدادات'!$B$4,$N$6:N811,N811),"")</f>
        <v/>
      </c>
    </row>
    <row r="812">
      <c r="A812" s="13" t="n"/>
      <c r="B812" s="20" t="n"/>
      <c r="C812" s="5" t="n"/>
      <c r="D812" s="21" t="n"/>
      <c r="E812" s="5" t="n"/>
      <c r="F812" s="5" t="n"/>
      <c r="G812" s="5" t="n"/>
      <c r="H812" s="15" t="n"/>
      <c r="I812" s="5" t="n"/>
      <c r="J812" s="19">
        <f>IF(E812&amp;""="","",IFERROR(INDEX('الخدمات'!$B$6:$B$205,MATCH(E812&amp;"",'الخدمات'!$A$6:$A$205,0)),"خدمة غير موجودة"))</f>
        <v/>
      </c>
      <c r="K812" s="19">
        <f>IF(A812&amp;""="","",IF(AND(G812="تم",ISNUMBER(J812)),ROUND(J812-N(H812),2),0))</f>
        <v/>
      </c>
      <c r="L812" s="19">
        <f>IF(A812&amp;""="","",IFERROR(ROUND(K812*INDEX('الموظفات'!$C$6:$C$205,MATCH(F812&amp;"",'الموظفات'!$A$6:$A$205,0)),2),0))</f>
        <v/>
      </c>
      <c r="M812" s="6">
        <f>IF(A812&amp;""="","",IF(G812&amp;""="","محجوز",G812))</f>
        <v/>
      </c>
      <c r="N812" s="18">
        <f>IF(ISNUMBER(A812),IF(ISNUMBER(B812),HOUR(B812)*60+MINUTE(B812),0),"")</f>
        <v/>
      </c>
      <c r="O812" s="18">
        <f>IF(AND(ISNUMBER(A812),A812='الإعدادات'!$B$4),COUNTIFS($A$6:$A$2005,'الإعدادات'!$B$4,$N$6:$N$2005,"&lt;"&amp;N812)+COUNTIFS($A$6:A812,'الإعدادات'!$B$4,$N$6:N812,N812),"")</f>
        <v/>
      </c>
    </row>
    <row r="813">
      <c r="A813" s="13" t="n"/>
      <c r="B813" s="20" t="n"/>
      <c r="C813" s="5" t="n"/>
      <c r="D813" s="21" t="n"/>
      <c r="E813" s="5" t="n"/>
      <c r="F813" s="5" t="n"/>
      <c r="G813" s="5" t="n"/>
      <c r="H813" s="15" t="n"/>
      <c r="I813" s="5" t="n"/>
      <c r="J813" s="19">
        <f>IF(E813&amp;""="","",IFERROR(INDEX('الخدمات'!$B$6:$B$205,MATCH(E813&amp;"",'الخدمات'!$A$6:$A$205,0)),"خدمة غير موجودة"))</f>
        <v/>
      </c>
      <c r="K813" s="19">
        <f>IF(A813&amp;""="","",IF(AND(G813="تم",ISNUMBER(J813)),ROUND(J813-N(H813),2),0))</f>
        <v/>
      </c>
      <c r="L813" s="19">
        <f>IF(A813&amp;""="","",IFERROR(ROUND(K813*INDEX('الموظفات'!$C$6:$C$205,MATCH(F813&amp;"",'الموظفات'!$A$6:$A$205,0)),2),0))</f>
        <v/>
      </c>
      <c r="M813" s="6">
        <f>IF(A813&amp;""="","",IF(G813&amp;""="","محجوز",G813))</f>
        <v/>
      </c>
      <c r="N813" s="18">
        <f>IF(ISNUMBER(A813),IF(ISNUMBER(B813),HOUR(B813)*60+MINUTE(B813),0),"")</f>
        <v/>
      </c>
      <c r="O813" s="18">
        <f>IF(AND(ISNUMBER(A813),A813='الإعدادات'!$B$4),COUNTIFS($A$6:$A$2005,'الإعدادات'!$B$4,$N$6:$N$2005,"&lt;"&amp;N813)+COUNTIFS($A$6:A813,'الإعدادات'!$B$4,$N$6:N813,N813),"")</f>
        <v/>
      </c>
    </row>
    <row r="814">
      <c r="A814" s="13" t="n"/>
      <c r="B814" s="20" t="n"/>
      <c r="C814" s="5" t="n"/>
      <c r="D814" s="21" t="n"/>
      <c r="E814" s="5" t="n"/>
      <c r="F814" s="5" t="n"/>
      <c r="G814" s="5" t="n"/>
      <c r="H814" s="15" t="n"/>
      <c r="I814" s="5" t="n"/>
      <c r="J814" s="19">
        <f>IF(E814&amp;""="","",IFERROR(INDEX('الخدمات'!$B$6:$B$205,MATCH(E814&amp;"",'الخدمات'!$A$6:$A$205,0)),"خدمة غير موجودة"))</f>
        <v/>
      </c>
      <c r="K814" s="19">
        <f>IF(A814&amp;""="","",IF(AND(G814="تم",ISNUMBER(J814)),ROUND(J814-N(H814),2),0))</f>
        <v/>
      </c>
      <c r="L814" s="19">
        <f>IF(A814&amp;""="","",IFERROR(ROUND(K814*INDEX('الموظفات'!$C$6:$C$205,MATCH(F814&amp;"",'الموظفات'!$A$6:$A$205,0)),2),0))</f>
        <v/>
      </c>
      <c r="M814" s="6">
        <f>IF(A814&amp;""="","",IF(G814&amp;""="","محجوز",G814))</f>
        <v/>
      </c>
      <c r="N814" s="18">
        <f>IF(ISNUMBER(A814),IF(ISNUMBER(B814),HOUR(B814)*60+MINUTE(B814),0),"")</f>
        <v/>
      </c>
      <c r="O814" s="18">
        <f>IF(AND(ISNUMBER(A814),A814='الإعدادات'!$B$4),COUNTIFS($A$6:$A$2005,'الإعدادات'!$B$4,$N$6:$N$2005,"&lt;"&amp;N814)+COUNTIFS($A$6:A814,'الإعدادات'!$B$4,$N$6:N814,N814),"")</f>
        <v/>
      </c>
    </row>
    <row r="815">
      <c r="A815" s="13" t="n"/>
      <c r="B815" s="20" t="n"/>
      <c r="C815" s="5" t="n"/>
      <c r="D815" s="21" t="n"/>
      <c r="E815" s="5" t="n"/>
      <c r="F815" s="5" t="n"/>
      <c r="G815" s="5" t="n"/>
      <c r="H815" s="15" t="n"/>
      <c r="I815" s="5" t="n"/>
      <c r="J815" s="19">
        <f>IF(E815&amp;""="","",IFERROR(INDEX('الخدمات'!$B$6:$B$205,MATCH(E815&amp;"",'الخدمات'!$A$6:$A$205,0)),"خدمة غير موجودة"))</f>
        <v/>
      </c>
      <c r="K815" s="19">
        <f>IF(A815&amp;""="","",IF(AND(G815="تم",ISNUMBER(J815)),ROUND(J815-N(H815),2),0))</f>
        <v/>
      </c>
      <c r="L815" s="19">
        <f>IF(A815&amp;""="","",IFERROR(ROUND(K815*INDEX('الموظفات'!$C$6:$C$205,MATCH(F815&amp;"",'الموظفات'!$A$6:$A$205,0)),2),0))</f>
        <v/>
      </c>
      <c r="M815" s="6">
        <f>IF(A815&amp;""="","",IF(G815&amp;""="","محجوز",G815))</f>
        <v/>
      </c>
      <c r="N815" s="18">
        <f>IF(ISNUMBER(A815),IF(ISNUMBER(B815),HOUR(B815)*60+MINUTE(B815),0),"")</f>
        <v/>
      </c>
      <c r="O815" s="18">
        <f>IF(AND(ISNUMBER(A815),A815='الإعدادات'!$B$4),COUNTIFS($A$6:$A$2005,'الإعدادات'!$B$4,$N$6:$N$2005,"&lt;"&amp;N815)+COUNTIFS($A$6:A815,'الإعدادات'!$B$4,$N$6:N815,N815),"")</f>
        <v/>
      </c>
    </row>
    <row r="816">
      <c r="A816" s="13" t="n"/>
      <c r="B816" s="20" t="n"/>
      <c r="C816" s="5" t="n"/>
      <c r="D816" s="21" t="n"/>
      <c r="E816" s="5" t="n"/>
      <c r="F816" s="5" t="n"/>
      <c r="G816" s="5" t="n"/>
      <c r="H816" s="15" t="n"/>
      <c r="I816" s="5" t="n"/>
      <c r="J816" s="19">
        <f>IF(E816&amp;""="","",IFERROR(INDEX('الخدمات'!$B$6:$B$205,MATCH(E816&amp;"",'الخدمات'!$A$6:$A$205,0)),"خدمة غير موجودة"))</f>
        <v/>
      </c>
      <c r="K816" s="19">
        <f>IF(A816&amp;""="","",IF(AND(G816="تم",ISNUMBER(J816)),ROUND(J816-N(H816),2),0))</f>
        <v/>
      </c>
      <c r="L816" s="19">
        <f>IF(A816&amp;""="","",IFERROR(ROUND(K816*INDEX('الموظفات'!$C$6:$C$205,MATCH(F816&amp;"",'الموظفات'!$A$6:$A$205,0)),2),0))</f>
        <v/>
      </c>
      <c r="M816" s="6">
        <f>IF(A816&amp;""="","",IF(G816&amp;""="","محجوز",G816))</f>
        <v/>
      </c>
      <c r="N816" s="18">
        <f>IF(ISNUMBER(A816),IF(ISNUMBER(B816),HOUR(B816)*60+MINUTE(B816),0),"")</f>
        <v/>
      </c>
      <c r="O816" s="18">
        <f>IF(AND(ISNUMBER(A816),A816='الإعدادات'!$B$4),COUNTIFS($A$6:$A$2005,'الإعدادات'!$B$4,$N$6:$N$2005,"&lt;"&amp;N816)+COUNTIFS($A$6:A816,'الإعدادات'!$B$4,$N$6:N816,N816),"")</f>
        <v/>
      </c>
    </row>
    <row r="817">
      <c r="A817" s="13" t="n"/>
      <c r="B817" s="20" t="n"/>
      <c r="C817" s="5" t="n"/>
      <c r="D817" s="21" t="n"/>
      <c r="E817" s="5" t="n"/>
      <c r="F817" s="5" t="n"/>
      <c r="G817" s="5" t="n"/>
      <c r="H817" s="15" t="n"/>
      <c r="I817" s="5" t="n"/>
      <c r="J817" s="19">
        <f>IF(E817&amp;""="","",IFERROR(INDEX('الخدمات'!$B$6:$B$205,MATCH(E817&amp;"",'الخدمات'!$A$6:$A$205,0)),"خدمة غير موجودة"))</f>
        <v/>
      </c>
      <c r="K817" s="19">
        <f>IF(A817&amp;""="","",IF(AND(G817="تم",ISNUMBER(J817)),ROUND(J817-N(H817),2),0))</f>
        <v/>
      </c>
      <c r="L817" s="19">
        <f>IF(A817&amp;""="","",IFERROR(ROUND(K817*INDEX('الموظفات'!$C$6:$C$205,MATCH(F817&amp;"",'الموظفات'!$A$6:$A$205,0)),2),0))</f>
        <v/>
      </c>
      <c r="M817" s="6">
        <f>IF(A817&amp;""="","",IF(G817&amp;""="","محجوز",G817))</f>
        <v/>
      </c>
      <c r="N817" s="18">
        <f>IF(ISNUMBER(A817),IF(ISNUMBER(B817),HOUR(B817)*60+MINUTE(B817),0),"")</f>
        <v/>
      </c>
      <c r="O817" s="18">
        <f>IF(AND(ISNUMBER(A817),A817='الإعدادات'!$B$4),COUNTIFS($A$6:$A$2005,'الإعدادات'!$B$4,$N$6:$N$2005,"&lt;"&amp;N817)+COUNTIFS($A$6:A817,'الإعدادات'!$B$4,$N$6:N817,N817),"")</f>
        <v/>
      </c>
    </row>
    <row r="818">
      <c r="A818" s="13" t="n"/>
      <c r="B818" s="20" t="n"/>
      <c r="C818" s="5" t="n"/>
      <c r="D818" s="21" t="n"/>
      <c r="E818" s="5" t="n"/>
      <c r="F818" s="5" t="n"/>
      <c r="G818" s="5" t="n"/>
      <c r="H818" s="15" t="n"/>
      <c r="I818" s="5" t="n"/>
      <c r="J818" s="19">
        <f>IF(E818&amp;""="","",IFERROR(INDEX('الخدمات'!$B$6:$B$205,MATCH(E818&amp;"",'الخدمات'!$A$6:$A$205,0)),"خدمة غير موجودة"))</f>
        <v/>
      </c>
      <c r="K818" s="19">
        <f>IF(A818&amp;""="","",IF(AND(G818="تم",ISNUMBER(J818)),ROUND(J818-N(H818),2),0))</f>
        <v/>
      </c>
      <c r="L818" s="19">
        <f>IF(A818&amp;""="","",IFERROR(ROUND(K818*INDEX('الموظفات'!$C$6:$C$205,MATCH(F818&amp;"",'الموظفات'!$A$6:$A$205,0)),2),0))</f>
        <v/>
      </c>
      <c r="M818" s="6">
        <f>IF(A818&amp;""="","",IF(G818&amp;""="","محجوز",G818))</f>
        <v/>
      </c>
      <c r="N818" s="18">
        <f>IF(ISNUMBER(A818),IF(ISNUMBER(B818),HOUR(B818)*60+MINUTE(B818),0),"")</f>
        <v/>
      </c>
      <c r="O818" s="18">
        <f>IF(AND(ISNUMBER(A818),A818='الإعدادات'!$B$4),COUNTIFS($A$6:$A$2005,'الإعدادات'!$B$4,$N$6:$N$2005,"&lt;"&amp;N818)+COUNTIFS($A$6:A818,'الإعدادات'!$B$4,$N$6:N818,N818),"")</f>
        <v/>
      </c>
    </row>
    <row r="819">
      <c r="A819" s="13" t="n"/>
      <c r="B819" s="20" t="n"/>
      <c r="C819" s="5" t="n"/>
      <c r="D819" s="21" t="n"/>
      <c r="E819" s="5" t="n"/>
      <c r="F819" s="5" t="n"/>
      <c r="G819" s="5" t="n"/>
      <c r="H819" s="15" t="n"/>
      <c r="I819" s="5" t="n"/>
      <c r="J819" s="19">
        <f>IF(E819&amp;""="","",IFERROR(INDEX('الخدمات'!$B$6:$B$205,MATCH(E819&amp;"",'الخدمات'!$A$6:$A$205,0)),"خدمة غير موجودة"))</f>
        <v/>
      </c>
      <c r="K819" s="19">
        <f>IF(A819&amp;""="","",IF(AND(G819="تم",ISNUMBER(J819)),ROUND(J819-N(H819),2),0))</f>
        <v/>
      </c>
      <c r="L819" s="19">
        <f>IF(A819&amp;""="","",IFERROR(ROUND(K819*INDEX('الموظفات'!$C$6:$C$205,MATCH(F819&amp;"",'الموظفات'!$A$6:$A$205,0)),2),0))</f>
        <v/>
      </c>
      <c r="M819" s="6">
        <f>IF(A819&amp;""="","",IF(G819&amp;""="","محجوز",G819))</f>
        <v/>
      </c>
      <c r="N819" s="18">
        <f>IF(ISNUMBER(A819),IF(ISNUMBER(B819),HOUR(B819)*60+MINUTE(B819),0),"")</f>
        <v/>
      </c>
      <c r="O819" s="18">
        <f>IF(AND(ISNUMBER(A819),A819='الإعدادات'!$B$4),COUNTIFS($A$6:$A$2005,'الإعدادات'!$B$4,$N$6:$N$2005,"&lt;"&amp;N819)+COUNTIFS($A$6:A819,'الإعدادات'!$B$4,$N$6:N819,N819),"")</f>
        <v/>
      </c>
    </row>
    <row r="820">
      <c r="A820" s="13" t="n"/>
      <c r="B820" s="20" t="n"/>
      <c r="C820" s="5" t="n"/>
      <c r="D820" s="21" t="n"/>
      <c r="E820" s="5" t="n"/>
      <c r="F820" s="5" t="n"/>
      <c r="G820" s="5" t="n"/>
      <c r="H820" s="15" t="n"/>
      <c r="I820" s="5" t="n"/>
      <c r="J820" s="19">
        <f>IF(E820&amp;""="","",IFERROR(INDEX('الخدمات'!$B$6:$B$205,MATCH(E820&amp;"",'الخدمات'!$A$6:$A$205,0)),"خدمة غير موجودة"))</f>
        <v/>
      </c>
      <c r="K820" s="19">
        <f>IF(A820&amp;""="","",IF(AND(G820="تم",ISNUMBER(J820)),ROUND(J820-N(H820),2),0))</f>
        <v/>
      </c>
      <c r="L820" s="19">
        <f>IF(A820&amp;""="","",IFERROR(ROUND(K820*INDEX('الموظفات'!$C$6:$C$205,MATCH(F820&amp;"",'الموظفات'!$A$6:$A$205,0)),2),0))</f>
        <v/>
      </c>
      <c r="M820" s="6">
        <f>IF(A820&amp;""="","",IF(G820&amp;""="","محجوز",G820))</f>
        <v/>
      </c>
      <c r="N820" s="18">
        <f>IF(ISNUMBER(A820),IF(ISNUMBER(B820),HOUR(B820)*60+MINUTE(B820),0),"")</f>
        <v/>
      </c>
      <c r="O820" s="18">
        <f>IF(AND(ISNUMBER(A820),A820='الإعدادات'!$B$4),COUNTIFS($A$6:$A$2005,'الإعدادات'!$B$4,$N$6:$N$2005,"&lt;"&amp;N820)+COUNTIFS($A$6:A820,'الإعدادات'!$B$4,$N$6:N820,N820),"")</f>
        <v/>
      </c>
    </row>
    <row r="821">
      <c r="A821" s="13" t="n"/>
      <c r="B821" s="20" t="n"/>
      <c r="C821" s="5" t="n"/>
      <c r="D821" s="21" t="n"/>
      <c r="E821" s="5" t="n"/>
      <c r="F821" s="5" t="n"/>
      <c r="G821" s="5" t="n"/>
      <c r="H821" s="15" t="n"/>
      <c r="I821" s="5" t="n"/>
      <c r="J821" s="19">
        <f>IF(E821&amp;""="","",IFERROR(INDEX('الخدمات'!$B$6:$B$205,MATCH(E821&amp;"",'الخدمات'!$A$6:$A$205,0)),"خدمة غير موجودة"))</f>
        <v/>
      </c>
      <c r="K821" s="19">
        <f>IF(A821&amp;""="","",IF(AND(G821="تم",ISNUMBER(J821)),ROUND(J821-N(H821),2),0))</f>
        <v/>
      </c>
      <c r="L821" s="19">
        <f>IF(A821&amp;""="","",IFERROR(ROUND(K821*INDEX('الموظفات'!$C$6:$C$205,MATCH(F821&amp;"",'الموظفات'!$A$6:$A$205,0)),2),0))</f>
        <v/>
      </c>
      <c r="M821" s="6">
        <f>IF(A821&amp;""="","",IF(G821&amp;""="","محجوز",G821))</f>
        <v/>
      </c>
      <c r="N821" s="18">
        <f>IF(ISNUMBER(A821),IF(ISNUMBER(B821),HOUR(B821)*60+MINUTE(B821),0),"")</f>
        <v/>
      </c>
      <c r="O821" s="18">
        <f>IF(AND(ISNUMBER(A821),A821='الإعدادات'!$B$4),COUNTIFS($A$6:$A$2005,'الإعدادات'!$B$4,$N$6:$N$2005,"&lt;"&amp;N821)+COUNTIFS($A$6:A821,'الإعدادات'!$B$4,$N$6:N821,N821),"")</f>
        <v/>
      </c>
    </row>
    <row r="822">
      <c r="A822" s="13" t="n"/>
      <c r="B822" s="20" t="n"/>
      <c r="C822" s="5" t="n"/>
      <c r="D822" s="21" t="n"/>
      <c r="E822" s="5" t="n"/>
      <c r="F822" s="5" t="n"/>
      <c r="G822" s="5" t="n"/>
      <c r="H822" s="15" t="n"/>
      <c r="I822" s="5" t="n"/>
      <c r="J822" s="19">
        <f>IF(E822&amp;""="","",IFERROR(INDEX('الخدمات'!$B$6:$B$205,MATCH(E822&amp;"",'الخدمات'!$A$6:$A$205,0)),"خدمة غير موجودة"))</f>
        <v/>
      </c>
      <c r="K822" s="19">
        <f>IF(A822&amp;""="","",IF(AND(G822="تم",ISNUMBER(J822)),ROUND(J822-N(H822),2),0))</f>
        <v/>
      </c>
      <c r="L822" s="19">
        <f>IF(A822&amp;""="","",IFERROR(ROUND(K822*INDEX('الموظفات'!$C$6:$C$205,MATCH(F822&amp;"",'الموظفات'!$A$6:$A$205,0)),2),0))</f>
        <v/>
      </c>
      <c r="M822" s="6">
        <f>IF(A822&amp;""="","",IF(G822&amp;""="","محجوز",G822))</f>
        <v/>
      </c>
      <c r="N822" s="18">
        <f>IF(ISNUMBER(A822),IF(ISNUMBER(B822),HOUR(B822)*60+MINUTE(B822),0),"")</f>
        <v/>
      </c>
      <c r="O822" s="18">
        <f>IF(AND(ISNUMBER(A822),A822='الإعدادات'!$B$4),COUNTIFS($A$6:$A$2005,'الإعدادات'!$B$4,$N$6:$N$2005,"&lt;"&amp;N822)+COUNTIFS($A$6:A822,'الإعدادات'!$B$4,$N$6:N822,N822),"")</f>
        <v/>
      </c>
    </row>
    <row r="823">
      <c r="A823" s="13" t="n"/>
      <c r="B823" s="20" t="n"/>
      <c r="C823" s="5" t="n"/>
      <c r="D823" s="21" t="n"/>
      <c r="E823" s="5" t="n"/>
      <c r="F823" s="5" t="n"/>
      <c r="G823" s="5" t="n"/>
      <c r="H823" s="15" t="n"/>
      <c r="I823" s="5" t="n"/>
      <c r="J823" s="19">
        <f>IF(E823&amp;""="","",IFERROR(INDEX('الخدمات'!$B$6:$B$205,MATCH(E823&amp;"",'الخدمات'!$A$6:$A$205,0)),"خدمة غير موجودة"))</f>
        <v/>
      </c>
      <c r="K823" s="19">
        <f>IF(A823&amp;""="","",IF(AND(G823="تم",ISNUMBER(J823)),ROUND(J823-N(H823),2),0))</f>
        <v/>
      </c>
      <c r="L823" s="19">
        <f>IF(A823&amp;""="","",IFERROR(ROUND(K823*INDEX('الموظفات'!$C$6:$C$205,MATCH(F823&amp;"",'الموظفات'!$A$6:$A$205,0)),2),0))</f>
        <v/>
      </c>
      <c r="M823" s="6">
        <f>IF(A823&amp;""="","",IF(G823&amp;""="","محجوز",G823))</f>
        <v/>
      </c>
      <c r="N823" s="18">
        <f>IF(ISNUMBER(A823),IF(ISNUMBER(B823),HOUR(B823)*60+MINUTE(B823),0),"")</f>
        <v/>
      </c>
      <c r="O823" s="18">
        <f>IF(AND(ISNUMBER(A823),A823='الإعدادات'!$B$4),COUNTIFS($A$6:$A$2005,'الإعدادات'!$B$4,$N$6:$N$2005,"&lt;"&amp;N823)+COUNTIFS($A$6:A823,'الإعدادات'!$B$4,$N$6:N823,N823),"")</f>
        <v/>
      </c>
    </row>
    <row r="824">
      <c r="A824" s="13" t="n"/>
      <c r="B824" s="20" t="n"/>
      <c r="C824" s="5" t="n"/>
      <c r="D824" s="21" t="n"/>
      <c r="E824" s="5" t="n"/>
      <c r="F824" s="5" t="n"/>
      <c r="G824" s="5" t="n"/>
      <c r="H824" s="15" t="n"/>
      <c r="I824" s="5" t="n"/>
      <c r="J824" s="19">
        <f>IF(E824&amp;""="","",IFERROR(INDEX('الخدمات'!$B$6:$B$205,MATCH(E824&amp;"",'الخدمات'!$A$6:$A$205,0)),"خدمة غير موجودة"))</f>
        <v/>
      </c>
      <c r="K824" s="19">
        <f>IF(A824&amp;""="","",IF(AND(G824="تم",ISNUMBER(J824)),ROUND(J824-N(H824),2),0))</f>
        <v/>
      </c>
      <c r="L824" s="19">
        <f>IF(A824&amp;""="","",IFERROR(ROUND(K824*INDEX('الموظفات'!$C$6:$C$205,MATCH(F824&amp;"",'الموظفات'!$A$6:$A$205,0)),2),0))</f>
        <v/>
      </c>
      <c r="M824" s="6">
        <f>IF(A824&amp;""="","",IF(G824&amp;""="","محجوز",G824))</f>
        <v/>
      </c>
      <c r="N824" s="18">
        <f>IF(ISNUMBER(A824),IF(ISNUMBER(B824),HOUR(B824)*60+MINUTE(B824),0),"")</f>
        <v/>
      </c>
      <c r="O824" s="18">
        <f>IF(AND(ISNUMBER(A824),A824='الإعدادات'!$B$4),COUNTIFS($A$6:$A$2005,'الإعدادات'!$B$4,$N$6:$N$2005,"&lt;"&amp;N824)+COUNTIFS($A$6:A824,'الإعدادات'!$B$4,$N$6:N824,N824),"")</f>
        <v/>
      </c>
    </row>
    <row r="825">
      <c r="A825" s="13" t="n"/>
      <c r="B825" s="20" t="n"/>
      <c r="C825" s="5" t="n"/>
      <c r="D825" s="21" t="n"/>
      <c r="E825" s="5" t="n"/>
      <c r="F825" s="5" t="n"/>
      <c r="G825" s="5" t="n"/>
      <c r="H825" s="15" t="n"/>
      <c r="I825" s="5" t="n"/>
      <c r="J825" s="19">
        <f>IF(E825&amp;""="","",IFERROR(INDEX('الخدمات'!$B$6:$B$205,MATCH(E825&amp;"",'الخدمات'!$A$6:$A$205,0)),"خدمة غير موجودة"))</f>
        <v/>
      </c>
      <c r="K825" s="19">
        <f>IF(A825&amp;""="","",IF(AND(G825="تم",ISNUMBER(J825)),ROUND(J825-N(H825),2),0))</f>
        <v/>
      </c>
      <c r="L825" s="19">
        <f>IF(A825&amp;""="","",IFERROR(ROUND(K825*INDEX('الموظفات'!$C$6:$C$205,MATCH(F825&amp;"",'الموظفات'!$A$6:$A$205,0)),2),0))</f>
        <v/>
      </c>
      <c r="M825" s="6">
        <f>IF(A825&amp;""="","",IF(G825&amp;""="","محجوز",G825))</f>
        <v/>
      </c>
      <c r="N825" s="18">
        <f>IF(ISNUMBER(A825),IF(ISNUMBER(B825),HOUR(B825)*60+MINUTE(B825),0),"")</f>
        <v/>
      </c>
      <c r="O825" s="18">
        <f>IF(AND(ISNUMBER(A825),A825='الإعدادات'!$B$4),COUNTIFS($A$6:$A$2005,'الإعدادات'!$B$4,$N$6:$N$2005,"&lt;"&amp;N825)+COUNTIFS($A$6:A825,'الإعدادات'!$B$4,$N$6:N825,N825),"")</f>
        <v/>
      </c>
    </row>
    <row r="826">
      <c r="A826" s="13" t="n"/>
      <c r="B826" s="20" t="n"/>
      <c r="C826" s="5" t="n"/>
      <c r="D826" s="21" t="n"/>
      <c r="E826" s="5" t="n"/>
      <c r="F826" s="5" t="n"/>
      <c r="G826" s="5" t="n"/>
      <c r="H826" s="15" t="n"/>
      <c r="I826" s="5" t="n"/>
      <c r="J826" s="19">
        <f>IF(E826&amp;""="","",IFERROR(INDEX('الخدمات'!$B$6:$B$205,MATCH(E826&amp;"",'الخدمات'!$A$6:$A$205,0)),"خدمة غير موجودة"))</f>
        <v/>
      </c>
      <c r="K826" s="19">
        <f>IF(A826&amp;""="","",IF(AND(G826="تم",ISNUMBER(J826)),ROUND(J826-N(H826),2),0))</f>
        <v/>
      </c>
      <c r="L826" s="19">
        <f>IF(A826&amp;""="","",IFERROR(ROUND(K826*INDEX('الموظفات'!$C$6:$C$205,MATCH(F826&amp;"",'الموظفات'!$A$6:$A$205,0)),2),0))</f>
        <v/>
      </c>
      <c r="M826" s="6">
        <f>IF(A826&amp;""="","",IF(G826&amp;""="","محجوز",G826))</f>
        <v/>
      </c>
      <c r="N826" s="18">
        <f>IF(ISNUMBER(A826),IF(ISNUMBER(B826),HOUR(B826)*60+MINUTE(B826),0),"")</f>
        <v/>
      </c>
      <c r="O826" s="18">
        <f>IF(AND(ISNUMBER(A826),A826='الإعدادات'!$B$4),COUNTIFS($A$6:$A$2005,'الإعدادات'!$B$4,$N$6:$N$2005,"&lt;"&amp;N826)+COUNTIFS($A$6:A826,'الإعدادات'!$B$4,$N$6:N826,N826),"")</f>
        <v/>
      </c>
    </row>
    <row r="827">
      <c r="A827" s="13" t="n"/>
      <c r="B827" s="20" t="n"/>
      <c r="C827" s="5" t="n"/>
      <c r="D827" s="21" t="n"/>
      <c r="E827" s="5" t="n"/>
      <c r="F827" s="5" t="n"/>
      <c r="G827" s="5" t="n"/>
      <c r="H827" s="15" t="n"/>
      <c r="I827" s="5" t="n"/>
      <c r="J827" s="19">
        <f>IF(E827&amp;""="","",IFERROR(INDEX('الخدمات'!$B$6:$B$205,MATCH(E827&amp;"",'الخدمات'!$A$6:$A$205,0)),"خدمة غير موجودة"))</f>
        <v/>
      </c>
      <c r="K827" s="19">
        <f>IF(A827&amp;""="","",IF(AND(G827="تم",ISNUMBER(J827)),ROUND(J827-N(H827),2),0))</f>
        <v/>
      </c>
      <c r="L827" s="19">
        <f>IF(A827&amp;""="","",IFERROR(ROUND(K827*INDEX('الموظفات'!$C$6:$C$205,MATCH(F827&amp;"",'الموظفات'!$A$6:$A$205,0)),2),0))</f>
        <v/>
      </c>
      <c r="M827" s="6">
        <f>IF(A827&amp;""="","",IF(G827&amp;""="","محجوز",G827))</f>
        <v/>
      </c>
      <c r="N827" s="18">
        <f>IF(ISNUMBER(A827),IF(ISNUMBER(B827),HOUR(B827)*60+MINUTE(B827),0),"")</f>
        <v/>
      </c>
      <c r="O827" s="18">
        <f>IF(AND(ISNUMBER(A827),A827='الإعدادات'!$B$4),COUNTIFS($A$6:$A$2005,'الإعدادات'!$B$4,$N$6:$N$2005,"&lt;"&amp;N827)+COUNTIFS($A$6:A827,'الإعدادات'!$B$4,$N$6:N827,N827),"")</f>
        <v/>
      </c>
    </row>
    <row r="828">
      <c r="A828" s="13" t="n"/>
      <c r="B828" s="20" t="n"/>
      <c r="C828" s="5" t="n"/>
      <c r="D828" s="21" t="n"/>
      <c r="E828" s="5" t="n"/>
      <c r="F828" s="5" t="n"/>
      <c r="G828" s="5" t="n"/>
      <c r="H828" s="15" t="n"/>
      <c r="I828" s="5" t="n"/>
      <c r="J828" s="19">
        <f>IF(E828&amp;""="","",IFERROR(INDEX('الخدمات'!$B$6:$B$205,MATCH(E828&amp;"",'الخدمات'!$A$6:$A$205,0)),"خدمة غير موجودة"))</f>
        <v/>
      </c>
      <c r="K828" s="19">
        <f>IF(A828&amp;""="","",IF(AND(G828="تم",ISNUMBER(J828)),ROUND(J828-N(H828),2),0))</f>
        <v/>
      </c>
      <c r="L828" s="19">
        <f>IF(A828&amp;""="","",IFERROR(ROUND(K828*INDEX('الموظفات'!$C$6:$C$205,MATCH(F828&amp;"",'الموظفات'!$A$6:$A$205,0)),2),0))</f>
        <v/>
      </c>
      <c r="M828" s="6">
        <f>IF(A828&amp;""="","",IF(G828&amp;""="","محجوز",G828))</f>
        <v/>
      </c>
      <c r="N828" s="18">
        <f>IF(ISNUMBER(A828),IF(ISNUMBER(B828),HOUR(B828)*60+MINUTE(B828),0),"")</f>
        <v/>
      </c>
      <c r="O828" s="18">
        <f>IF(AND(ISNUMBER(A828),A828='الإعدادات'!$B$4),COUNTIFS($A$6:$A$2005,'الإعدادات'!$B$4,$N$6:$N$2005,"&lt;"&amp;N828)+COUNTIFS($A$6:A828,'الإعدادات'!$B$4,$N$6:N828,N828),"")</f>
        <v/>
      </c>
    </row>
    <row r="829">
      <c r="A829" s="13" t="n"/>
      <c r="B829" s="20" t="n"/>
      <c r="C829" s="5" t="n"/>
      <c r="D829" s="21" t="n"/>
      <c r="E829" s="5" t="n"/>
      <c r="F829" s="5" t="n"/>
      <c r="G829" s="5" t="n"/>
      <c r="H829" s="15" t="n"/>
      <c r="I829" s="5" t="n"/>
      <c r="J829" s="19">
        <f>IF(E829&amp;""="","",IFERROR(INDEX('الخدمات'!$B$6:$B$205,MATCH(E829&amp;"",'الخدمات'!$A$6:$A$205,0)),"خدمة غير موجودة"))</f>
        <v/>
      </c>
      <c r="K829" s="19">
        <f>IF(A829&amp;""="","",IF(AND(G829="تم",ISNUMBER(J829)),ROUND(J829-N(H829),2),0))</f>
        <v/>
      </c>
      <c r="L829" s="19">
        <f>IF(A829&amp;""="","",IFERROR(ROUND(K829*INDEX('الموظفات'!$C$6:$C$205,MATCH(F829&amp;"",'الموظفات'!$A$6:$A$205,0)),2),0))</f>
        <v/>
      </c>
      <c r="M829" s="6">
        <f>IF(A829&amp;""="","",IF(G829&amp;""="","محجوز",G829))</f>
        <v/>
      </c>
      <c r="N829" s="18">
        <f>IF(ISNUMBER(A829),IF(ISNUMBER(B829),HOUR(B829)*60+MINUTE(B829),0),"")</f>
        <v/>
      </c>
      <c r="O829" s="18">
        <f>IF(AND(ISNUMBER(A829),A829='الإعدادات'!$B$4),COUNTIFS($A$6:$A$2005,'الإعدادات'!$B$4,$N$6:$N$2005,"&lt;"&amp;N829)+COUNTIFS($A$6:A829,'الإعدادات'!$B$4,$N$6:N829,N829),"")</f>
        <v/>
      </c>
    </row>
    <row r="830">
      <c r="A830" s="13" t="n"/>
      <c r="B830" s="20" t="n"/>
      <c r="C830" s="5" t="n"/>
      <c r="D830" s="21" t="n"/>
      <c r="E830" s="5" t="n"/>
      <c r="F830" s="5" t="n"/>
      <c r="G830" s="5" t="n"/>
      <c r="H830" s="15" t="n"/>
      <c r="I830" s="5" t="n"/>
      <c r="J830" s="19">
        <f>IF(E830&amp;""="","",IFERROR(INDEX('الخدمات'!$B$6:$B$205,MATCH(E830&amp;"",'الخدمات'!$A$6:$A$205,0)),"خدمة غير موجودة"))</f>
        <v/>
      </c>
      <c r="K830" s="19">
        <f>IF(A830&amp;""="","",IF(AND(G830="تم",ISNUMBER(J830)),ROUND(J830-N(H830),2),0))</f>
        <v/>
      </c>
      <c r="L830" s="19">
        <f>IF(A830&amp;""="","",IFERROR(ROUND(K830*INDEX('الموظفات'!$C$6:$C$205,MATCH(F830&amp;"",'الموظفات'!$A$6:$A$205,0)),2),0))</f>
        <v/>
      </c>
      <c r="M830" s="6">
        <f>IF(A830&amp;""="","",IF(G830&amp;""="","محجوز",G830))</f>
        <v/>
      </c>
      <c r="N830" s="18">
        <f>IF(ISNUMBER(A830),IF(ISNUMBER(B830),HOUR(B830)*60+MINUTE(B830),0),"")</f>
        <v/>
      </c>
      <c r="O830" s="18">
        <f>IF(AND(ISNUMBER(A830),A830='الإعدادات'!$B$4),COUNTIFS($A$6:$A$2005,'الإعدادات'!$B$4,$N$6:$N$2005,"&lt;"&amp;N830)+COUNTIFS($A$6:A830,'الإعدادات'!$B$4,$N$6:N830,N830),"")</f>
        <v/>
      </c>
    </row>
    <row r="831">
      <c r="A831" s="13" t="n"/>
      <c r="B831" s="20" t="n"/>
      <c r="C831" s="5" t="n"/>
      <c r="D831" s="21" t="n"/>
      <c r="E831" s="5" t="n"/>
      <c r="F831" s="5" t="n"/>
      <c r="G831" s="5" t="n"/>
      <c r="H831" s="15" t="n"/>
      <c r="I831" s="5" t="n"/>
      <c r="J831" s="19">
        <f>IF(E831&amp;""="","",IFERROR(INDEX('الخدمات'!$B$6:$B$205,MATCH(E831&amp;"",'الخدمات'!$A$6:$A$205,0)),"خدمة غير موجودة"))</f>
        <v/>
      </c>
      <c r="K831" s="19">
        <f>IF(A831&amp;""="","",IF(AND(G831="تم",ISNUMBER(J831)),ROUND(J831-N(H831),2),0))</f>
        <v/>
      </c>
      <c r="L831" s="19">
        <f>IF(A831&amp;""="","",IFERROR(ROUND(K831*INDEX('الموظفات'!$C$6:$C$205,MATCH(F831&amp;"",'الموظفات'!$A$6:$A$205,0)),2),0))</f>
        <v/>
      </c>
      <c r="M831" s="6">
        <f>IF(A831&amp;""="","",IF(G831&amp;""="","محجوز",G831))</f>
        <v/>
      </c>
      <c r="N831" s="18">
        <f>IF(ISNUMBER(A831),IF(ISNUMBER(B831),HOUR(B831)*60+MINUTE(B831),0),"")</f>
        <v/>
      </c>
      <c r="O831" s="18">
        <f>IF(AND(ISNUMBER(A831),A831='الإعدادات'!$B$4),COUNTIFS($A$6:$A$2005,'الإعدادات'!$B$4,$N$6:$N$2005,"&lt;"&amp;N831)+COUNTIFS($A$6:A831,'الإعدادات'!$B$4,$N$6:N831,N831),"")</f>
        <v/>
      </c>
    </row>
    <row r="832">
      <c r="A832" s="13" t="n"/>
      <c r="B832" s="20" t="n"/>
      <c r="C832" s="5" t="n"/>
      <c r="D832" s="21" t="n"/>
      <c r="E832" s="5" t="n"/>
      <c r="F832" s="5" t="n"/>
      <c r="G832" s="5" t="n"/>
      <c r="H832" s="15" t="n"/>
      <c r="I832" s="5" t="n"/>
      <c r="J832" s="19">
        <f>IF(E832&amp;""="","",IFERROR(INDEX('الخدمات'!$B$6:$B$205,MATCH(E832&amp;"",'الخدمات'!$A$6:$A$205,0)),"خدمة غير موجودة"))</f>
        <v/>
      </c>
      <c r="K832" s="19">
        <f>IF(A832&amp;""="","",IF(AND(G832="تم",ISNUMBER(J832)),ROUND(J832-N(H832),2),0))</f>
        <v/>
      </c>
      <c r="L832" s="19">
        <f>IF(A832&amp;""="","",IFERROR(ROUND(K832*INDEX('الموظفات'!$C$6:$C$205,MATCH(F832&amp;"",'الموظفات'!$A$6:$A$205,0)),2),0))</f>
        <v/>
      </c>
      <c r="M832" s="6">
        <f>IF(A832&amp;""="","",IF(G832&amp;""="","محجوز",G832))</f>
        <v/>
      </c>
      <c r="N832" s="18">
        <f>IF(ISNUMBER(A832),IF(ISNUMBER(B832),HOUR(B832)*60+MINUTE(B832),0),"")</f>
        <v/>
      </c>
      <c r="O832" s="18">
        <f>IF(AND(ISNUMBER(A832),A832='الإعدادات'!$B$4),COUNTIFS($A$6:$A$2005,'الإعدادات'!$B$4,$N$6:$N$2005,"&lt;"&amp;N832)+COUNTIFS($A$6:A832,'الإعدادات'!$B$4,$N$6:N832,N832),"")</f>
        <v/>
      </c>
    </row>
    <row r="833">
      <c r="A833" s="13" t="n"/>
      <c r="B833" s="20" t="n"/>
      <c r="C833" s="5" t="n"/>
      <c r="D833" s="21" t="n"/>
      <c r="E833" s="5" t="n"/>
      <c r="F833" s="5" t="n"/>
      <c r="G833" s="5" t="n"/>
      <c r="H833" s="15" t="n"/>
      <c r="I833" s="5" t="n"/>
      <c r="J833" s="19">
        <f>IF(E833&amp;""="","",IFERROR(INDEX('الخدمات'!$B$6:$B$205,MATCH(E833&amp;"",'الخدمات'!$A$6:$A$205,0)),"خدمة غير موجودة"))</f>
        <v/>
      </c>
      <c r="K833" s="19">
        <f>IF(A833&amp;""="","",IF(AND(G833="تم",ISNUMBER(J833)),ROUND(J833-N(H833),2),0))</f>
        <v/>
      </c>
      <c r="L833" s="19">
        <f>IF(A833&amp;""="","",IFERROR(ROUND(K833*INDEX('الموظفات'!$C$6:$C$205,MATCH(F833&amp;"",'الموظفات'!$A$6:$A$205,0)),2),0))</f>
        <v/>
      </c>
      <c r="M833" s="6">
        <f>IF(A833&amp;""="","",IF(G833&amp;""="","محجوز",G833))</f>
        <v/>
      </c>
      <c r="N833" s="18">
        <f>IF(ISNUMBER(A833),IF(ISNUMBER(B833),HOUR(B833)*60+MINUTE(B833),0),"")</f>
        <v/>
      </c>
      <c r="O833" s="18">
        <f>IF(AND(ISNUMBER(A833),A833='الإعدادات'!$B$4),COUNTIFS($A$6:$A$2005,'الإعدادات'!$B$4,$N$6:$N$2005,"&lt;"&amp;N833)+COUNTIFS($A$6:A833,'الإعدادات'!$B$4,$N$6:N833,N833),"")</f>
        <v/>
      </c>
    </row>
    <row r="834">
      <c r="A834" s="13" t="n"/>
      <c r="B834" s="20" t="n"/>
      <c r="C834" s="5" t="n"/>
      <c r="D834" s="21" t="n"/>
      <c r="E834" s="5" t="n"/>
      <c r="F834" s="5" t="n"/>
      <c r="G834" s="5" t="n"/>
      <c r="H834" s="15" t="n"/>
      <c r="I834" s="5" t="n"/>
      <c r="J834" s="19">
        <f>IF(E834&amp;""="","",IFERROR(INDEX('الخدمات'!$B$6:$B$205,MATCH(E834&amp;"",'الخدمات'!$A$6:$A$205,0)),"خدمة غير موجودة"))</f>
        <v/>
      </c>
      <c r="K834" s="19">
        <f>IF(A834&amp;""="","",IF(AND(G834="تم",ISNUMBER(J834)),ROUND(J834-N(H834),2),0))</f>
        <v/>
      </c>
      <c r="L834" s="19">
        <f>IF(A834&amp;""="","",IFERROR(ROUND(K834*INDEX('الموظفات'!$C$6:$C$205,MATCH(F834&amp;"",'الموظفات'!$A$6:$A$205,0)),2),0))</f>
        <v/>
      </c>
      <c r="M834" s="6">
        <f>IF(A834&amp;""="","",IF(G834&amp;""="","محجوز",G834))</f>
        <v/>
      </c>
      <c r="N834" s="18">
        <f>IF(ISNUMBER(A834),IF(ISNUMBER(B834),HOUR(B834)*60+MINUTE(B834),0),"")</f>
        <v/>
      </c>
      <c r="O834" s="18">
        <f>IF(AND(ISNUMBER(A834),A834='الإعدادات'!$B$4),COUNTIFS($A$6:$A$2005,'الإعدادات'!$B$4,$N$6:$N$2005,"&lt;"&amp;N834)+COUNTIFS($A$6:A834,'الإعدادات'!$B$4,$N$6:N834,N834),"")</f>
        <v/>
      </c>
    </row>
    <row r="835">
      <c r="A835" s="13" t="n"/>
      <c r="B835" s="20" t="n"/>
      <c r="C835" s="5" t="n"/>
      <c r="D835" s="21" t="n"/>
      <c r="E835" s="5" t="n"/>
      <c r="F835" s="5" t="n"/>
      <c r="G835" s="5" t="n"/>
      <c r="H835" s="15" t="n"/>
      <c r="I835" s="5" t="n"/>
      <c r="J835" s="19">
        <f>IF(E835&amp;""="","",IFERROR(INDEX('الخدمات'!$B$6:$B$205,MATCH(E835&amp;"",'الخدمات'!$A$6:$A$205,0)),"خدمة غير موجودة"))</f>
        <v/>
      </c>
      <c r="K835" s="19">
        <f>IF(A835&amp;""="","",IF(AND(G835="تم",ISNUMBER(J835)),ROUND(J835-N(H835),2),0))</f>
        <v/>
      </c>
      <c r="L835" s="19">
        <f>IF(A835&amp;""="","",IFERROR(ROUND(K835*INDEX('الموظفات'!$C$6:$C$205,MATCH(F835&amp;"",'الموظفات'!$A$6:$A$205,0)),2),0))</f>
        <v/>
      </c>
      <c r="M835" s="6">
        <f>IF(A835&amp;""="","",IF(G835&amp;""="","محجوز",G835))</f>
        <v/>
      </c>
      <c r="N835" s="18">
        <f>IF(ISNUMBER(A835),IF(ISNUMBER(B835),HOUR(B835)*60+MINUTE(B835),0),"")</f>
        <v/>
      </c>
      <c r="O835" s="18">
        <f>IF(AND(ISNUMBER(A835),A835='الإعدادات'!$B$4),COUNTIFS($A$6:$A$2005,'الإعدادات'!$B$4,$N$6:$N$2005,"&lt;"&amp;N835)+COUNTIFS($A$6:A835,'الإعدادات'!$B$4,$N$6:N835,N835),"")</f>
        <v/>
      </c>
    </row>
    <row r="836">
      <c r="A836" s="13" t="n"/>
      <c r="B836" s="20" t="n"/>
      <c r="C836" s="5" t="n"/>
      <c r="D836" s="21" t="n"/>
      <c r="E836" s="5" t="n"/>
      <c r="F836" s="5" t="n"/>
      <c r="G836" s="5" t="n"/>
      <c r="H836" s="15" t="n"/>
      <c r="I836" s="5" t="n"/>
      <c r="J836" s="19">
        <f>IF(E836&amp;""="","",IFERROR(INDEX('الخدمات'!$B$6:$B$205,MATCH(E836&amp;"",'الخدمات'!$A$6:$A$205,0)),"خدمة غير موجودة"))</f>
        <v/>
      </c>
      <c r="K836" s="19">
        <f>IF(A836&amp;""="","",IF(AND(G836="تم",ISNUMBER(J836)),ROUND(J836-N(H836),2),0))</f>
        <v/>
      </c>
      <c r="L836" s="19">
        <f>IF(A836&amp;""="","",IFERROR(ROUND(K836*INDEX('الموظفات'!$C$6:$C$205,MATCH(F836&amp;"",'الموظفات'!$A$6:$A$205,0)),2),0))</f>
        <v/>
      </c>
      <c r="M836" s="6">
        <f>IF(A836&amp;""="","",IF(G836&amp;""="","محجوز",G836))</f>
        <v/>
      </c>
      <c r="N836" s="18">
        <f>IF(ISNUMBER(A836),IF(ISNUMBER(B836),HOUR(B836)*60+MINUTE(B836),0),"")</f>
        <v/>
      </c>
      <c r="O836" s="18">
        <f>IF(AND(ISNUMBER(A836),A836='الإعدادات'!$B$4),COUNTIFS($A$6:$A$2005,'الإعدادات'!$B$4,$N$6:$N$2005,"&lt;"&amp;N836)+COUNTIFS($A$6:A836,'الإعدادات'!$B$4,$N$6:N836,N836),"")</f>
        <v/>
      </c>
    </row>
    <row r="837">
      <c r="A837" s="13" t="n"/>
      <c r="B837" s="20" t="n"/>
      <c r="C837" s="5" t="n"/>
      <c r="D837" s="21" t="n"/>
      <c r="E837" s="5" t="n"/>
      <c r="F837" s="5" t="n"/>
      <c r="G837" s="5" t="n"/>
      <c r="H837" s="15" t="n"/>
      <c r="I837" s="5" t="n"/>
      <c r="J837" s="19">
        <f>IF(E837&amp;""="","",IFERROR(INDEX('الخدمات'!$B$6:$B$205,MATCH(E837&amp;"",'الخدمات'!$A$6:$A$205,0)),"خدمة غير موجودة"))</f>
        <v/>
      </c>
      <c r="K837" s="19">
        <f>IF(A837&amp;""="","",IF(AND(G837="تم",ISNUMBER(J837)),ROUND(J837-N(H837),2),0))</f>
        <v/>
      </c>
      <c r="L837" s="19">
        <f>IF(A837&amp;""="","",IFERROR(ROUND(K837*INDEX('الموظفات'!$C$6:$C$205,MATCH(F837&amp;"",'الموظفات'!$A$6:$A$205,0)),2),0))</f>
        <v/>
      </c>
      <c r="M837" s="6">
        <f>IF(A837&amp;""="","",IF(G837&amp;""="","محجوز",G837))</f>
        <v/>
      </c>
      <c r="N837" s="18">
        <f>IF(ISNUMBER(A837),IF(ISNUMBER(B837),HOUR(B837)*60+MINUTE(B837),0),"")</f>
        <v/>
      </c>
      <c r="O837" s="18">
        <f>IF(AND(ISNUMBER(A837),A837='الإعدادات'!$B$4),COUNTIFS($A$6:$A$2005,'الإعدادات'!$B$4,$N$6:$N$2005,"&lt;"&amp;N837)+COUNTIFS($A$6:A837,'الإعدادات'!$B$4,$N$6:N837,N837),"")</f>
        <v/>
      </c>
    </row>
    <row r="838">
      <c r="A838" s="13" t="n"/>
      <c r="B838" s="20" t="n"/>
      <c r="C838" s="5" t="n"/>
      <c r="D838" s="21" t="n"/>
      <c r="E838" s="5" t="n"/>
      <c r="F838" s="5" t="n"/>
      <c r="G838" s="5" t="n"/>
      <c r="H838" s="15" t="n"/>
      <c r="I838" s="5" t="n"/>
      <c r="J838" s="19">
        <f>IF(E838&amp;""="","",IFERROR(INDEX('الخدمات'!$B$6:$B$205,MATCH(E838&amp;"",'الخدمات'!$A$6:$A$205,0)),"خدمة غير موجودة"))</f>
        <v/>
      </c>
      <c r="K838" s="19">
        <f>IF(A838&amp;""="","",IF(AND(G838="تم",ISNUMBER(J838)),ROUND(J838-N(H838),2),0))</f>
        <v/>
      </c>
      <c r="L838" s="19">
        <f>IF(A838&amp;""="","",IFERROR(ROUND(K838*INDEX('الموظفات'!$C$6:$C$205,MATCH(F838&amp;"",'الموظفات'!$A$6:$A$205,0)),2),0))</f>
        <v/>
      </c>
      <c r="M838" s="6">
        <f>IF(A838&amp;""="","",IF(G838&amp;""="","محجوز",G838))</f>
        <v/>
      </c>
      <c r="N838" s="18">
        <f>IF(ISNUMBER(A838),IF(ISNUMBER(B838),HOUR(B838)*60+MINUTE(B838),0),"")</f>
        <v/>
      </c>
      <c r="O838" s="18">
        <f>IF(AND(ISNUMBER(A838),A838='الإعدادات'!$B$4),COUNTIFS($A$6:$A$2005,'الإعدادات'!$B$4,$N$6:$N$2005,"&lt;"&amp;N838)+COUNTIFS($A$6:A838,'الإعدادات'!$B$4,$N$6:N838,N838),"")</f>
        <v/>
      </c>
    </row>
    <row r="839">
      <c r="A839" s="13" t="n"/>
      <c r="B839" s="20" t="n"/>
      <c r="C839" s="5" t="n"/>
      <c r="D839" s="21" t="n"/>
      <c r="E839" s="5" t="n"/>
      <c r="F839" s="5" t="n"/>
      <c r="G839" s="5" t="n"/>
      <c r="H839" s="15" t="n"/>
      <c r="I839" s="5" t="n"/>
      <c r="J839" s="19">
        <f>IF(E839&amp;""="","",IFERROR(INDEX('الخدمات'!$B$6:$B$205,MATCH(E839&amp;"",'الخدمات'!$A$6:$A$205,0)),"خدمة غير موجودة"))</f>
        <v/>
      </c>
      <c r="K839" s="19">
        <f>IF(A839&amp;""="","",IF(AND(G839="تم",ISNUMBER(J839)),ROUND(J839-N(H839),2),0))</f>
        <v/>
      </c>
      <c r="L839" s="19">
        <f>IF(A839&amp;""="","",IFERROR(ROUND(K839*INDEX('الموظفات'!$C$6:$C$205,MATCH(F839&amp;"",'الموظفات'!$A$6:$A$205,0)),2),0))</f>
        <v/>
      </c>
      <c r="M839" s="6">
        <f>IF(A839&amp;""="","",IF(G839&amp;""="","محجوز",G839))</f>
        <v/>
      </c>
      <c r="N839" s="18">
        <f>IF(ISNUMBER(A839),IF(ISNUMBER(B839),HOUR(B839)*60+MINUTE(B839),0),"")</f>
        <v/>
      </c>
      <c r="O839" s="18">
        <f>IF(AND(ISNUMBER(A839),A839='الإعدادات'!$B$4),COUNTIFS($A$6:$A$2005,'الإعدادات'!$B$4,$N$6:$N$2005,"&lt;"&amp;N839)+COUNTIFS($A$6:A839,'الإعدادات'!$B$4,$N$6:N839,N839),"")</f>
        <v/>
      </c>
    </row>
    <row r="840">
      <c r="A840" s="13" t="n"/>
      <c r="B840" s="20" t="n"/>
      <c r="C840" s="5" t="n"/>
      <c r="D840" s="21" t="n"/>
      <c r="E840" s="5" t="n"/>
      <c r="F840" s="5" t="n"/>
      <c r="G840" s="5" t="n"/>
      <c r="H840" s="15" t="n"/>
      <c r="I840" s="5" t="n"/>
      <c r="J840" s="19">
        <f>IF(E840&amp;""="","",IFERROR(INDEX('الخدمات'!$B$6:$B$205,MATCH(E840&amp;"",'الخدمات'!$A$6:$A$205,0)),"خدمة غير موجودة"))</f>
        <v/>
      </c>
      <c r="K840" s="19">
        <f>IF(A840&amp;""="","",IF(AND(G840="تم",ISNUMBER(J840)),ROUND(J840-N(H840),2),0))</f>
        <v/>
      </c>
      <c r="L840" s="19">
        <f>IF(A840&amp;""="","",IFERROR(ROUND(K840*INDEX('الموظفات'!$C$6:$C$205,MATCH(F840&amp;"",'الموظفات'!$A$6:$A$205,0)),2),0))</f>
        <v/>
      </c>
      <c r="M840" s="6">
        <f>IF(A840&amp;""="","",IF(G840&amp;""="","محجوز",G840))</f>
        <v/>
      </c>
      <c r="N840" s="18">
        <f>IF(ISNUMBER(A840),IF(ISNUMBER(B840),HOUR(B840)*60+MINUTE(B840),0),"")</f>
        <v/>
      </c>
      <c r="O840" s="18">
        <f>IF(AND(ISNUMBER(A840),A840='الإعدادات'!$B$4),COUNTIFS($A$6:$A$2005,'الإعدادات'!$B$4,$N$6:$N$2005,"&lt;"&amp;N840)+COUNTIFS($A$6:A840,'الإعدادات'!$B$4,$N$6:N840,N840),"")</f>
        <v/>
      </c>
    </row>
    <row r="841">
      <c r="A841" s="13" t="n"/>
      <c r="B841" s="20" t="n"/>
      <c r="C841" s="5" t="n"/>
      <c r="D841" s="21" t="n"/>
      <c r="E841" s="5" t="n"/>
      <c r="F841" s="5" t="n"/>
      <c r="G841" s="5" t="n"/>
      <c r="H841" s="15" t="n"/>
      <c r="I841" s="5" t="n"/>
      <c r="J841" s="19">
        <f>IF(E841&amp;""="","",IFERROR(INDEX('الخدمات'!$B$6:$B$205,MATCH(E841&amp;"",'الخدمات'!$A$6:$A$205,0)),"خدمة غير موجودة"))</f>
        <v/>
      </c>
      <c r="K841" s="19">
        <f>IF(A841&amp;""="","",IF(AND(G841="تم",ISNUMBER(J841)),ROUND(J841-N(H841),2),0))</f>
        <v/>
      </c>
      <c r="L841" s="19">
        <f>IF(A841&amp;""="","",IFERROR(ROUND(K841*INDEX('الموظفات'!$C$6:$C$205,MATCH(F841&amp;"",'الموظفات'!$A$6:$A$205,0)),2),0))</f>
        <v/>
      </c>
      <c r="M841" s="6">
        <f>IF(A841&amp;""="","",IF(G841&amp;""="","محجوز",G841))</f>
        <v/>
      </c>
      <c r="N841" s="18">
        <f>IF(ISNUMBER(A841),IF(ISNUMBER(B841),HOUR(B841)*60+MINUTE(B841),0),"")</f>
        <v/>
      </c>
      <c r="O841" s="18">
        <f>IF(AND(ISNUMBER(A841),A841='الإعدادات'!$B$4),COUNTIFS($A$6:$A$2005,'الإعدادات'!$B$4,$N$6:$N$2005,"&lt;"&amp;N841)+COUNTIFS($A$6:A841,'الإعدادات'!$B$4,$N$6:N841,N841),"")</f>
        <v/>
      </c>
    </row>
    <row r="842">
      <c r="A842" s="13" t="n"/>
      <c r="B842" s="20" t="n"/>
      <c r="C842" s="5" t="n"/>
      <c r="D842" s="21" t="n"/>
      <c r="E842" s="5" t="n"/>
      <c r="F842" s="5" t="n"/>
      <c r="G842" s="5" t="n"/>
      <c r="H842" s="15" t="n"/>
      <c r="I842" s="5" t="n"/>
      <c r="J842" s="19">
        <f>IF(E842&amp;""="","",IFERROR(INDEX('الخدمات'!$B$6:$B$205,MATCH(E842&amp;"",'الخدمات'!$A$6:$A$205,0)),"خدمة غير موجودة"))</f>
        <v/>
      </c>
      <c r="K842" s="19">
        <f>IF(A842&amp;""="","",IF(AND(G842="تم",ISNUMBER(J842)),ROUND(J842-N(H842),2),0))</f>
        <v/>
      </c>
      <c r="L842" s="19">
        <f>IF(A842&amp;""="","",IFERROR(ROUND(K842*INDEX('الموظفات'!$C$6:$C$205,MATCH(F842&amp;"",'الموظفات'!$A$6:$A$205,0)),2),0))</f>
        <v/>
      </c>
      <c r="M842" s="6">
        <f>IF(A842&amp;""="","",IF(G842&amp;""="","محجوز",G842))</f>
        <v/>
      </c>
      <c r="N842" s="18">
        <f>IF(ISNUMBER(A842),IF(ISNUMBER(B842),HOUR(B842)*60+MINUTE(B842),0),"")</f>
        <v/>
      </c>
      <c r="O842" s="18">
        <f>IF(AND(ISNUMBER(A842),A842='الإعدادات'!$B$4),COUNTIFS($A$6:$A$2005,'الإعدادات'!$B$4,$N$6:$N$2005,"&lt;"&amp;N842)+COUNTIFS($A$6:A842,'الإعدادات'!$B$4,$N$6:N842,N842),"")</f>
        <v/>
      </c>
    </row>
    <row r="843">
      <c r="A843" s="13" t="n"/>
      <c r="B843" s="20" t="n"/>
      <c r="C843" s="5" t="n"/>
      <c r="D843" s="21" t="n"/>
      <c r="E843" s="5" t="n"/>
      <c r="F843" s="5" t="n"/>
      <c r="G843" s="5" t="n"/>
      <c r="H843" s="15" t="n"/>
      <c r="I843" s="5" t="n"/>
      <c r="J843" s="19">
        <f>IF(E843&amp;""="","",IFERROR(INDEX('الخدمات'!$B$6:$B$205,MATCH(E843&amp;"",'الخدمات'!$A$6:$A$205,0)),"خدمة غير موجودة"))</f>
        <v/>
      </c>
      <c r="K843" s="19">
        <f>IF(A843&amp;""="","",IF(AND(G843="تم",ISNUMBER(J843)),ROUND(J843-N(H843),2),0))</f>
        <v/>
      </c>
      <c r="L843" s="19">
        <f>IF(A843&amp;""="","",IFERROR(ROUND(K843*INDEX('الموظفات'!$C$6:$C$205,MATCH(F843&amp;"",'الموظفات'!$A$6:$A$205,0)),2),0))</f>
        <v/>
      </c>
      <c r="M843" s="6">
        <f>IF(A843&amp;""="","",IF(G843&amp;""="","محجوز",G843))</f>
        <v/>
      </c>
      <c r="N843" s="18">
        <f>IF(ISNUMBER(A843),IF(ISNUMBER(B843),HOUR(B843)*60+MINUTE(B843),0),"")</f>
        <v/>
      </c>
      <c r="O843" s="18">
        <f>IF(AND(ISNUMBER(A843),A843='الإعدادات'!$B$4),COUNTIFS($A$6:$A$2005,'الإعدادات'!$B$4,$N$6:$N$2005,"&lt;"&amp;N843)+COUNTIFS($A$6:A843,'الإعدادات'!$B$4,$N$6:N843,N843),"")</f>
        <v/>
      </c>
    </row>
    <row r="844">
      <c r="A844" s="13" t="n"/>
      <c r="B844" s="20" t="n"/>
      <c r="C844" s="5" t="n"/>
      <c r="D844" s="21" t="n"/>
      <c r="E844" s="5" t="n"/>
      <c r="F844" s="5" t="n"/>
      <c r="G844" s="5" t="n"/>
      <c r="H844" s="15" t="n"/>
      <c r="I844" s="5" t="n"/>
      <c r="J844" s="19">
        <f>IF(E844&amp;""="","",IFERROR(INDEX('الخدمات'!$B$6:$B$205,MATCH(E844&amp;"",'الخدمات'!$A$6:$A$205,0)),"خدمة غير موجودة"))</f>
        <v/>
      </c>
      <c r="K844" s="19">
        <f>IF(A844&amp;""="","",IF(AND(G844="تم",ISNUMBER(J844)),ROUND(J844-N(H844),2),0))</f>
        <v/>
      </c>
      <c r="L844" s="19">
        <f>IF(A844&amp;""="","",IFERROR(ROUND(K844*INDEX('الموظفات'!$C$6:$C$205,MATCH(F844&amp;"",'الموظفات'!$A$6:$A$205,0)),2),0))</f>
        <v/>
      </c>
      <c r="M844" s="6">
        <f>IF(A844&amp;""="","",IF(G844&amp;""="","محجوز",G844))</f>
        <v/>
      </c>
      <c r="N844" s="18">
        <f>IF(ISNUMBER(A844),IF(ISNUMBER(B844),HOUR(B844)*60+MINUTE(B844),0),"")</f>
        <v/>
      </c>
      <c r="O844" s="18">
        <f>IF(AND(ISNUMBER(A844),A844='الإعدادات'!$B$4),COUNTIFS($A$6:$A$2005,'الإعدادات'!$B$4,$N$6:$N$2005,"&lt;"&amp;N844)+COUNTIFS($A$6:A844,'الإعدادات'!$B$4,$N$6:N844,N844),"")</f>
        <v/>
      </c>
    </row>
    <row r="845">
      <c r="A845" s="13" t="n"/>
      <c r="B845" s="20" t="n"/>
      <c r="C845" s="5" t="n"/>
      <c r="D845" s="21" t="n"/>
      <c r="E845" s="5" t="n"/>
      <c r="F845" s="5" t="n"/>
      <c r="G845" s="5" t="n"/>
      <c r="H845" s="15" t="n"/>
      <c r="I845" s="5" t="n"/>
      <c r="J845" s="19">
        <f>IF(E845&amp;""="","",IFERROR(INDEX('الخدمات'!$B$6:$B$205,MATCH(E845&amp;"",'الخدمات'!$A$6:$A$205,0)),"خدمة غير موجودة"))</f>
        <v/>
      </c>
      <c r="K845" s="19">
        <f>IF(A845&amp;""="","",IF(AND(G845="تم",ISNUMBER(J845)),ROUND(J845-N(H845),2),0))</f>
        <v/>
      </c>
      <c r="L845" s="19">
        <f>IF(A845&amp;""="","",IFERROR(ROUND(K845*INDEX('الموظفات'!$C$6:$C$205,MATCH(F845&amp;"",'الموظفات'!$A$6:$A$205,0)),2),0))</f>
        <v/>
      </c>
      <c r="M845" s="6">
        <f>IF(A845&amp;""="","",IF(G845&amp;""="","محجوز",G845))</f>
        <v/>
      </c>
      <c r="N845" s="18">
        <f>IF(ISNUMBER(A845),IF(ISNUMBER(B845),HOUR(B845)*60+MINUTE(B845),0),"")</f>
        <v/>
      </c>
      <c r="O845" s="18">
        <f>IF(AND(ISNUMBER(A845),A845='الإعدادات'!$B$4),COUNTIFS($A$6:$A$2005,'الإعدادات'!$B$4,$N$6:$N$2005,"&lt;"&amp;N845)+COUNTIFS($A$6:A845,'الإعدادات'!$B$4,$N$6:N845,N845),"")</f>
        <v/>
      </c>
    </row>
    <row r="846">
      <c r="A846" s="13" t="n"/>
      <c r="B846" s="20" t="n"/>
      <c r="C846" s="5" t="n"/>
      <c r="D846" s="21" t="n"/>
      <c r="E846" s="5" t="n"/>
      <c r="F846" s="5" t="n"/>
      <c r="G846" s="5" t="n"/>
      <c r="H846" s="15" t="n"/>
      <c r="I846" s="5" t="n"/>
      <c r="J846" s="19">
        <f>IF(E846&amp;""="","",IFERROR(INDEX('الخدمات'!$B$6:$B$205,MATCH(E846&amp;"",'الخدمات'!$A$6:$A$205,0)),"خدمة غير موجودة"))</f>
        <v/>
      </c>
      <c r="K846" s="19">
        <f>IF(A846&amp;""="","",IF(AND(G846="تم",ISNUMBER(J846)),ROUND(J846-N(H846),2),0))</f>
        <v/>
      </c>
      <c r="L846" s="19">
        <f>IF(A846&amp;""="","",IFERROR(ROUND(K846*INDEX('الموظفات'!$C$6:$C$205,MATCH(F846&amp;"",'الموظفات'!$A$6:$A$205,0)),2),0))</f>
        <v/>
      </c>
      <c r="M846" s="6">
        <f>IF(A846&amp;""="","",IF(G846&amp;""="","محجوز",G846))</f>
        <v/>
      </c>
      <c r="N846" s="18">
        <f>IF(ISNUMBER(A846),IF(ISNUMBER(B846),HOUR(B846)*60+MINUTE(B846),0),"")</f>
        <v/>
      </c>
      <c r="O846" s="18">
        <f>IF(AND(ISNUMBER(A846),A846='الإعدادات'!$B$4),COUNTIFS($A$6:$A$2005,'الإعدادات'!$B$4,$N$6:$N$2005,"&lt;"&amp;N846)+COUNTIFS($A$6:A846,'الإعدادات'!$B$4,$N$6:N846,N846),"")</f>
        <v/>
      </c>
    </row>
    <row r="847">
      <c r="A847" s="13" t="n"/>
      <c r="B847" s="20" t="n"/>
      <c r="C847" s="5" t="n"/>
      <c r="D847" s="21" t="n"/>
      <c r="E847" s="5" t="n"/>
      <c r="F847" s="5" t="n"/>
      <c r="G847" s="5" t="n"/>
      <c r="H847" s="15" t="n"/>
      <c r="I847" s="5" t="n"/>
      <c r="J847" s="19">
        <f>IF(E847&amp;""="","",IFERROR(INDEX('الخدمات'!$B$6:$B$205,MATCH(E847&amp;"",'الخدمات'!$A$6:$A$205,0)),"خدمة غير موجودة"))</f>
        <v/>
      </c>
      <c r="K847" s="19">
        <f>IF(A847&amp;""="","",IF(AND(G847="تم",ISNUMBER(J847)),ROUND(J847-N(H847),2),0))</f>
        <v/>
      </c>
      <c r="L847" s="19">
        <f>IF(A847&amp;""="","",IFERROR(ROUND(K847*INDEX('الموظفات'!$C$6:$C$205,MATCH(F847&amp;"",'الموظفات'!$A$6:$A$205,0)),2),0))</f>
        <v/>
      </c>
      <c r="M847" s="6">
        <f>IF(A847&amp;""="","",IF(G847&amp;""="","محجوز",G847))</f>
        <v/>
      </c>
      <c r="N847" s="18">
        <f>IF(ISNUMBER(A847),IF(ISNUMBER(B847),HOUR(B847)*60+MINUTE(B847),0),"")</f>
        <v/>
      </c>
      <c r="O847" s="18">
        <f>IF(AND(ISNUMBER(A847),A847='الإعدادات'!$B$4),COUNTIFS($A$6:$A$2005,'الإعدادات'!$B$4,$N$6:$N$2005,"&lt;"&amp;N847)+COUNTIFS($A$6:A847,'الإعدادات'!$B$4,$N$6:N847,N847),"")</f>
        <v/>
      </c>
    </row>
    <row r="848">
      <c r="A848" s="13" t="n"/>
      <c r="B848" s="20" t="n"/>
      <c r="C848" s="5" t="n"/>
      <c r="D848" s="21" t="n"/>
      <c r="E848" s="5" t="n"/>
      <c r="F848" s="5" t="n"/>
      <c r="G848" s="5" t="n"/>
      <c r="H848" s="15" t="n"/>
      <c r="I848" s="5" t="n"/>
      <c r="J848" s="19">
        <f>IF(E848&amp;""="","",IFERROR(INDEX('الخدمات'!$B$6:$B$205,MATCH(E848&amp;"",'الخدمات'!$A$6:$A$205,0)),"خدمة غير موجودة"))</f>
        <v/>
      </c>
      <c r="K848" s="19">
        <f>IF(A848&amp;""="","",IF(AND(G848="تم",ISNUMBER(J848)),ROUND(J848-N(H848),2),0))</f>
        <v/>
      </c>
      <c r="L848" s="19">
        <f>IF(A848&amp;""="","",IFERROR(ROUND(K848*INDEX('الموظفات'!$C$6:$C$205,MATCH(F848&amp;"",'الموظفات'!$A$6:$A$205,0)),2),0))</f>
        <v/>
      </c>
      <c r="M848" s="6">
        <f>IF(A848&amp;""="","",IF(G848&amp;""="","محجوز",G848))</f>
        <v/>
      </c>
      <c r="N848" s="18">
        <f>IF(ISNUMBER(A848),IF(ISNUMBER(B848),HOUR(B848)*60+MINUTE(B848),0),"")</f>
        <v/>
      </c>
      <c r="O848" s="18">
        <f>IF(AND(ISNUMBER(A848),A848='الإعدادات'!$B$4),COUNTIFS($A$6:$A$2005,'الإعدادات'!$B$4,$N$6:$N$2005,"&lt;"&amp;N848)+COUNTIFS($A$6:A848,'الإعدادات'!$B$4,$N$6:N848,N848),"")</f>
        <v/>
      </c>
    </row>
    <row r="849">
      <c r="A849" s="13" t="n"/>
      <c r="B849" s="20" t="n"/>
      <c r="C849" s="5" t="n"/>
      <c r="D849" s="21" t="n"/>
      <c r="E849" s="5" t="n"/>
      <c r="F849" s="5" t="n"/>
      <c r="G849" s="5" t="n"/>
      <c r="H849" s="15" t="n"/>
      <c r="I849" s="5" t="n"/>
      <c r="J849" s="19">
        <f>IF(E849&amp;""="","",IFERROR(INDEX('الخدمات'!$B$6:$B$205,MATCH(E849&amp;"",'الخدمات'!$A$6:$A$205,0)),"خدمة غير موجودة"))</f>
        <v/>
      </c>
      <c r="K849" s="19">
        <f>IF(A849&amp;""="","",IF(AND(G849="تم",ISNUMBER(J849)),ROUND(J849-N(H849),2),0))</f>
        <v/>
      </c>
      <c r="L849" s="19">
        <f>IF(A849&amp;""="","",IFERROR(ROUND(K849*INDEX('الموظفات'!$C$6:$C$205,MATCH(F849&amp;"",'الموظفات'!$A$6:$A$205,0)),2),0))</f>
        <v/>
      </c>
      <c r="M849" s="6">
        <f>IF(A849&amp;""="","",IF(G849&amp;""="","محجوز",G849))</f>
        <v/>
      </c>
      <c r="N849" s="18">
        <f>IF(ISNUMBER(A849),IF(ISNUMBER(B849),HOUR(B849)*60+MINUTE(B849),0),"")</f>
        <v/>
      </c>
      <c r="O849" s="18">
        <f>IF(AND(ISNUMBER(A849),A849='الإعدادات'!$B$4),COUNTIFS($A$6:$A$2005,'الإعدادات'!$B$4,$N$6:$N$2005,"&lt;"&amp;N849)+COUNTIFS($A$6:A849,'الإعدادات'!$B$4,$N$6:N849,N849),"")</f>
        <v/>
      </c>
    </row>
    <row r="850">
      <c r="A850" s="13" t="n"/>
      <c r="B850" s="20" t="n"/>
      <c r="C850" s="5" t="n"/>
      <c r="D850" s="21" t="n"/>
      <c r="E850" s="5" t="n"/>
      <c r="F850" s="5" t="n"/>
      <c r="G850" s="5" t="n"/>
      <c r="H850" s="15" t="n"/>
      <c r="I850" s="5" t="n"/>
      <c r="J850" s="19">
        <f>IF(E850&amp;""="","",IFERROR(INDEX('الخدمات'!$B$6:$B$205,MATCH(E850&amp;"",'الخدمات'!$A$6:$A$205,0)),"خدمة غير موجودة"))</f>
        <v/>
      </c>
      <c r="K850" s="19">
        <f>IF(A850&amp;""="","",IF(AND(G850="تم",ISNUMBER(J850)),ROUND(J850-N(H850),2),0))</f>
        <v/>
      </c>
      <c r="L850" s="19">
        <f>IF(A850&amp;""="","",IFERROR(ROUND(K850*INDEX('الموظفات'!$C$6:$C$205,MATCH(F850&amp;"",'الموظفات'!$A$6:$A$205,0)),2),0))</f>
        <v/>
      </c>
      <c r="M850" s="6">
        <f>IF(A850&amp;""="","",IF(G850&amp;""="","محجوز",G850))</f>
        <v/>
      </c>
      <c r="N850" s="18">
        <f>IF(ISNUMBER(A850),IF(ISNUMBER(B850),HOUR(B850)*60+MINUTE(B850),0),"")</f>
        <v/>
      </c>
      <c r="O850" s="18">
        <f>IF(AND(ISNUMBER(A850),A850='الإعدادات'!$B$4),COUNTIFS($A$6:$A$2005,'الإعدادات'!$B$4,$N$6:$N$2005,"&lt;"&amp;N850)+COUNTIFS($A$6:A850,'الإعدادات'!$B$4,$N$6:N850,N850),"")</f>
        <v/>
      </c>
    </row>
    <row r="851">
      <c r="A851" s="13" t="n"/>
      <c r="B851" s="20" t="n"/>
      <c r="C851" s="5" t="n"/>
      <c r="D851" s="21" t="n"/>
      <c r="E851" s="5" t="n"/>
      <c r="F851" s="5" t="n"/>
      <c r="G851" s="5" t="n"/>
      <c r="H851" s="15" t="n"/>
      <c r="I851" s="5" t="n"/>
      <c r="J851" s="19">
        <f>IF(E851&amp;""="","",IFERROR(INDEX('الخدمات'!$B$6:$B$205,MATCH(E851&amp;"",'الخدمات'!$A$6:$A$205,0)),"خدمة غير موجودة"))</f>
        <v/>
      </c>
      <c r="K851" s="19">
        <f>IF(A851&amp;""="","",IF(AND(G851="تم",ISNUMBER(J851)),ROUND(J851-N(H851),2),0))</f>
        <v/>
      </c>
      <c r="L851" s="19">
        <f>IF(A851&amp;""="","",IFERROR(ROUND(K851*INDEX('الموظفات'!$C$6:$C$205,MATCH(F851&amp;"",'الموظفات'!$A$6:$A$205,0)),2),0))</f>
        <v/>
      </c>
      <c r="M851" s="6">
        <f>IF(A851&amp;""="","",IF(G851&amp;""="","محجوز",G851))</f>
        <v/>
      </c>
      <c r="N851" s="18">
        <f>IF(ISNUMBER(A851),IF(ISNUMBER(B851),HOUR(B851)*60+MINUTE(B851),0),"")</f>
        <v/>
      </c>
      <c r="O851" s="18">
        <f>IF(AND(ISNUMBER(A851),A851='الإعدادات'!$B$4),COUNTIFS($A$6:$A$2005,'الإعدادات'!$B$4,$N$6:$N$2005,"&lt;"&amp;N851)+COUNTIFS($A$6:A851,'الإعدادات'!$B$4,$N$6:N851,N851),"")</f>
        <v/>
      </c>
    </row>
    <row r="852">
      <c r="A852" s="13" t="n"/>
      <c r="B852" s="20" t="n"/>
      <c r="C852" s="5" t="n"/>
      <c r="D852" s="21" t="n"/>
      <c r="E852" s="5" t="n"/>
      <c r="F852" s="5" t="n"/>
      <c r="G852" s="5" t="n"/>
      <c r="H852" s="15" t="n"/>
      <c r="I852" s="5" t="n"/>
      <c r="J852" s="19">
        <f>IF(E852&amp;""="","",IFERROR(INDEX('الخدمات'!$B$6:$B$205,MATCH(E852&amp;"",'الخدمات'!$A$6:$A$205,0)),"خدمة غير موجودة"))</f>
        <v/>
      </c>
      <c r="K852" s="19">
        <f>IF(A852&amp;""="","",IF(AND(G852="تم",ISNUMBER(J852)),ROUND(J852-N(H852),2),0))</f>
        <v/>
      </c>
      <c r="L852" s="19">
        <f>IF(A852&amp;""="","",IFERROR(ROUND(K852*INDEX('الموظفات'!$C$6:$C$205,MATCH(F852&amp;"",'الموظفات'!$A$6:$A$205,0)),2),0))</f>
        <v/>
      </c>
      <c r="M852" s="6">
        <f>IF(A852&amp;""="","",IF(G852&amp;""="","محجوز",G852))</f>
        <v/>
      </c>
      <c r="N852" s="18">
        <f>IF(ISNUMBER(A852),IF(ISNUMBER(B852),HOUR(B852)*60+MINUTE(B852),0),"")</f>
        <v/>
      </c>
      <c r="O852" s="18">
        <f>IF(AND(ISNUMBER(A852),A852='الإعدادات'!$B$4),COUNTIFS($A$6:$A$2005,'الإعدادات'!$B$4,$N$6:$N$2005,"&lt;"&amp;N852)+COUNTIFS($A$6:A852,'الإعدادات'!$B$4,$N$6:N852,N852),"")</f>
        <v/>
      </c>
    </row>
    <row r="853">
      <c r="A853" s="13" t="n"/>
      <c r="B853" s="20" t="n"/>
      <c r="C853" s="5" t="n"/>
      <c r="D853" s="21" t="n"/>
      <c r="E853" s="5" t="n"/>
      <c r="F853" s="5" t="n"/>
      <c r="G853" s="5" t="n"/>
      <c r="H853" s="15" t="n"/>
      <c r="I853" s="5" t="n"/>
      <c r="J853" s="19">
        <f>IF(E853&amp;""="","",IFERROR(INDEX('الخدمات'!$B$6:$B$205,MATCH(E853&amp;"",'الخدمات'!$A$6:$A$205,0)),"خدمة غير موجودة"))</f>
        <v/>
      </c>
      <c r="K853" s="19">
        <f>IF(A853&amp;""="","",IF(AND(G853="تم",ISNUMBER(J853)),ROUND(J853-N(H853),2),0))</f>
        <v/>
      </c>
      <c r="L853" s="19">
        <f>IF(A853&amp;""="","",IFERROR(ROUND(K853*INDEX('الموظفات'!$C$6:$C$205,MATCH(F853&amp;"",'الموظفات'!$A$6:$A$205,0)),2),0))</f>
        <v/>
      </c>
      <c r="M853" s="6">
        <f>IF(A853&amp;""="","",IF(G853&amp;""="","محجوز",G853))</f>
        <v/>
      </c>
      <c r="N853" s="18">
        <f>IF(ISNUMBER(A853),IF(ISNUMBER(B853),HOUR(B853)*60+MINUTE(B853),0),"")</f>
        <v/>
      </c>
      <c r="O853" s="18">
        <f>IF(AND(ISNUMBER(A853),A853='الإعدادات'!$B$4),COUNTIFS($A$6:$A$2005,'الإعدادات'!$B$4,$N$6:$N$2005,"&lt;"&amp;N853)+COUNTIFS($A$6:A853,'الإعدادات'!$B$4,$N$6:N853,N853),"")</f>
        <v/>
      </c>
    </row>
    <row r="854">
      <c r="A854" s="13" t="n"/>
      <c r="B854" s="20" t="n"/>
      <c r="C854" s="5" t="n"/>
      <c r="D854" s="21" t="n"/>
      <c r="E854" s="5" t="n"/>
      <c r="F854" s="5" t="n"/>
      <c r="G854" s="5" t="n"/>
      <c r="H854" s="15" t="n"/>
      <c r="I854" s="5" t="n"/>
      <c r="J854" s="19">
        <f>IF(E854&amp;""="","",IFERROR(INDEX('الخدمات'!$B$6:$B$205,MATCH(E854&amp;"",'الخدمات'!$A$6:$A$205,0)),"خدمة غير موجودة"))</f>
        <v/>
      </c>
      <c r="K854" s="19">
        <f>IF(A854&amp;""="","",IF(AND(G854="تم",ISNUMBER(J854)),ROUND(J854-N(H854),2),0))</f>
        <v/>
      </c>
      <c r="L854" s="19">
        <f>IF(A854&amp;""="","",IFERROR(ROUND(K854*INDEX('الموظفات'!$C$6:$C$205,MATCH(F854&amp;"",'الموظفات'!$A$6:$A$205,0)),2),0))</f>
        <v/>
      </c>
      <c r="M854" s="6">
        <f>IF(A854&amp;""="","",IF(G854&amp;""="","محجوز",G854))</f>
        <v/>
      </c>
      <c r="N854" s="18">
        <f>IF(ISNUMBER(A854),IF(ISNUMBER(B854),HOUR(B854)*60+MINUTE(B854),0),"")</f>
        <v/>
      </c>
      <c r="O854" s="18">
        <f>IF(AND(ISNUMBER(A854),A854='الإعدادات'!$B$4),COUNTIFS($A$6:$A$2005,'الإعدادات'!$B$4,$N$6:$N$2005,"&lt;"&amp;N854)+COUNTIFS($A$6:A854,'الإعدادات'!$B$4,$N$6:N854,N854),"")</f>
        <v/>
      </c>
    </row>
    <row r="855">
      <c r="A855" s="13" t="n"/>
      <c r="B855" s="20" t="n"/>
      <c r="C855" s="5" t="n"/>
      <c r="D855" s="21" t="n"/>
      <c r="E855" s="5" t="n"/>
      <c r="F855" s="5" t="n"/>
      <c r="G855" s="5" t="n"/>
      <c r="H855" s="15" t="n"/>
      <c r="I855" s="5" t="n"/>
      <c r="J855" s="19">
        <f>IF(E855&amp;""="","",IFERROR(INDEX('الخدمات'!$B$6:$B$205,MATCH(E855&amp;"",'الخدمات'!$A$6:$A$205,0)),"خدمة غير موجودة"))</f>
        <v/>
      </c>
      <c r="K855" s="19">
        <f>IF(A855&amp;""="","",IF(AND(G855="تم",ISNUMBER(J855)),ROUND(J855-N(H855),2),0))</f>
        <v/>
      </c>
      <c r="L855" s="19">
        <f>IF(A855&amp;""="","",IFERROR(ROUND(K855*INDEX('الموظفات'!$C$6:$C$205,MATCH(F855&amp;"",'الموظفات'!$A$6:$A$205,0)),2),0))</f>
        <v/>
      </c>
      <c r="M855" s="6">
        <f>IF(A855&amp;""="","",IF(G855&amp;""="","محجوز",G855))</f>
        <v/>
      </c>
      <c r="N855" s="18">
        <f>IF(ISNUMBER(A855),IF(ISNUMBER(B855),HOUR(B855)*60+MINUTE(B855),0),"")</f>
        <v/>
      </c>
      <c r="O855" s="18">
        <f>IF(AND(ISNUMBER(A855),A855='الإعدادات'!$B$4),COUNTIFS($A$6:$A$2005,'الإعدادات'!$B$4,$N$6:$N$2005,"&lt;"&amp;N855)+COUNTIFS($A$6:A855,'الإعدادات'!$B$4,$N$6:N855,N855),"")</f>
        <v/>
      </c>
    </row>
    <row r="856">
      <c r="A856" s="13" t="n"/>
      <c r="B856" s="20" t="n"/>
      <c r="C856" s="5" t="n"/>
      <c r="D856" s="21" t="n"/>
      <c r="E856" s="5" t="n"/>
      <c r="F856" s="5" t="n"/>
      <c r="G856" s="5" t="n"/>
      <c r="H856" s="15" t="n"/>
      <c r="I856" s="5" t="n"/>
      <c r="J856" s="19">
        <f>IF(E856&amp;""="","",IFERROR(INDEX('الخدمات'!$B$6:$B$205,MATCH(E856&amp;"",'الخدمات'!$A$6:$A$205,0)),"خدمة غير موجودة"))</f>
        <v/>
      </c>
      <c r="K856" s="19">
        <f>IF(A856&amp;""="","",IF(AND(G856="تم",ISNUMBER(J856)),ROUND(J856-N(H856),2),0))</f>
        <v/>
      </c>
      <c r="L856" s="19">
        <f>IF(A856&amp;""="","",IFERROR(ROUND(K856*INDEX('الموظفات'!$C$6:$C$205,MATCH(F856&amp;"",'الموظفات'!$A$6:$A$205,0)),2),0))</f>
        <v/>
      </c>
      <c r="M856" s="6">
        <f>IF(A856&amp;""="","",IF(G856&amp;""="","محجوز",G856))</f>
        <v/>
      </c>
      <c r="N856" s="18">
        <f>IF(ISNUMBER(A856),IF(ISNUMBER(B856),HOUR(B856)*60+MINUTE(B856),0),"")</f>
        <v/>
      </c>
      <c r="O856" s="18">
        <f>IF(AND(ISNUMBER(A856),A856='الإعدادات'!$B$4),COUNTIFS($A$6:$A$2005,'الإعدادات'!$B$4,$N$6:$N$2005,"&lt;"&amp;N856)+COUNTIFS($A$6:A856,'الإعدادات'!$B$4,$N$6:N856,N856),"")</f>
        <v/>
      </c>
    </row>
    <row r="857">
      <c r="A857" s="13" t="n"/>
      <c r="B857" s="20" t="n"/>
      <c r="C857" s="5" t="n"/>
      <c r="D857" s="21" t="n"/>
      <c r="E857" s="5" t="n"/>
      <c r="F857" s="5" t="n"/>
      <c r="G857" s="5" t="n"/>
      <c r="H857" s="15" t="n"/>
      <c r="I857" s="5" t="n"/>
      <c r="J857" s="19">
        <f>IF(E857&amp;""="","",IFERROR(INDEX('الخدمات'!$B$6:$B$205,MATCH(E857&amp;"",'الخدمات'!$A$6:$A$205,0)),"خدمة غير موجودة"))</f>
        <v/>
      </c>
      <c r="K857" s="19">
        <f>IF(A857&amp;""="","",IF(AND(G857="تم",ISNUMBER(J857)),ROUND(J857-N(H857),2),0))</f>
        <v/>
      </c>
      <c r="L857" s="19">
        <f>IF(A857&amp;""="","",IFERROR(ROUND(K857*INDEX('الموظفات'!$C$6:$C$205,MATCH(F857&amp;"",'الموظفات'!$A$6:$A$205,0)),2),0))</f>
        <v/>
      </c>
      <c r="M857" s="6">
        <f>IF(A857&amp;""="","",IF(G857&amp;""="","محجوز",G857))</f>
        <v/>
      </c>
      <c r="N857" s="18">
        <f>IF(ISNUMBER(A857),IF(ISNUMBER(B857),HOUR(B857)*60+MINUTE(B857),0),"")</f>
        <v/>
      </c>
      <c r="O857" s="18">
        <f>IF(AND(ISNUMBER(A857),A857='الإعدادات'!$B$4),COUNTIFS($A$6:$A$2005,'الإعدادات'!$B$4,$N$6:$N$2005,"&lt;"&amp;N857)+COUNTIFS($A$6:A857,'الإعدادات'!$B$4,$N$6:N857,N857),"")</f>
        <v/>
      </c>
    </row>
    <row r="858">
      <c r="A858" s="13" t="n"/>
      <c r="B858" s="20" t="n"/>
      <c r="C858" s="5" t="n"/>
      <c r="D858" s="21" t="n"/>
      <c r="E858" s="5" t="n"/>
      <c r="F858" s="5" t="n"/>
      <c r="G858" s="5" t="n"/>
      <c r="H858" s="15" t="n"/>
      <c r="I858" s="5" t="n"/>
      <c r="J858" s="19">
        <f>IF(E858&amp;""="","",IFERROR(INDEX('الخدمات'!$B$6:$B$205,MATCH(E858&amp;"",'الخدمات'!$A$6:$A$205,0)),"خدمة غير موجودة"))</f>
        <v/>
      </c>
      <c r="K858" s="19">
        <f>IF(A858&amp;""="","",IF(AND(G858="تم",ISNUMBER(J858)),ROUND(J858-N(H858),2),0))</f>
        <v/>
      </c>
      <c r="L858" s="19">
        <f>IF(A858&amp;""="","",IFERROR(ROUND(K858*INDEX('الموظفات'!$C$6:$C$205,MATCH(F858&amp;"",'الموظفات'!$A$6:$A$205,0)),2),0))</f>
        <v/>
      </c>
      <c r="M858" s="6">
        <f>IF(A858&amp;""="","",IF(G858&amp;""="","محجوز",G858))</f>
        <v/>
      </c>
      <c r="N858" s="18">
        <f>IF(ISNUMBER(A858),IF(ISNUMBER(B858),HOUR(B858)*60+MINUTE(B858),0),"")</f>
        <v/>
      </c>
      <c r="O858" s="18">
        <f>IF(AND(ISNUMBER(A858),A858='الإعدادات'!$B$4),COUNTIFS($A$6:$A$2005,'الإعدادات'!$B$4,$N$6:$N$2005,"&lt;"&amp;N858)+COUNTIFS($A$6:A858,'الإعدادات'!$B$4,$N$6:N858,N858),"")</f>
        <v/>
      </c>
    </row>
    <row r="859">
      <c r="A859" s="13" t="n"/>
      <c r="B859" s="20" t="n"/>
      <c r="C859" s="5" t="n"/>
      <c r="D859" s="21" t="n"/>
      <c r="E859" s="5" t="n"/>
      <c r="F859" s="5" t="n"/>
      <c r="G859" s="5" t="n"/>
      <c r="H859" s="15" t="n"/>
      <c r="I859" s="5" t="n"/>
      <c r="J859" s="19">
        <f>IF(E859&amp;""="","",IFERROR(INDEX('الخدمات'!$B$6:$B$205,MATCH(E859&amp;"",'الخدمات'!$A$6:$A$205,0)),"خدمة غير موجودة"))</f>
        <v/>
      </c>
      <c r="K859" s="19">
        <f>IF(A859&amp;""="","",IF(AND(G859="تم",ISNUMBER(J859)),ROUND(J859-N(H859),2),0))</f>
        <v/>
      </c>
      <c r="L859" s="19">
        <f>IF(A859&amp;""="","",IFERROR(ROUND(K859*INDEX('الموظفات'!$C$6:$C$205,MATCH(F859&amp;"",'الموظفات'!$A$6:$A$205,0)),2),0))</f>
        <v/>
      </c>
      <c r="M859" s="6">
        <f>IF(A859&amp;""="","",IF(G859&amp;""="","محجوز",G859))</f>
        <v/>
      </c>
      <c r="N859" s="18">
        <f>IF(ISNUMBER(A859),IF(ISNUMBER(B859),HOUR(B859)*60+MINUTE(B859),0),"")</f>
        <v/>
      </c>
      <c r="O859" s="18">
        <f>IF(AND(ISNUMBER(A859),A859='الإعدادات'!$B$4),COUNTIFS($A$6:$A$2005,'الإعدادات'!$B$4,$N$6:$N$2005,"&lt;"&amp;N859)+COUNTIFS($A$6:A859,'الإعدادات'!$B$4,$N$6:N859,N859),"")</f>
        <v/>
      </c>
    </row>
    <row r="860">
      <c r="A860" s="13" t="n"/>
      <c r="B860" s="20" t="n"/>
      <c r="C860" s="5" t="n"/>
      <c r="D860" s="21" t="n"/>
      <c r="E860" s="5" t="n"/>
      <c r="F860" s="5" t="n"/>
      <c r="G860" s="5" t="n"/>
      <c r="H860" s="15" t="n"/>
      <c r="I860" s="5" t="n"/>
      <c r="J860" s="19">
        <f>IF(E860&amp;""="","",IFERROR(INDEX('الخدمات'!$B$6:$B$205,MATCH(E860&amp;"",'الخدمات'!$A$6:$A$205,0)),"خدمة غير موجودة"))</f>
        <v/>
      </c>
      <c r="K860" s="19">
        <f>IF(A860&amp;""="","",IF(AND(G860="تم",ISNUMBER(J860)),ROUND(J860-N(H860),2),0))</f>
        <v/>
      </c>
      <c r="L860" s="19">
        <f>IF(A860&amp;""="","",IFERROR(ROUND(K860*INDEX('الموظفات'!$C$6:$C$205,MATCH(F860&amp;"",'الموظفات'!$A$6:$A$205,0)),2),0))</f>
        <v/>
      </c>
      <c r="M860" s="6">
        <f>IF(A860&amp;""="","",IF(G860&amp;""="","محجوز",G860))</f>
        <v/>
      </c>
      <c r="N860" s="18">
        <f>IF(ISNUMBER(A860),IF(ISNUMBER(B860),HOUR(B860)*60+MINUTE(B860),0),"")</f>
        <v/>
      </c>
      <c r="O860" s="18">
        <f>IF(AND(ISNUMBER(A860),A860='الإعدادات'!$B$4),COUNTIFS($A$6:$A$2005,'الإعدادات'!$B$4,$N$6:$N$2005,"&lt;"&amp;N860)+COUNTIFS($A$6:A860,'الإعدادات'!$B$4,$N$6:N860,N860),"")</f>
        <v/>
      </c>
    </row>
    <row r="861">
      <c r="A861" s="13" t="n"/>
      <c r="B861" s="20" t="n"/>
      <c r="C861" s="5" t="n"/>
      <c r="D861" s="21" t="n"/>
      <c r="E861" s="5" t="n"/>
      <c r="F861" s="5" t="n"/>
      <c r="G861" s="5" t="n"/>
      <c r="H861" s="15" t="n"/>
      <c r="I861" s="5" t="n"/>
      <c r="J861" s="19">
        <f>IF(E861&amp;""="","",IFERROR(INDEX('الخدمات'!$B$6:$B$205,MATCH(E861&amp;"",'الخدمات'!$A$6:$A$205,0)),"خدمة غير موجودة"))</f>
        <v/>
      </c>
      <c r="K861" s="19">
        <f>IF(A861&amp;""="","",IF(AND(G861="تم",ISNUMBER(J861)),ROUND(J861-N(H861),2),0))</f>
        <v/>
      </c>
      <c r="L861" s="19">
        <f>IF(A861&amp;""="","",IFERROR(ROUND(K861*INDEX('الموظفات'!$C$6:$C$205,MATCH(F861&amp;"",'الموظفات'!$A$6:$A$205,0)),2),0))</f>
        <v/>
      </c>
      <c r="M861" s="6">
        <f>IF(A861&amp;""="","",IF(G861&amp;""="","محجوز",G861))</f>
        <v/>
      </c>
      <c r="N861" s="18">
        <f>IF(ISNUMBER(A861),IF(ISNUMBER(B861),HOUR(B861)*60+MINUTE(B861),0),"")</f>
        <v/>
      </c>
      <c r="O861" s="18">
        <f>IF(AND(ISNUMBER(A861),A861='الإعدادات'!$B$4),COUNTIFS($A$6:$A$2005,'الإعدادات'!$B$4,$N$6:$N$2005,"&lt;"&amp;N861)+COUNTIFS($A$6:A861,'الإعدادات'!$B$4,$N$6:N861,N861),"")</f>
        <v/>
      </c>
    </row>
    <row r="862">
      <c r="A862" s="13" t="n"/>
      <c r="B862" s="20" t="n"/>
      <c r="C862" s="5" t="n"/>
      <c r="D862" s="21" t="n"/>
      <c r="E862" s="5" t="n"/>
      <c r="F862" s="5" t="n"/>
      <c r="G862" s="5" t="n"/>
      <c r="H862" s="15" t="n"/>
      <c r="I862" s="5" t="n"/>
      <c r="J862" s="19">
        <f>IF(E862&amp;""="","",IFERROR(INDEX('الخدمات'!$B$6:$B$205,MATCH(E862&amp;"",'الخدمات'!$A$6:$A$205,0)),"خدمة غير موجودة"))</f>
        <v/>
      </c>
      <c r="K862" s="19">
        <f>IF(A862&amp;""="","",IF(AND(G862="تم",ISNUMBER(J862)),ROUND(J862-N(H862),2),0))</f>
        <v/>
      </c>
      <c r="L862" s="19">
        <f>IF(A862&amp;""="","",IFERROR(ROUND(K862*INDEX('الموظفات'!$C$6:$C$205,MATCH(F862&amp;"",'الموظفات'!$A$6:$A$205,0)),2),0))</f>
        <v/>
      </c>
      <c r="M862" s="6">
        <f>IF(A862&amp;""="","",IF(G862&amp;""="","محجوز",G862))</f>
        <v/>
      </c>
      <c r="N862" s="18">
        <f>IF(ISNUMBER(A862),IF(ISNUMBER(B862),HOUR(B862)*60+MINUTE(B862),0),"")</f>
        <v/>
      </c>
      <c r="O862" s="18">
        <f>IF(AND(ISNUMBER(A862),A862='الإعدادات'!$B$4),COUNTIFS($A$6:$A$2005,'الإعدادات'!$B$4,$N$6:$N$2005,"&lt;"&amp;N862)+COUNTIFS($A$6:A862,'الإعدادات'!$B$4,$N$6:N862,N862),"")</f>
        <v/>
      </c>
    </row>
    <row r="863">
      <c r="A863" s="13" t="n"/>
      <c r="B863" s="20" t="n"/>
      <c r="C863" s="5" t="n"/>
      <c r="D863" s="21" t="n"/>
      <c r="E863" s="5" t="n"/>
      <c r="F863" s="5" t="n"/>
      <c r="G863" s="5" t="n"/>
      <c r="H863" s="15" t="n"/>
      <c r="I863" s="5" t="n"/>
      <c r="J863" s="19">
        <f>IF(E863&amp;""="","",IFERROR(INDEX('الخدمات'!$B$6:$B$205,MATCH(E863&amp;"",'الخدمات'!$A$6:$A$205,0)),"خدمة غير موجودة"))</f>
        <v/>
      </c>
      <c r="K863" s="19">
        <f>IF(A863&amp;""="","",IF(AND(G863="تم",ISNUMBER(J863)),ROUND(J863-N(H863),2),0))</f>
        <v/>
      </c>
      <c r="L863" s="19">
        <f>IF(A863&amp;""="","",IFERROR(ROUND(K863*INDEX('الموظفات'!$C$6:$C$205,MATCH(F863&amp;"",'الموظفات'!$A$6:$A$205,0)),2),0))</f>
        <v/>
      </c>
      <c r="M863" s="6">
        <f>IF(A863&amp;""="","",IF(G863&amp;""="","محجوز",G863))</f>
        <v/>
      </c>
      <c r="N863" s="18">
        <f>IF(ISNUMBER(A863),IF(ISNUMBER(B863),HOUR(B863)*60+MINUTE(B863),0),"")</f>
        <v/>
      </c>
      <c r="O863" s="18">
        <f>IF(AND(ISNUMBER(A863),A863='الإعدادات'!$B$4),COUNTIFS($A$6:$A$2005,'الإعدادات'!$B$4,$N$6:$N$2005,"&lt;"&amp;N863)+COUNTIFS($A$6:A863,'الإعدادات'!$B$4,$N$6:N863,N863),"")</f>
        <v/>
      </c>
    </row>
    <row r="864">
      <c r="A864" s="13" t="n"/>
      <c r="B864" s="20" t="n"/>
      <c r="C864" s="5" t="n"/>
      <c r="D864" s="21" t="n"/>
      <c r="E864" s="5" t="n"/>
      <c r="F864" s="5" t="n"/>
      <c r="G864" s="5" t="n"/>
      <c r="H864" s="15" t="n"/>
      <c r="I864" s="5" t="n"/>
      <c r="J864" s="19">
        <f>IF(E864&amp;""="","",IFERROR(INDEX('الخدمات'!$B$6:$B$205,MATCH(E864&amp;"",'الخدمات'!$A$6:$A$205,0)),"خدمة غير موجودة"))</f>
        <v/>
      </c>
      <c r="K864" s="19">
        <f>IF(A864&amp;""="","",IF(AND(G864="تم",ISNUMBER(J864)),ROUND(J864-N(H864),2),0))</f>
        <v/>
      </c>
      <c r="L864" s="19">
        <f>IF(A864&amp;""="","",IFERROR(ROUND(K864*INDEX('الموظفات'!$C$6:$C$205,MATCH(F864&amp;"",'الموظفات'!$A$6:$A$205,0)),2),0))</f>
        <v/>
      </c>
      <c r="M864" s="6">
        <f>IF(A864&amp;""="","",IF(G864&amp;""="","محجوز",G864))</f>
        <v/>
      </c>
      <c r="N864" s="18">
        <f>IF(ISNUMBER(A864),IF(ISNUMBER(B864),HOUR(B864)*60+MINUTE(B864),0),"")</f>
        <v/>
      </c>
      <c r="O864" s="18">
        <f>IF(AND(ISNUMBER(A864),A864='الإعدادات'!$B$4),COUNTIFS($A$6:$A$2005,'الإعدادات'!$B$4,$N$6:$N$2005,"&lt;"&amp;N864)+COUNTIFS($A$6:A864,'الإعدادات'!$B$4,$N$6:N864,N864),"")</f>
        <v/>
      </c>
    </row>
    <row r="865">
      <c r="A865" s="13" t="n"/>
      <c r="B865" s="20" t="n"/>
      <c r="C865" s="5" t="n"/>
      <c r="D865" s="21" t="n"/>
      <c r="E865" s="5" t="n"/>
      <c r="F865" s="5" t="n"/>
      <c r="G865" s="5" t="n"/>
      <c r="H865" s="15" t="n"/>
      <c r="I865" s="5" t="n"/>
      <c r="J865" s="19">
        <f>IF(E865&amp;""="","",IFERROR(INDEX('الخدمات'!$B$6:$B$205,MATCH(E865&amp;"",'الخدمات'!$A$6:$A$205,0)),"خدمة غير موجودة"))</f>
        <v/>
      </c>
      <c r="K865" s="19">
        <f>IF(A865&amp;""="","",IF(AND(G865="تم",ISNUMBER(J865)),ROUND(J865-N(H865),2),0))</f>
        <v/>
      </c>
      <c r="L865" s="19">
        <f>IF(A865&amp;""="","",IFERROR(ROUND(K865*INDEX('الموظفات'!$C$6:$C$205,MATCH(F865&amp;"",'الموظفات'!$A$6:$A$205,0)),2),0))</f>
        <v/>
      </c>
      <c r="M865" s="6">
        <f>IF(A865&amp;""="","",IF(G865&amp;""="","محجوز",G865))</f>
        <v/>
      </c>
      <c r="N865" s="18">
        <f>IF(ISNUMBER(A865),IF(ISNUMBER(B865),HOUR(B865)*60+MINUTE(B865),0),"")</f>
        <v/>
      </c>
      <c r="O865" s="18">
        <f>IF(AND(ISNUMBER(A865),A865='الإعدادات'!$B$4),COUNTIFS($A$6:$A$2005,'الإعدادات'!$B$4,$N$6:$N$2005,"&lt;"&amp;N865)+COUNTIFS($A$6:A865,'الإعدادات'!$B$4,$N$6:N865,N865),"")</f>
        <v/>
      </c>
    </row>
    <row r="866">
      <c r="A866" s="13" t="n"/>
      <c r="B866" s="20" t="n"/>
      <c r="C866" s="5" t="n"/>
      <c r="D866" s="21" t="n"/>
      <c r="E866" s="5" t="n"/>
      <c r="F866" s="5" t="n"/>
      <c r="G866" s="5" t="n"/>
      <c r="H866" s="15" t="n"/>
      <c r="I866" s="5" t="n"/>
      <c r="J866" s="19">
        <f>IF(E866&amp;""="","",IFERROR(INDEX('الخدمات'!$B$6:$B$205,MATCH(E866&amp;"",'الخدمات'!$A$6:$A$205,0)),"خدمة غير موجودة"))</f>
        <v/>
      </c>
      <c r="K866" s="19">
        <f>IF(A866&amp;""="","",IF(AND(G866="تم",ISNUMBER(J866)),ROUND(J866-N(H866),2),0))</f>
        <v/>
      </c>
      <c r="L866" s="19">
        <f>IF(A866&amp;""="","",IFERROR(ROUND(K866*INDEX('الموظفات'!$C$6:$C$205,MATCH(F866&amp;"",'الموظفات'!$A$6:$A$205,0)),2),0))</f>
        <v/>
      </c>
      <c r="M866" s="6">
        <f>IF(A866&amp;""="","",IF(G866&amp;""="","محجوز",G866))</f>
        <v/>
      </c>
      <c r="N866" s="18">
        <f>IF(ISNUMBER(A866),IF(ISNUMBER(B866),HOUR(B866)*60+MINUTE(B866),0),"")</f>
        <v/>
      </c>
      <c r="O866" s="18">
        <f>IF(AND(ISNUMBER(A866),A866='الإعدادات'!$B$4),COUNTIFS($A$6:$A$2005,'الإعدادات'!$B$4,$N$6:$N$2005,"&lt;"&amp;N866)+COUNTIFS($A$6:A866,'الإعدادات'!$B$4,$N$6:N866,N866),"")</f>
        <v/>
      </c>
    </row>
    <row r="867">
      <c r="A867" s="13" t="n"/>
      <c r="B867" s="20" t="n"/>
      <c r="C867" s="5" t="n"/>
      <c r="D867" s="21" t="n"/>
      <c r="E867" s="5" t="n"/>
      <c r="F867" s="5" t="n"/>
      <c r="G867" s="5" t="n"/>
      <c r="H867" s="15" t="n"/>
      <c r="I867" s="5" t="n"/>
      <c r="J867" s="19">
        <f>IF(E867&amp;""="","",IFERROR(INDEX('الخدمات'!$B$6:$B$205,MATCH(E867&amp;"",'الخدمات'!$A$6:$A$205,0)),"خدمة غير موجودة"))</f>
        <v/>
      </c>
      <c r="K867" s="19">
        <f>IF(A867&amp;""="","",IF(AND(G867="تم",ISNUMBER(J867)),ROUND(J867-N(H867),2),0))</f>
        <v/>
      </c>
      <c r="L867" s="19">
        <f>IF(A867&amp;""="","",IFERROR(ROUND(K867*INDEX('الموظفات'!$C$6:$C$205,MATCH(F867&amp;"",'الموظفات'!$A$6:$A$205,0)),2),0))</f>
        <v/>
      </c>
      <c r="M867" s="6">
        <f>IF(A867&amp;""="","",IF(G867&amp;""="","محجوز",G867))</f>
        <v/>
      </c>
      <c r="N867" s="18">
        <f>IF(ISNUMBER(A867),IF(ISNUMBER(B867),HOUR(B867)*60+MINUTE(B867),0),"")</f>
        <v/>
      </c>
      <c r="O867" s="18">
        <f>IF(AND(ISNUMBER(A867),A867='الإعدادات'!$B$4),COUNTIFS($A$6:$A$2005,'الإعدادات'!$B$4,$N$6:$N$2005,"&lt;"&amp;N867)+COUNTIFS($A$6:A867,'الإعدادات'!$B$4,$N$6:N867,N867),"")</f>
        <v/>
      </c>
    </row>
    <row r="868">
      <c r="A868" s="13" t="n"/>
      <c r="B868" s="20" t="n"/>
      <c r="C868" s="5" t="n"/>
      <c r="D868" s="21" t="n"/>
      <c r="E868" s="5" t="n"/>
      <c r="F868" s="5" t="n"/>
      <c r="G868" s="5" t="n"/>
      <c r="H868" s="15" t="n"/>
      <c r="I868" s="5" t="n"/>
      <c r="J868" s="19">
        <f>IF(E868&amp;""="","",IFERROR(INDEX('الخدمات'!$B$6:$B$205,MATCH(E868&amp;"",'الخدمات'!$A$6:$A$205,0)),"خدمة غير موجودة"))</f>
        <v/>
      </c>
      <c r="K868" s="19">
        <f>IF(A868&amp;""="","",IF(AND(G868="تم",ISNUMBER(J868)),ROUND(J868-N(H868),2),0))</f>
        <v/>
      </c>
      <c r="L868" s="19">
        <f>IF(A868&amp;""="","",IFERROR(ROUND(K868*INDEX('الموظفات'!$C$6:$C$205,MATCH(F868&amp;"",'الموظفات'!$A$6:$A$205,0)),2),0))</f>
        <v/>
      </c>
      <c r="M868" s="6">
        <f>IF(A868&amp;""="","",IF(G868&amp;""="","محجوز",G868))</f>
        <v/>
      </c>
      <c r="N868" s="18">
        <f>IF(ISNUMBER(A868),IF(ISNUMBER(B868),HOUR(B868)*60+MINUTE(B868),0),"")</f>
        <v/>
      </c>
      <c r="O868" s="18">
        <f>IF(AND(ISNUMBER(A868),A868='الإعدادات'!$B$4),COUNTIFS($A$6:$A$2005,'الإعدادات'!$B$4,$N$6:$N$2005,"&lt;"&amp;N868)+COUNTIFS($A$6:A868,'الإعدادات'!$B$4,$N$6:N868,N868),"")</f>
        <v/>
      </c>
    </row>
    <row r="869">
      <c r="A869" s="13" t="n"/>
      <c r="B869" s="20" t="n"/>
      <c r="C869" s="5" t="n"/>
      <c r="D869" s="21" t="n"/>
      <c r="E869" s="5" t="n"/>
      <c r="F869" s="5" t="n"/>
      <c r="G869" s="5" t="n"/>
      <c r="H869" s="15" t="n"/>
      <c r="I869" s="5" t="n"/>
      <c r="J869" s="19">
        <f>IF(E869&amp;""="","",IFERROR(INDEX('الخدمات'!$B$6:$B$205,MATCH(E869&amp;"",'الخدمات'!$A$6:$A$205,0)),"خدمة غير موجودة"))</f>
        <v/>
      </c>
      <c r="K869" s="19">
        <f>IF(A869&amp;""="","",IF(AND(G869="تم",ISNUMBER(J869)),ROUND(J869-N(H869),2),0))</f>
        <v/>
      </c>
      <c r="L869" s="19">
        <f>IF(A869&amp;""="","",IFERROR(ROUND(K869*INDEX('الموظفات'!$C$6:$C$205,MATCH(F869&amp;"",'الموظفات'!$A$6:$A$205,0)),2),0))</f>
        <v/>
      </c>
      <c r="M869" s="6">
        <f>IF(A869&amp;""="","",IF(G869&amp;""="","محجوز",G869))</f>
        <v/>
      </c>
      <c r="N869" s="18">
        <f>IF(ISNUMBER(A869),IF(ISNUMBER(B869),HOUR(B869)*60+MINUTE(B869),0),"")</f>
        <v/>
      </c>
      <c r="O869" s="18">
        <f>IF(AND(ISNUMBER(A869),A869='الإعدادات'!$B$4),COUNTIFS($A$6:$A$2005,'الإعدادات'!$B$4,$N$6:$N$2005,"&lt;"&amp;N869)+COUNTIFS($A$6:A869,'الإعدادات'!$B$4,$N$6:N869,N869),"")</f>
        <v/>
      </c>
    </row>
    <row r="870">
      <c r="A870" s="13" t="n"/>
      <c r="B870" s="20" t="n"/>
      <c r="C870" s="5" t="n"/>
      <c r="D870" s="21" t="n"/>
      <c r="E870" s="5" t="n"/>
      <c r="F870" s="5" t="n"/>
      <c r="G870" s="5" t="n"/>
      <c r="H870" s="15" t="n"/>
      <c r="I870" s="5" t="n"/>
      <c r="J870" s="19">
        <f>IF(E870&amp;""="","",IFERROR(INDEX('الخدمات'!$B$6:$B$205,MATCH(E870&amp;"",'الخدمات'!$A$6:$A$205,0)),"خدمة غير موجودة"))</f>
        <v/>
      </c>
      <c r="K870" s="19">
        <f>IF(A870&amp;""="","",IF(AND(G870="تم",ISNUMBER(J870)),ROUND(J870-N(H870),2),0))</f>
        <v/>
      </c>
      <c r="L870" s="19">
        <f>IF(A870&amp;""="","",IFERROR(ROUND(K870*INDEX('الموظفات'!$C$6:$C$205,MATCH(F870&amp;"",'الموظفات'!$A$6:$A$205,0)),2),0))</f>
        <v/>
      </c>
      <c r="M870" s="6">
        <f>IF(A870&amp;""="","",IF(G870&amp;""="","محجوز",G870))</f>
        <v/>
      </c>
      <c r="N870" s="18">
        <f>IF(ISNUMBER(A870),IF(ISNUMBER(B870),HOUR(B870)*60+MINUTE(B870),0),"")</f>
        <v/>
      </c>
      <c r="O870" s="18">
        <f>IF(AND(ISNUMBER(A870),A870='الإعدادات'!$B$4),COUNTIFS($A$6:$A$2005,'الإعدادات'!$B$4,$N$6:$N$2005,"&lt;"&amp;N870)+COUNTIFS($A$6:A870,'الإعدادات'!$B$4,$N$6:N870,N870),"")</f>
        <v/>
      </c>
    </row>
    <row r="871">
      <c r="A871" s="13" t="n"/>
      <c r="B871" s="20" t="n"/>
      <c r="C871" s="5" t="n"/>
      <c r="D871" s="21" t="n"/>
      <c r="E871" s="5" t="n"/>
      <c r="F871" s="5" t="n"/>
      <c r="G871" s="5" t="n"/>
      <c r="H871" s="15" t="n"/>
      <c r="I871" s="5" t="n"/>
      <c r="J871" s="19">
        <f>IF(E871&amp;""="","",IFERROR(INDEX('الخدمات'!$B$6:$B$205,MATCH(E871&amp;"",'الخدمات'!$A$6:$A$205,0)),"خدمة غير موجودة"))</f>
        <v/>
      </c>
      <c r="K871" s="19">
        <f>IF(A871&amp;""="","",IF(AND(G871="تم",ISNUMBER(J871)),ROUND(J871-N(H871),2),0))</f>
        <v/>
      </c>
      <c r="L871" s="19">
        <f>IF(A871&amp;""="","",IFERROR(ROUND(K871*INDEX('الموظفات'!$C$6:$C$205,MATCH(F871&amp;"",'الموظفات'!$A$6:$A$205,0)),2),0))</f>
        <v/>
      </c>
      <c r="M871" s="6">
        <f>IF(A871&amp;""="","",IF(G871&amp;""="","محجوز",G871))</f>
        <v/>
      </c>
      <c r="N871" s="18">
        <f>IF(ISNUMBER(A871),IF(ISNUMBER(B871),HOUR(B871)*60+MINUTE(B871),0),"")</f>
        <v/>
      </c>
      <c r="O871" s="18">
        <f>IF(AND(ISNUMBER(A871),A871='الإعدادات'!$B$4),COUNTIFS($A$6:$A$2005,'الإعدادات'!$B$4,$N$6:$N$2005,"&lt;"&amp;N871)+COUNTIFS($A$6:A871,'الإعدادات'!$B$4,$N$6:N871,N871),"")</f>
        <v/>
      </c>
    </row>
    <row r="872">
      <c r="A872" s="13" t="n"/>
      <c r="B872" s="20" t="n"/>
      <c r="C872" s="5" t="n"/>
      <c r="D872" s="21" t="n"/>
      <c r="E872" s="5" t="n"/>
      <c r="F872" s="5" t="n"/>
      <c r="G872" s="5" t="n"/>
      <c r="H872" s="15" t="n"/>
      <c r="I872" s="5" t="n"/>
      <c r="J872" s="19">
        <f>IF(E872&amp;""="","",IFERROR(INDEX('الخدمات'!$B$6:$B$205,MATCH(E872&amp;"",'الخدمات'!$A$6:$A$205,0)),"خدمة غير موجودة"))</f>
        <v/>
      </c>
      <c r="K872" s="19">
        <f>IF(A872&amp;""="","",IF(AND(G872="تم",ISNUMBER(J872)),ROUND(J872-N(H872),2),0))</f>
        <v/>
      </c>
      <c r="L872" s="19">
        <f>IF(A872&amp;""="","",IFERROR(ROUND(K872*INDEX('الموظفات'!$C$6:$C$205,MATCH(F872&amp;"",'الموظفات'!$A$6:$A$205,0)),2),0))</f>
        <v/>
      </c>
      <c r="M872" s="6">
        <f>IF(A872&amp;""="","",IF(G872&amp;""="","محجوز",G872))</f>
        <v/>
      </c>
      <c r="N872" s="18">
        <f>IF(ISNUMBER(A872),IF(ISNUMBER(B872),HOUR(B872)*60+MINUTE(B872),0),"")</f>
        <v/>
      </c>
      <c r="O872" s="18">
        <f>IF(AND(ISNUMBER(A872),A872='الإعدادات'!$B$4),COUNTIFS($A$6:$A$2005,'الإعدادات'!$B$4,$N$6:$N$2005,"&lt;"&amp;N872)+COUNTIFS($A$6:A872,'الإعدادات'!$B$4,$N$6:N872,N872),"")</f>
        <v/>
      </c>
    </row>
    <row r="873">
      <c r="A873" s="13" t="n"/>
      <c r="B873" s="20" t="n"/>
      <c r="C873" s="5" t="n"/>
      <c r="D873" s="21" t="n"/>
      <c r="E873" s="5" t="n"/>
      <c r="F873" s="5" t="n"/>
      <c r="G873" s="5" t="n"/>
      <c r="H873" s="15" t="n"/>
      <c r="I873" s="5" t="n"/>
      <c r="J873" s="19">
        <f>IF(E873&amp;""="","",IFERROR(INDEX('الخدمات'!$B$6:$B$205,MATCH(E873&amp;"",'الخدمات'!$A$6:$A$205,0)),"خدمة غير موجودة"))</f>
        <v/>
      </c>
      <c r="K873" s="19">
        <f>IF(A873&amp;""="","",IF(AND(G873="تم",ISNUMBER(J873)),ROUND(J873-N(H873),2),0))</f>
        <v/>
      </c>
      <c r="L873" s="19">
        <f>IF(A873&amp;""="","",IFERROR(ROUND(K873*INDEX('الموظفات'!$C$6:$C$205,MATCH(F873&amp;"",'الموظفات'!$A$6:$A$205,0)),2),0))</f>
        <v/>
      </c>
      <c r="M873" s="6">
        <f>IF(A873&amp;""="","",IF(G873&amp;""="","محجوز",G873))</f>
        <v/>
      </c>
      <c r="N873" s="18">
        <f>IF(ISNUMBER(A873),IF(ISNUMBER(B873),HOUR(B873)*60+MINUTE(B873),0),"")</f>
        <v/>
      </c>
      <c r="O873" s="18">
        <f>IF(AND(ISNUMBER(A873),A873='الإعدادات'!$B$4),COUNTIFS($A$6:$A$2005,'الإعدادات'!$B$4,$N$6:$N$2005,"&lt;"&amp;N873)+COUNTIFS($A$6:A873,'الإعدادات'!$B$4,$N$6:N873,N873),"")</f>
        <v/>
      </c>
    </row>
    <row r="874">
      <c r="A874" s="13" t="n"/>
      <c r="B874" s="20" t="n"/>
      <c r="C874" s="5" t="n"/>
      <c r="D874" s="21" t="n"/>
      <c r="E874" s="5" t="n"/>
      <c r="F874" s="5" t="n"/>
      <c r="G874" s="5" t="n"/>
      <c r="H874" s="15" t="n"/>
      <c r="I874" s="5" t="n"/>
      <c r="J874" s="19">
        <f>IF(E874&amp;""="","",IFERROR(INDEX('الخدمات'!$B$6:$B$205,MATCH(E874&amp;"",'الخدمات'!$A$6:$A$205,0)),"خدمة غير موجودة"))</f>
        <v/>
      </c>
      <c r="K874" s="19">
        <f>IF(A874&amp;""="","",IF(AND(G874="تم",ISNUMBER(J874)),ROUND(J874-N(H874),2),0))</f>
        <v/>
      </c>
      <c r="L874" s="19">
        <f>IF(A874&amp;""="","",IFERROR(ROUND(K874*INDEX('الموظفات'!$C$6:$C$205,MATCH(F874&amp;"",'الموظفات'!$A$6:$A$205,0)),2),0))</f>
        <v/>
      </c>
      <c r="M874" s="6">
        <f>IF(A874&amp;""="","",IF(G874&amp;""="","محجوز",G874))</f>
        <v/>
      </c>
      <c r="N874" s="18">
        <f>IF(ISNUMBER(A874),IF(ISNUMBER(B874),HOUR(B874)*60+MINUTE(B874),0),"")</f>
        <v/>
      </c>
      <c r="O874" s="18">
        <f>IF(AND(ISNUMBER(A874),A874='الإعدادات'!$B$4),COUNTIFS($A$6:$A$2005,'الإعدادات'!$B$4,$N$6:$N$2005,"&lt;"&amp;N874)+COUNTIFS($A$6:A874,'الإعدادات'!$B$4,$N$6:N874,N874),"")</f>
        <v/>
      </c>
    </row>
    <row r="875">
      <c r="A875" s="13" t="n"/>
      <c r="B875" s="20" t="n"/>
      <c r="C875" s="5" t="n"/>
      <c r="D875" s="21" t="n"/>
      <c r="E875" s="5" t="n"/>
      <c r="F875" s="5" t="n"/>
      <c r="G875" s="5" t="n"/>
      <c r="H875" s="15" t="n"/>
      <c r="I875" s="5" t="n"/>
      <c r="J875" s="19">
        <f>IF(E875&amp;""="","",IFERROR(INDEX('الخدمات'!$B$6:$B$205,MATCH(E875&amp;"",'الخدمات'!$A$6:$A$205,0)),"خدمة غير موجودة"))</f>
        <v/>
      </c>
      <c r="K875" s="19">
        <f>IF(A875&amp;""="","",IF(AND(G875="تم",ISNUMBER(J875)),ROUND(J875-N(H875),2),0))</f>
        <v/>
      </c>
      <c r="L875" s="19">
        <f>IF(A875&amp;""="","",IFERROR(ROUND(K875*INDEX('الموظفات'!$C$6:$C$205,MATCH(F875&amp;"",'الموظفات'!$A$6:$A$205,0)),2),0))</f>
        <v/>
      </c>
      <c r="M875" s="6">
        <f>IF(A875&amp;""="","",IF(G875&amp;""="","محجوز",G875))</f>
        <v/>
      </c>
      <c r="N875" s="18">
        <f>IF(ISNUMBER(A875),IF(ISNUMBER(B875),HOUR(B875)*60+MINUTE(B875),0),"")</f>
        <v/>
      </c>
      <c r="O875" s="18">
        <f>IF(AND(ISNUMBER(A875),A875='الإعدادات'!$B$4),COUNTIFS($A$6:$A$2005,'الإعدادات'!$B$4,$N$6:$N$2005,"&lt;"&amp;N875)+COUNTIFS($A$6:A875,'الإعدادات'!$B$4,$N$6:N875,N875),"")</f>
        <v/>
      </c>
    </row>
    <row r="876">
      <c r="A876" s="13" t="n"/>
      <c r="B876" s="20" t="n"/>
      <c r="C876" s="5" t="n"/>
      <c r="D876" s="21" t="n"/>
      <c r="E876" s="5" t="n"/>
      <c r="F876" s="5" t="n"/>
      <c r="G876" s="5" t="n"/>
      <c r="H876" s="15" t="n"/>
      <c r="I876" s="5" t="n"/>
      <c r="J876" s="19">
        <f>IF(E876&amp;""="","",IFERROR(INDEX('الخدمات'!$B$6:$B$205,MATCH(E876&amp;"",'الخدمات'!$A$6:$A$205,0)),"خدمة غير موجودة"))</f>
        <v/>
      </c>
      <c r="K876" s="19">
        <f>IF(A876&amp;""="","",IF(AND(G876="تم",ISNUMBER(J876)),ROUND(J876-N(H876),2),0))</f>
        <v/>
      </c>
      <c r="L876" s="19">
        <f>IF(A876&amp;""="","",IFERROR(ROUND(K876*INDEX('الموظفات'!$C$6:$C$205,MATCH(F876&amp;"",'الموظفات'!$A$6:$A$205,0)),2),0))</f>
        <v/>
      </c>
      <c r="M876" s="6">
        <f>IF(A876&amp;""="","",IF(G876&amp;""="","محجوز",G876))</f>
        <v/>
      </c>
      <c r="N876" s="18">
        <f>IF(ISNUMBER(A876),IF(ISNUMBER(B876),HOUR(B876)*60+MINUTE(B876),0),"")</f>
        <v/>
      </c>
      <c r="O876" s="18">
        <f>IF(AND(ISNUMBER(A876),A876='الإعدادات'!$B$4),COUNTIFS($A$6:$A$2005,'الإعدادات'!$B$4,$N$6:$N$2005,"&lt;"&amp;N876)+COUNTIFS($A$6:A876,'الإعدادات'!$B$4,$N$6:N876,N876),"")</f>
        <v/>
      </c>
    </row>
    <row r="877">
      <c r="A877" s="13" t="n"/>
      <c r="B877" s="20" t="n"/>
      <c r="C877" s="5" t="n"/>
      <c r="D877" s="21" t="n"/>
      <c r="E877" s="5" t="n"/>
      <c r="F877" s="5" t="n"/>
      <c r="G877" s="5" t="n"/>
      <c r="H877" s="15" t="n"/>
      <c r="I877" s="5" t="n"/>
      <c r="J877" s="19">
        <f>IF(E877&amp;""="","",IFERROR(INDEX('الخدمات'!$B$6:$B$205,MATCH(E877&amp;"",'الخدمات'!$A$6:$A$205,0)),"خدمة غير موجودة"))</f>
        <v/>
      </c>
      <c r="K877" s="19">
        <f>IF(A877&amp;""="","",IF(AND(G877="تم",ISNUMBER(J877)),ROUND(J877-N(H877),2),0))</f>
        <v/>
      </c>
      <c r="L877" s="19">
        <f>IF(A877&amp;""="","",IFERROR(ROUND(K877*INDEX('الموظفات'!$C$6:$C$205,MATCH(F877&amp;"",'الموظفات'!$A$6:$A$205,0)),2),0))</f>
        <v/>
      </c>
      <c r="M877" s="6">
        <f>IF(A877&amp;""="","",IF(G877&amp;""="","محجوز",G877))</f>
        <v/>
      </c>
      <c r="N877" s="18">
        <f>IF(ISNUMBER(A877),IF(ISNUMBER(B877),HOUR(B877)*60+MINUTE(B877),0),"")</f>
        <v/>
      </c>
      <c r="O877" s="18">
        <f>IF(AND(ISNUMBER(A877),A877='الإعدادات'!$B$4),COUNTIFS($A$6:$A$2005,'الإعدادات'!$B$4,$N$6:$N$2005,"&lt;"&amp;N877)+COUNTIFS($A$6:A877,'الإعدادات'!$B$4,$N$6:N877,N877),"")</f>
        <v/>
      </c>
    </row>
    <row r="878">
      <c r="A878" s="13" t="n"/>
      <c r="B878" s="20" t="n"/>
      <c r="C878" s="5" t="n"/>
      <c r="D878" s="21" t="n"/>
      <c r="E878" s="5" t="n"/>
      <c r="F878" s="5" t="n"/>
      <c r="G878" s="5" t="n"/>
      <c r="H878" s="15" t="n"/>
      <c r="I878" s="5" t="n"/>
      <c r="J878" s="19">
        <f>IF(E878&amp;""="","",IFERROR(INDEX('الخدمات'!$B$6:$B$205,MATCH(E878&amp;"",'الخدمات'!$A$6:$A$205,0)),"خدمة غير موجودة"))</f>
        <v/>
      </c>
      <c r="K878" s="19">
        <f>IF(A878&amp;""="","",IF(AND(G878="تم",ISNUMBER(J878)),ROUND(J878-N(H878),2),0))</f>
        <v/>
      </c>
      <c r="L878" s="19">
        <f>IF(A878&amp;""="","",IFERROR(ROUND(K878*INDEX('الموظفات'!$C$6:$C$205,MATCH(F878&amp;"",'الموظفات'!$A$6:$A$205,0)),2),0))</f>
        <v/>
      </c>
      <c r="M878" s="6">
        <f>IF(A878&amp;""="","",IF(G878&amp;""="","محجوز",G878))</f>
        <v/>
      </c>
      <c r="N878" s="18">
        <f>IF(ISNUMBER(A878),IF(ISNUMBER(B878),HOUR(B878)*60+MINUTE(B878),0),"")</f>
        <v/>
      </c>
      <c r="O878" s="18">
        <f>IF(AND(ISNUMBER(A878),A878='الإعدادات'!$B$4),COUNTIFS($A$6:$A$2005,'الإعدادات'!$B$4,$N$6:$N$2005,"&lt;"&amp;N878)+COUNTIFS($A$6:A878,'الإعدادات'!$B$4,$N$6:N878,N878),"")</f>
        <v/>
      </c>
    </row>
    <row r="879">
      <c r="A879" s="13" t="n"/>
      <c r="B879" s="20" t="n"/>
      <c r="C879" s="5" t="n"/>
      <c r="D879" s="21" t="n"/>
      <c r="E879" s="5" t="n"/>
      <c r="F879" s="5" t="n"/>
      <c r="G879" s="5" t="n"/>
      <c r="H879" s="15" t="n"/>
      <c r="I879" s="5" t="n"/>
      <c r="J879" s="19">
        <f>IF(E879&amp;""="","",IFERROR(INDEX('الخدمات'!$B$6:$B$205,MATCH(E879&amp;"",'الخدمات'!$A$6:$A$205,0)),"خدمة غير موجودة"))</f>
        <v/>
      </c>
      <c r="K879" s="19">
        <f>IF(A879&amp;""="","",IF(AND(G879="تم",ISNUMBER(J879)),ROUND(J879-N(H879),2),0))</f>
        <v/>
      </c>
      <c r="L879" s="19">
        <f>IF(A879&amp;""="","",IFERROR(ROUND(K879*INDEX('الموظفات'!$C$6:$C$205,MATCH(F879&amp;"",'الموظفات'!$A$6:$A$205,0)),2),0))</f>
        <v/>
      </c>
      <c r="M879" s="6">
        <f>IF(A879&amp;""="","",IF(G879&amp;""="","محجوز",G879))</f>
        <v/>
      </c>
      <c r="N879" s="18">
        <f>IF(ISNUMBER(A879),IF(ISNUMBER(B879),HOUR(B879)*60+MINUTE(B879),0),"")</f>
        <v/>
      </c>
      <c r="O879" s="18">
        <f>IF(AND(ISNUMBER(A879),A879='الإعدادات'!$B$4),COUNTIFS($A$6:$A$2005,'الإعدادات'!$B$4,$N$6:$N$2005,"&lt;"&amp;N879)+COUNTIFS($A$6:A879,'الإعدادات'!$B$4,$N$6:N879,N879),"")</f>
        <v/>
      </c>
    </row>
    <row r="880">
      <c r="A880" s="13" t="n"/>
      <c r="B880" s="20" t="n"/>
      <c r="C880" s="5" t="n"/>
      <c r="D880" s="21" t="n"/>
      <c r="E880" s="5" t="n"/>
      <c r="F880" s="5" t="n"/>
      <c r="G880" s="5" t="n"/>
      <c r="H880" s="15" t="n"/>
      <c r="I880" s="5" t="n"/>
      <c r="J880" s="19">
        <f>IF(E880&amp;""="","",IFERROR(INDEX('الخدمات'!$B$6:$B$205,MATCH(E880&amp;"",'الخدمات'!$A$6:$A$205,0)),"خدمة غير موجودة"))</f>
        <v/>
      </c>
      <c r="K880" s="19">
        <f>IF(A880&amp;""="","",IF(AND(G880="تم",ISNUMBER(J880)),ROUND(J880-N(H880),2),0))</f>
        <v/>
      </c>
      <c r="L880" s="19">
        <f>IF(A880&amp;""="","",IFERROR(ROUND(K880*INDEX('الموظفات'!$C$6:$C$205,MATCH(F880&amp;"",'الموظفات'!$A$6:$A$205,0)),2),0))</f>
        <v/>
      </c>
      <c r="M880" s="6">
        <f>IF(A880&amp;""="","",IF(G880&amp;""="","محجوز",G880))</f>
        <v/>
      </c>
      <c r="N880" s="18">
        <f>IF(ISNUMBER(A880),IF(ISNUMBER(B880),HOUR(B880)*60+MINUTE(B880),0),"")</f>
        <v/>
      </c>
      <c r="O880" s="18">
        <f>IF(AND(ISNUMBER(A880),A880='الإعدادات'!$B$4),COUNTIFS($A$6:$A$2005,'الإعدادات'!$B$4,$N$6:$N$2005,"&lt;"&amp;N880)+COUNTIFS($A$6:A880,'الإعدادات'!$B$4,$N$6:N880,N880),"")</f>
        <v/>
      </c>
    </row>
    <row r="881">
      <c r="A881" s="13" t="n"/>
      <c r="B881" s="20" t="n"/>
      <c r="C881" s="5" t="n"/>
      <c r="D881" s="21" t="n"/>
      <c r="E881" s="5" t="n"/>
      <c r="F881" s="5" t="n"/>
      <c r="G881" s="5" t="n"/>
      <c r="H881" s="15" t="n"/>
      <c r="I881" s="5" t="n"/>
      <c r="J881" s="19">
        <f>IF(E881&amp;""="","",IFERROR(INDEX('الخدمات'!$B$6:$B$205,MATCH(E881&amp;"",'الخدمات'!$A$6:$A$205,0)),"خدمة غير موجودة"))</f>
        <v/>
      </c>
      <c r="K881" s="19">
        <f>IF(A881&amp;""="","",IF(AND(G881="تم",ISNUMBER(J881)),ROUND(J881-N(H881),2),0))</f>
        <v/>
      </c>
      <c r="L881" s="19">
        <f>IF(A881&amp;""="","",IFERROR(ROUND(K881*INDEX('الموظفات'!$C$6:$C$205,MATCH(F881&amp;"",'الموظفات'!$A$6:$A$205,0)),2),0))</f>
        <v/>
      </c>
      <c r="M881" s="6">
        <f>IF(A881&amp;""="","",IF(G881&amp;""="","محجوز",G881))</f>
        <v/>
      </c>
      <c r="N881" s="18">
        <f>IF(ISNUMBER(A881),IF(ISNUMBER(B881),HOUR(B881)*60+MINUTE(B881),0),"")</f>
        <v/>
      </c>
      <c r="O881" s="18">
        <f>IF(AND(ISNUMBER(A881),A881='الإعدادات'!$B$4),COUNTIFS($A$6:$A$2005,'الإعدادات'!$B$4,$N$6:$N$2005,"&lt;"&amp;N881)+COUNTIFS($A$6:A881,'الإعدادات'!$B$4,$N$6:N881,N881),"")</f>
        <v/>
      </c>
    </row>
    <row r="882">
      <c r="A882" s="13" t="n"/>
      <c r="B882" s="20" t="n"/>
      <c r="C882" s="5" t="n"/>
      <c r="D882" s="21" t="n"/>
      <c r="E882" s="5" t="n"/>
      <c r="F882" s="5" t="n"/>
      <c r="G882" s="5" t="n"/>
      <c r="H882" s="15" t="n"/>
      <c r="I882" s="5" t="n"/>
      <c r="J882" s="19">
        <f>IF(E882&amp;""="","",IFERROR(INDEX('الخدمات'!$B$6:$B$205,MATCH(E882&amp;"",'الخدمات'!$A$6:$A$205,0)),"خدمة غير موجودة"))</f>
        <v/>
      </c>
      <c r="K882" s="19">
        <f>IF(A882&amp;""="","",IF(AND(G882="تم",ISNUMBER(J882)),ROUND(J882-N(H882),2),0))</f>
        <v/>
      </c>
      <c r="L882" s="19">
        <f>IF(A882&amp;""="","",IFERROR(ROUND(K882*INDEX('الموظفات'!$C$6:$C$205,MATCH(F882&amp;"",'الموظفات'!$A$6:$A$205,0)),2),0))</f>
        <v/>
      </c>
      <c r="M882" s="6">
        <f>IF(A882&amp;""="","",IF(G882&amp;""="","محجوز",G882))</f>
        <v/>
      </c>
      <c r="N882" s="18">
        <f>IF(ISNUMBER(A882),IF(ISNUMBER(B882),HOUR(B882)*60+MINUTE(B882),0),"")</f>
        <v/>
      </c>
      <c r="O882" s="18">
        <f>IF(AND(ISNUMBER(A882),A882='الإعدادات'!$B$4),COUNTIFS($A$6:$A$2005,'الإعدادات'!$B$4,$N$6:$N$2005,"&lt;"&amp;N882)+COUNTIFS($A$6:A882,'الإعدادات'!$B$4,$N$6:N882,N882),"")</f>
        <v/>
      </c>
    </row>
    <row r="883">
      <c r="A883" s="13" t="n"/>
      <c r="B883" s="20" t="n"/>
      <c r="C883" s="5" t="n"/>
      <c r="D883" s="21" t="n"/>
      <c r="E883" s="5" t="n"/>
      <c r="F883" s="5" t="n"/>
      <c r="G883" s="5" t="n"/>
      <c r="H883" s="15" t="n"/>
      <c r="I883" s="5" t="n"/>
      <c r="J883" s="19">
        <f>IF(E883&amp;""="","",IFERROR(INDEX('الخدمات'!$B$6:$B$205,MATCH(E883&amp;"",'الخدمات'!$A$6:$A$205,0)),"خدمة غير موجودة"))</f>
        <v/>
      </c>
      <c r="K883" s="19">
        <f>IF(A883&amp;""="","",IF(AND(G883="تم",ISNUMBER(J883)),ROUND(J883-N(H883),2),0))</f>
        <v/>
      </c>
      <c r="L883" s="19">
        <f>IF(A883&amp;""="","",IFERROR(ROUND(K883*INDEX('الموظفات'!$C$6:$C$205,MATCH(F883&amp;"",'الموظفات'!$A$6:$A$205,0)),2),0))</f>
        <v/>
      </c>
      <c r="M883" s="6">
        <f>IF(A883&amp;""="","",IF(G883&amp;""="","محجوز",G883))</f>
        <v/>
      </c>
      <c r="N883" s="18">
        <f>IF(ISNUMBER(A883),IF(ISNUMBER(B883),HOUR(B883)*60+MINUTE(B883),0),"")</f>
        <v/>
      </c>
      <c r="O883" s="18">
        <f>IF(AND(ISNUMBER(A883),A883='الإعدادات'!$B$4),COUNTIFS($A$6:$A$2005,'الإعدادات'!$B$4,$N$6:$N$2005,"&lt;"&amp;N883)+COUNTIFS($A$6:A883,'الإعدادات'!$B$4,$N$6:N883,N883),"")</f>
        <v/>
      </c>
    </row>
    <row r="884">
      <c r="A884" s="13" t="n"/>
      <c r="B884" s="20" t="n"/>
      <c r="C884" s="5" t="n"/>
      <c r="D884" s="21" t="n"/>
      <c r="E884" s="5" t="n"/>
      <c r="F884" s="5" t="n"/>
      <c r="G884" s="5" t="n"/>
      <c r="H884" s="15" t="n"/>
      <c r="I884" s="5" t="n"/>
      <c r="J884" s="19">
        <f>IF(E884&amp;""="","",IFERROR(INDEX('الخدمات'!$B$6:$B$205,MATCH(E884&amp;"",'الخدمات'!$A$6:$A$205,0)),"خدمة غير موجودة"))</f>
        <v/>
      </c>
      <c r="K884" s="19">
        <f>IF(A884&amp;""="","",IF(AND(G884="تم",ISNUMBER(J884)),ROUND(J884-N(H884),2),0))</f>
        <v/>
      </c>
      <c r="L884" s="19">
        <f>IF(A884&amp;""="","",IFERROR(ROUND(K884*INDEX('الموظفات'!$C$6:$C$205,MATCH(F884&amp;"",'الموظفات'!$A$6:$A$205,0)),2),0))</f>
        <v/>
      </c>
      <c r="M884" s="6">
        <f>IF(A884&amp;""="","",IF(G884&amp;""="","محجوز",G884))</f>
        <v/>
      </c>
      <c r="N884" s="18">
        <f>IF(ISNUMBER(A884),IF(ISNUMBER(B884),HOUR(B884)*60+MINUTE(B884),0),"")</f>
        <v/>
      </c>
      <c r="O884" s="18">
        <f>IF(AND(ISNUMBER(A884),A884='الإعدادات'!$B$4),COUNTIFS($A$6:$A$2005,'الإعدادات'!$B$4,$N$6:$N$2005,"&lt;"&amp;N884)+COUNTIFS($A$6:A884,'الإعدادات'!$B$4,$N$6:N884,N884),"")</f>
        <v/>
      </c>
    </row>
    <row r="885">
      <c r="A885" s="13" t="n"/>
      <c r="B885" s="20" t="n"/>
      <c r="C885" s="5" t="n"/>
      <c r="D885" s="21" t="n"/>
      <c r="E885" s="5" t="n"/>
      <c r="F885" s="5" t="n"/>
      <c r="G885" s="5" t="n"/>
      <c r="H885" s="15" t="n"/>
      <c r="I885" s="5" t="n"/>
      <c r="J885" s="19">
        <f>IF(E885&amp;""="","",IFERROR(INDEX('الخدمات'!$B$6:$B$205,MATCH(E885&amp;"",'الخدمات'!$A$6:$A$205,0)),"خدمة غير موجودة"))</f>
        <v/>
      </c>
      <c r="K885" s="19">
        <f>IF(A885&amp;""="","",IF(AND(G885="تم",ISNUMBER(J885)),ROUND(J885-N(H885),2),0))</f>
        <v/>
      </c>
      <c r="L885" s="19">
        <f>IF(A885&amp;""="","",IFERROR(ROUND(K885*INDEX('الموظفات'!$C$6:$C$205,MATCH(F885&amp;"",'الموظفات'!$A$6:$A$205,0)),2),0))</f>
        <v/>
      </c>
      <c r="M885" s="6">
        <f>IF(A885&amp;""="","",IF(G885&amp;""="","محجوز",G885))</f>
        <v/>
      </c>
      <c r="N885" s="18">
        <f>IF(ISNUMBER(A885),IF(ISNUMBER(B885),HOUR(B885)*60+MINUTE(B885),0),"")</f>
        <v/>
      </c>
      <c r="O885" s="18">
        <f>IF(AND(ISNUMBER(A885),A885='الإعدادات'!$B$4),COUNTIFS($A$6:$A$2005,'الإعدادات'!$B$4,$N$6:$N$2005,"&lt;"&amp;N885)+COUNTIFS($A$6:A885,'الإعدادات'!$B$4,$N$6:N885,N885),"")</f>
        <v/>
      </c>
    </row>
    <row r="886">
      <c r="A886" s="13" t="n"/>
      <c r="B886" s="20" t="n"/>
      <c r="C886" s="5" t="n"/>
      <c r="D886" s="21" t="n"/>
      <c r="E886" s="5" t="n"/>
      <c r="F886" s="5" t="n"/>
      <c r="G886" s="5" t="n"/>
      <c r="H886" s="15" t="n"/>
      <c r="I886" s="5" t="n"/>
      <c r="J886" s="19">
        <f>IF(E886&amp;""="","",IFERROR(INDEX('الخدمات'!$B$6:$B$205,MATCH(E886&amp;"",'الخدمات'!$A$6:$A$205,0)),"خدمة غير موجودة"))</f>
        <v/>
      </c>
      <c r="K886" s="19">
        <f>IF(A886&amp;""="","",IF(AND(G886="تم",ISNUMBER(J886)),ROUND(J886-N(H886),2),0))</f>
        <v/>
      </c>
      <c r="L886" s="19">
        <f>IF(A886&amp;""="","",IFERROR(ROUND(K886*INDEX('الموظفات'!$C$6:$C$205,MATCH(F886&amp;"",'الموظفات'!$A$6:$A$205,0)),2),0))</f>
        <v/>
      </c>
      <c r="M886" s="6">
        <f>IF(A886&amp;""="","",IF(G886&amp;""="","محجوز",G886))</f>
        <v/>
      </c>
      <c r="N886" s="18">
        <f>IF(ISNUMBER(A886),IF(ISNUMBER(B886),HOUR(B886)*60+MINUTE(B886),0),"")</f>
        <v/>
      </c>
      <c r="O886" s="18">
        <f>IF(AND(ISNUMBER(A886),A886='الإعدادات'!$B$4),COUNTIFS($A$6:$A$2005,'الإعدادات'!$B$4,$N$6:$N$2005,"&lt;"&amp;N886)+COUNTIFS($A$6:A886,'الإعدادات'!$B$4,$N$6:N886,N886),"")</f>
        <v/>
      </c>
    </row>
    <row r="887">
      <c r="A887" s="13" t="n"/>
      <c r="B887" s="20" t="n"/>
      <c r="C887" s="5" t="n"/>
      <c r="D887" s="21" t="n"/>
      <c r="E887" s="5" t="n"/>
      <c r="F887" s="5" t="n"/>
      <c r="G887" s="5" t="n"/>
      <c r="H887" s="15" t="n"/>
      <c r="I887" s="5" t="n"/>
      <c r="J887" s="19">
        <f>IF(E887&amp;""="","",IFERROR(INDEX('الخدمات'!$B$6:$B$205,MATCH(E887&amp;"",'الخدمات'!$A$6:$A$205,0)),"خدمة غير موجودة"))</f>
        <v/>
      </c>
      <c r="K887" s="19">
        <f>IF(A887&amp;""="","",IF(AND(G887="تم",ISNUMBER(J887)),ROUND(J887-N(H887),2),0))</f>
        <v/>
      </c>
      <c r="L887" s="19">
        <f>IF(A887&amp;""="","",IFERROR(ROUND(K887*INDEX('الموظفات'!$C$6:$C$205,MATCH(F887&amp;"",'الموظفات'!$A$6:$A$205,0)),2),0))</f>
        <v/>
      </c>
      <c r="M887" s="6">
        <f>IF(A887&amp;""="","",IF(G887&amp;""="","محجوز",G887))</f>
        <v/>
      </c>
      <c r="N887" s="18">
        <f>IF(ISNUMBER(A887),IF(ISNUMBER(B887),HOUR(B887)*60+MINUTE(B887),0),"")</f>
        <v/>
      </c>
      <c r="O887" s="18">
        <f>IF(AND(ISNUMBER(A887),A887='الإعدادات'!$B$4),COUNTIFS($A$6:$A$2005,'الإعدادات'!$B$4,$N$6:$N$2005,"&lt;"&amp;N887)+COUNTIFS($A$6:A887,'الإعدادات'!$B$4,$N$6:N887,N887),"")</f>
        <v/>
      </c>
    </row>
    <row r="888">
      <c r="A888" s="13" t="n"/>
      <c r="B888" s="20" t="n"/>
      <c r="C888" s="5" t="n"/>
      <c r="D888" s="21" t="n"/>
      <c r="E888" s="5" t="n"/>
      <c r="F888" s="5" t="n"/>
      <c r="G888" s="5" t="n"/>
      <c r="H888" s="15" t="n"/>
      <c r="I888" s="5" t="n"/>
      <c r="J888" s="19">
        <f>IF(E888&amp;""="","",IFERROR(INDEX('الخدمات'!$B$6:$B$205,MATCH(E888&amp;"",'الخدمات'!$A$6:$A$205,0)),"خدمة غير موجودة"))</f>
        <v/>
      </c>
      <c r="K888" s="19">
        <f>IF(A888&amp;""="","",IF(AND(G888="تم",ISNUMBER(J888)),ROUND(J888-N(H888),2),0))</f>
        <v/>
      </c>
      <c r="L888" s="19">
        <f>IF(A888&amp;""="","",IFERROR(ROUND(K888*INDEX('الموظفات'!$C$6:$C$205,MATCH(F888&amp;"",'الموظفات'!$A$6:$A$205,0)),2),0))</f>
        <v/>
      </c>
      <c r="M888" s="6">
        <f>IF(A888&amp;""="","",IF(G888&amp;""="","محجوز",G888))</f>
        <v/>
      </c>
      <c r="N888" s="18">
        <f>IF(ISNUMBER(A888),IF(ISNUMBER(B888),HOUR(B888)*60+MINUTE(B888),0),"")</f>
        <v/>
      </c>
      <c r="O888" s="18">
        <f>IF(AND(ISNUMBER(A888),A888='الإعدادات'!$B$4),COUNTIFS($A$6:$A$2005,'الإعدادات'!$B$4,$N$6:$N$2005,"&lt;"&amp;N888)+COUNTIFS($A$6:A888,'الإعدادات'!$B$4,$N$6:N888,N888),"")</f>
        <v/>
      </c>
    </row>
    <row r="889">
      <c r="A889" s="13" t="n"/>
      <c r="B889" s="20" t="n"/>
      <c r="C889" s="5" t="n"/>
      <c r="D889" s="21" t="n"/>
      <c r="E889" s="5" t="n"/>
      <c r="F889" s="5" t="n"/>
      <c r="G889" s="5" t="n"/>
      <c r="H889" s="15" t="n"/>
      <c r="I889" s="5" t="n"/>
      <c r="J889" s="19">
        <f>IF(E889&amp;""="","",IFERROR(INDEX('الخدمات'!$B$6:$B$205,MATCH(E889&amp;"",'الخدمات'!$A$6:$A$205,0)),"خدمة غير موجودة"))</f>
        <v/>
      </c>
      <c r="K889" s="19">
        <f>IF(A889&amp;""="","",IF(AND(G889="تم",ISNUMBER(J889)),ROUND(J889-N(H889),2),0))</f>
        <v/>
      </c>
      <c r="L889" s="19">
        <f>IF(A889&amp;""="","",IFERROR(ROUND(K889*INDEX('الموظفات'!$C$6:$C$205,MATCH(F889&amp;"",'الموظفات'!$A$6:$A$205,0)),2),0))</f>
        <v/>
      </c>
      <c r="M889" s="6">
        <f>IF(A889&amp;""="","",IF(G889&amp;""="","محجوز",G889))</f>
        <v/>
      </c>
      <c r="N889" s="18">
        <f>IF(ISNUMBER(A889),IF(ISNUMBER(B889),HOUR(B889)*60+MINUTE(B889),0),"")</f>
        <v/>
      </c>
      <c r="O889" s="18">
        <f>IF(AND(ISNUMBER(A889),A889='الإعدادات'!$B$4),COUNTIFS($A$6:$A$2005,'الإعدادات'!$B$4,$N$6:$N$2005,"&lt;"&amp;N889)+COUNTIFS($A$6:A889,'الإعدادات'!$B$4,$N$6:N889,N889),"")</f>
        <v/>
      </c>
    </row>
    <row r="890">
      <c r="A890" s="13" t="n"/>
      <c r="B890" s="20" t="n"/>
      <c r="C890" s="5" t="n"/>
      <c r="D890" s="21" t="n"/>
      <c r="E890" s="5" t="n"/>
      <c r="F890" s="5" t="n"/>
      <c r="G890" s="5" t="n"/>
      <c r="H890" s="15" t="n"/>
      <c r="I890" s="5" t="n"/>
      <c r="J890" s="19">
        <f>IF(E890&amp;""="","",IFERROR(INDEX('الخدمات'!$B$6:$B$205,MATCH(E890&amp;"",'الخدمات'!$A$6:$A$205,0)),"خدمة غير موجودة"))</f>
        <v/>
      </c>
      <c r="K890" s="19">
        <f>IF(A890&amp;""="","",IF(AND(G890="تم",ISNUMBER(J890)),ROUND(J890-N(H890),2),0))</f>
        <v/>
      </c>
      <c r="L890" s="19">
        <f>IF(A890&amp;""="","",IFERROR(ROUND(K890*INDEX('الموظفات'!$C$6:$C$205,MATCH(F890&amp;"",'الموظفات'!$A$6:$A$205,0)),2),0))</f>
        <v/>
      </c>
      <c r="M890" s="6">
        <f>IF(A890&amp;""="","",IF(G890&amp;""="","محجوز",G890))</f>
        <v/>
      </c>
      <c r="N890" s="18">
        <f>IF(ISNUMBER(A890),IF(ISNUMBER(B890),HOUR(B890)*60+MINUTE(B890),0),"")</f>
        <v/>
      </c>
      <c r="O890" s="18">
        <f>IF(AND(ISNUMBER(A890),A890='الإعدادات'!$B$4),COUNTIFS($A$6:$A$2005,'الإعدادات'!$B$4,$N$6:$N$2005,"&lt;"&amp;N890)+COUNTIFS($A$6:A890,'الإعدادات'!$B$4,$N$6:N890,N890),"")</f>
        <v/>
      </c>
    </row>
    <row r="891">
      <c r="A891" s="13" t="n"/>
      <c r="B891" s="20" t="n"/>
      <c r="C891" s="5" t="n"/>
      <c r="D891" s="21" t="n"/>
      <c r="E891" s="5" t="n"/>
      <c r="F891" s="5" t="n"/>
      <c r="G891" s="5" t="n"/>
      <c r="H891" s="15" t="n"/>
      <c r="I891" s="5" t="n"/>
      <c r="J891" s="19">
        <f>IF(E891&amp;""="","",IFERROR(INDEX('الخدمات'!$B$6:$B$205,MATCH(E891&amp;"",'الخدمات'!$A$6:$A$205,0)),"خدمة غير موجودة"))</f>
        <v/>
      </c>
      <c r="K891" s="19">
        <f>IF(A891&amp;""="","",IF(AND(G891="تم",ISNUMBER(J891)),ROUND(J891-N(H891),2),0))</f>
        <v/>
      </c>
      <c r="L891" s="19">
        <f>IF(A891&amp;""="","",IFERROR(ROUND(K891*INDEX('الموظفات'!$C$6:$C$205,MATCH(F891&amp;"",'الموظفات'!$A$6:$A$205,0)),2),0))</f>
        <v/>
      </c>
      <c r="M891" s="6">
        <f>IF(A891&amp;""="","",IF(G891&amp;""="","محجوز",G891))</f>
        <v/>
      </c>
      <c r="N891" s="18">
        <f>IF(ISNUMBER(A891),IF(ISNUMBER(B891),HOUR(B891)*60+MINUTE(B891),0),"")</f>
        <v/>
      </c>
      <c r="O891" s="18">
        <f>IF(AND(ISNUMBER(A891),A891='الإعدادات'!$B$4),COUNTIFS($A$6:$A$2005,'الإعدادات'!$B$4,$N$6:$N$2005,"&lt;"&amp;N891)+COUNTIFS($A$6:A891,'الإعدادات'!$B$4,$N$6:N891,N891),"")</f>
        <v/>
      </c>
    </row>
    <row r="892">
      <c r="A892" s="13" t="n"/>
      <c r="B892" s="20" t="n"/>
      <c r="C892" s="5" t="n"/>
      <c r="D892" s="21" t="n"/>
      <c r="E892" s="5" t="n"/>
      <c r="F892" s="5" t="n"/>
      <c r="G892" s="5" t="n"/>
      <c r="H892" s="15" t="n"/>
      <c r="I892" s="5" t="n"/>
      <c r="J892" s="19">
        <f>IF(E892&amp;""="","",IFERROR(INDEX('الخدمات'!$B$6:$B$205,MATCH(E892&amp;"",'الخدمات'!$A$6:$A$205,0)),"خدمة غير موجودة"))</f>
        <v/>
      </c>
      <c r="K892" s="19">
        <f>IF(A892&amp;""="","",IF(AND(G892="تم",ISNUMBER(J892)),ROUND(J892-N(H892),2),0))</f>
        <v/>
      </c>
      <c r="L892" s="19">
        <f>IF(A892&amp;""="","",IFERROR(ROUND(K892*INDEX('الموظفات'!$C$6:$C$205,MATCH(F892&amp;"",'الموظفات'!$A$6:$A$205,0)),2),0))</f>
        <v/>
      </c>
      <c r="M892" s="6">
        <f>IF(A892&amp;""="","",IF(G892&amp;""="","محجوز",G892))</f>
        <v/>
      </c>
      <c r="N892" s="18">
        <f>IF(ISNUMBER(A892),IF(ISNUMBER(B892),HOUR(B892)*60+MINUTE(B892),0),"")</f>
        <v/>
      </c>
      <c r="O892" s="18">
        <f>IF(AND(ISNUMBER(A892),A892='الإعدادات'!$B$4),COUNTIFS($A$6:$A$2005,'الإعدادات'!$B$4,$N$6:$N$2005,"&lt;"&amp;N892)+COUNTIFS($A$6:A892,'الإعدادات'!$B$4,$N$6:N892,N892),"")</f>
        <v/>
      </c>
    </row>
    <row r="893">
      <c r="A893" s="13" t="n"/>
      <c r="B893" s="20" t="n"/>
      <c r="C893" s="5" t="n"/>
      <c r="D893" s="21" t="n"/>
      <c r="E893" s="5" t="n"/>
      <c r="F893" s="5" t="n"/>
      <c r="G893" s="5" t="n"/>
      <c r="H893" s="15" t="n"/>
      <c r="I893" s="5" t="n"/>
      <c r="J893" s="19">
        <f>IF(E893&amp;""="","",IFERROR(INDEX('الخدمات'!$B$6:$B$205,MATCH(E893&amp;"",'الخدمات'!$A$6:$A$205,0)),"خدمة غير موجودة"))</f>
        <v/>
      </c>
      <c r="K893" s="19">
        <f>IF(A893&amp;""="","",IF(AND(G893="تم",ISNUMBER(J893)),ROUND(J893-N(H893),2),0))</f>
        <v/>
      </c>
      <c r="L893" s="19">
        <f>IF(A893&amp;""="","",IFERROR(ROUND(K893*INDEX('الموظفات'!$C$6:$C$205,MATCH(F893&amp;"",'الموظفات'!$A$6:$A$205,0)),2),0))</f>
        <v/>
      </c>
      <c r="M893" s="6">
        <f>IF(A893&amp;""="","",IF(G893&amp;""="","محجوز",G893))</f>
        <v/>
      </c>
      <c r="N893" s="18">
        <f>IF(ISNUMBER(A893),IF(ISNUMBER(B893),HOUR(B893)*60+MINUTE(B893),0),"")</f>
        <v/>
      </c>
      <c r="O893" s="18">
        <f>IF(AND(ISNUMBER(A893),A893='الإعدادات'!$B$4),COUNTIFS($A$6:$A$2005,'الإعدادات'!$B$4,$N$6:$N$2005,"&lt;"&amp;N893)+COUNTIFS($A$6:A893,'الإعدادات'!$B$4,$N$6:N893,N893),"")</f>
        <v/>
      </c>
    </row>
    <row r="894">
      <c r="A894" s="13" t="n"/>
      <c r="B894" s="20" t="n"/>
      <c r="C894" s="5" t="n"/>
      <c r="D894" s="21" t="n"/>
      <c r="E894" s="5" t="n"/>
      <c r="F894" s="5" t="n"/>
      <c r="G894" s="5" t="n"/>
      <c r="H894" s="15" t="n"/>
      <c r="I894" s="5" t="n"/>
      <c r="J894" s="19">
        <f>IF(E894&amp;""="","",IFERROR(INDEX('الخدمات'!$B$6:$B$205,MATCH(E894&amp;"",'الخدمات'!$A$6:$A$205,0)),"خدمة غير موجودة"))</f>
        <v/>
      </c>
      <c r="K894" s="19">
        <f>IF(A894&amp;""="","",IF(AND(G894="تم",ISNUMBER(J894)),ROUND(J894-N(H894),2),0))</f>
        <v/>
      </c>
      <c r="L894" s="19">
        <f>IF(A894&amp;""="","",IFERROR(ROUND(K894*INDEX('الموظفات'!$C$6:$C$205,MATCH(F894&amp;"",'الموظفات'!$A$6:$A$205,0)),2),0))</f>
        <v/>
      </c>
      <c r="M894" s="6">
        <f>IF(A894&amp;""="","",IF(G894&amp;""="","محجوز",G894))</f>
        <v/>
      </c>
      <c r="N894" s="18">
        <f>IF(ISNUMBER(A894),IF(ISNUMBER(B894),HOUR(B894)*60+MINUTE(B894),0),"")</f>
        <v/>
      </c>
      <c r="O894" s="18">
        <f>IF(AND(ISNUMBER(A894),A894='الإعدادات'!$B$4),COUNTIFS($A$6:$A$2005,'الإعدادات'!$B$4,$N$6:$N$2005,"&lt;"&amp;N894)+COUNTIFS($A$6:A894,'الإعدادات'!$B$4,$N$6:N894,N894),"")</f>
        <v/>
      </c>
    </row>
    <row r="895">
      <c r="A895" s="13" t="n"/>
      <c r="B895" s="20" t="n"/>
      <c r="C895" s="5" t="n"/>
      <c r="D895" s="21" t="n"/>
      <c r="E895" s="5" t="n"/>
      <c r="F895" s="5" t="n"/>
      <c r="G895" s="5" t="n"/>
      <c r="H895" s="15" t="n"/>
      <c r="I895" s="5" t="n"/>
      <c r="J895" s="19">
        <f>IF(E895&amp;""="","",IFERROR(INDEX('الخدمات'!$B$6:$B$205,MATCH(E895&amp;"",'الخدمات'!$A$6:$A$205,0)),"خدمة غير موجودة"))</f>
        <v/>
      </c>
      <c r="K895" s="19">
        <f>IF(A895&amp;""="","",IF(AND(G895="تم",ISNUMBER(J895)),ROUND(J895-N(H895),2),0))</f>
        <v/>
      </c>
      <c r="L895" s="19">
        <f>IF(A895&amp;""="","",IFERROR(ROUND(K895*INDEX('الموظفات'!$C$6:$C$205,MATCH(F895&amp;"",'الموظفات'!$A$6:$A$205,0)),2),0))</f>
        <v/>
      </c>
      <c r="M895" s="6">
        <f>IF(A895&amp;""="","",IF(G895&amp;""="","محجوز",G895))</f>
        <v/>
      </c>
      <c r="N895" s="18">
        <f>IF(ISNUMBER(A895),IF(ISNUMBER(B895),HOUR(B895)*60+MINUTE(B895),0),"")</f>
        <v/>
      </c>
      <c r="O895" s="18">
        <f>IF(AND(ISNUMBER(A895),A895='الإعدادات'!$B$4),COUNTIFS($A$6:$A$2005,'الإعدادات'!$B$4,$N$6:$N$2005,"&lt;"&amp;N895)+COUNTIFS($A$6:A895,'الإعدادات'!$B$4,$N$6:N895,N895),"")</f>
        <v/>
      </c>
    </row>
    <row r="896">
      <c r="A896" s="13" t="n"/>
      <c r="B896" s="20" t="n"/>
      <c r="C896" s="5" t="n"/>
      <c r="D896" s="21" t="n"/>
      <c r="E896" s="5" t="n"/>
      <c r="F896" s="5" t="n"/>
      <c r="G896" s="5" t="n"/>
      <c r="H896" s="15" t="n"/>
      <c r="I896" s="5" t="n"/>
      <c r="J896" s="19">
        <f>IF(E896&amp;""="","",IFERROR(INDEX('الخدمات'!$B$6:$B$205,MATCH(E896&amp;"",'الخدمات'!$A$6:$A$205,0)),"خدمة غير موجودة"))</f>
        <v/>
      </c>
      <c r="K896" s="19">
        <f>IF(A896&amp;""="","",IF(AND(G896="تم",ISNUMBER(J896)),ROUND(J896-N(H896),2),0))</f>
        <v/>
      </c>
      <c r="L896" s="19">
        <f>IF(A896&amp;""="","",IFERROR(ROUND(K896*INDEX('الموظفات'!$C$6:$C$205,MATCH(F896&amp;"",'الموظفات'!$A$6:$A$205,0)),2),0))</f>
        <v/>
      </c>
      <c r="M896" s="6">
        <f>IF(A896&amp;""="","",IF(G896&amp;""="","محجوز",G896))</f>
        <v/>
      </c>
      <c r="N896" s="18">
        <f>IF(ISNUMBER(A896),IF(ISNUMBER(B896),HOUR(B896)*60+MINUTE(B896),0),"")</f>
        <v/>
      </c>
      <c r="O896" s="18">
        <f>IF(AND(ISNUMBER(A896),A896='الإعدادات'!$B$4),COUNTIFS($A$6:$A$2005,'الإعدادات'!$B$4,$N$6:$N$2005,"&lt;"&amp;N896)+COUNTIFS($A$6:A896,'الإعدادات'!$B$4,$N$6:N896,N896),"")</f>
        <v/>
      </c>
    </row>
    <row r="897">
      <c r="A897" s="13" t="n"/>
      <c r="B897" s="20" t="n"/>
      <c r="C897" s="5" t="n"/>
      <c r="D897" s="21" t="n"/>
      <c r="E897" s="5" t="n"/>
      <c r="F897" s="5" t="n"/>
      <c r="G897" s="5" t="n"/>
      <c r="H897" s="15" t="n"/>
      <c r="I897" s="5" t="n"/>
      <c r="J897" s="19">
        <f>IF(E897&amp;""="","",IFERROR(INDEX('الخدمات'!$B$6:$B$205,MATCH(E897&amp;"",'الخدمات'!$A$6:$A$205,0)),"خدمة غير موجودة"))</f>
        <v/>
      </c>
      <c r="K897" s="19">
        <f>IF(A897&amp;""="","",IF(AND(G897="تم",ISNUMBER(J897)),ROUND(J897-N(H897),2),0))</f>
        <v/>
      </c>
      <c r="L897" s="19">
        <f>IF(A897&amp;""="","",IFERROR(ROUND(K897*INDEX('الموظفات'!$C$6:$C$205,MATCH(F897&amp;"",'الموظفات'!$A$6:$A$205,0)),2),0))</f>
        <v/>
      </c>
      <c r="M897" s="6">
        <f>IF(A897&amp;""="","",IF(G897&amp;""="","محجوز",G897))</f>
        <v/>
      </c>
      <c r="N897" s="18">
        <f>IF(ISNUMBER(A897),IF(ISNUMBER(B897),HOUR(B897)*60+MINUTE(B897),0),"")</f>
        <v/>
      </c>
      <c r="O897" s="18">
        <f>IF(AND(ISNUMBER(A897),A897='الإعدادات'!$B$4),COUNTIFS($A$6:$A$2005,'الإعدادات'!$B$4,$N$6:$N$2005,"&lt;"&amp;N897)+COUNTIFS($A$6:A897,'الإعدادات'!$B$4,$N$6:N897,N897),"")</f>
        <v/>
      </c>
    </row>
    <row r="898">
      <c r="A898" s="13" t="n"/>
      <c r="B898" s="20" t="n"/>
      <c r="C898" s="5" t="n"/>
      <c r="D898" s="21" t="n"/>
      <c r="E898" s="5" t="n"/>
      <c r="F898" s="5" t="n"/>
      <c r="G898" s="5" t="n"/>
      <c r="H898" s="15" t="n"/>
      <c r="I898" s="5" t="n"/>
      <c r="J898" s="19">
        <f>IF(E898&amp;""="","",IFERROR(INDEX('الخدمات'!$B$6:$B$205,MATCH(E898&amp;"",'الخدمات'!$A$6:$A$205,0)),"خدمة غير موجودة"))</f>
        <v/>
      </c>
      <c r="K898" s="19">
        <f>IF(A898&amp;""="","",IF(AND(G898="تم",ISNUMBER(J898)),ROUND(J898-N(H898),2),0))</f>
        <v/>
      </c>
      <c r="L898" s="19">
        <f>IF(A898&amp;""="","",IFERROR(ROUND(K898*INDEX('الموظفات'!$C$6:$C$205,MATCH(F898&amp;"",'الموظفات'!$A$6:$A$205,0)),2),0))</f>
        <v/>
      </c>
      <c r="M898" s="6">
        <f>IF(A898&amp;""="","",IF(G898&amp;""="","محجوز",G898))</f>
        <v/>
      </c>
      <c r="N898" s="18">
        <f>IF(ISNUMBER(A898),IF(ISNUMBER(B898),HOUR(B898)*60+MINUTE(B898),0),"")</f>
        <v/>
      </c>
      <c r="O898" s="18">
        <f>IF(AND(ISNUMBER(A898),A898='الإعدادات'!$B$4),COUNTIFS($A$6:$A$2005,'الإعدادات'!$B$4,$N$6:$N$2005,"&lt;"&amp;N898)+COUNTIFS($A$6:A898,'الإعدادات'!$B$4,$N$6:N898,N898),"")</f>
        <v/>
      </c>
    </row>
    <row r="899">
      <c r="A899" s="13" t="n"/>
      <c r="B899" s="20" t="n"/>
      <c r="C899" s="5" t="n"/>
      <c r="D899" s="21" t="n"/>
      <c r="E899" s="5" t="n"/>
      <c r="F899" s="5" t="n"/>
      <c r="G899" s="5" t="n"/>
      <c r="H899" s="15" t="n"/>
      <c r="I899" s="5" t="n"/>
      <c r="J899" s="19">
        <f>IF(E899&amp;""="","",IFERROR(INDEX('الخدمات'!$B$6:$B$205,MATCH(E899&amp;"",'الخدمات'!$A$6:$A$205,0)),"خدمة غير موجودة"))</f>
        <v/>
      </c>
      <c r="K899" s="19">
        <f>IF(A899&amp;""="","",IF(AND(G899="تم",ISNUMBER(J899)),ROUND(J899-N(H899),2),0))</f>
        <v/>
      </c>
      <c r="L899" s="19">
        <f>IF(A899&amp;""="","",IFERROR(ROUND(K899*INDEX('الموظفات'!$C$6:$C$205,MATCH(F899&amp;"",'الموظفات'!$A$6:$A$205,0)),2),0))</f>
        <v/>
      </c>
      <c r="M899" s="6">
        <f>IF(A899&amp;""="","",IF(G899&amp;""="","محجوز",G899))</f>
        <v/>
      </c>
      <c r="N899" s="18">
        <f>IF(ISNUMBER(A899),IF(ISNUMBER(B899),HOUR(B899)*60+MINUTE(B899),0),"")</f>
        <v/>
      </c>
      <c r="O899" s="18">
        <f>IF(AND(ISNUMBER(A899),A899='الإعدادات'!$B$4),COUNTIFS($A$6:$A$2005,'الإعدادات'!$B$4,$N$6:$N$2005,"&lt;"&amp;N899)+COUNTIFS($A$6:A899,'الإعدادات'!$B$4,$N$6:N899,N899),"")</f>
        <v/>
      </c>
    </row>
    <row r="900">
      <c r="A900" s="13" t="n"/>
      <c r="B900" s="20" t="n"/>
      <c r="C900" s="5" t="n"/>
      <c r="D900" s="21" t="n"/>
      <c r="E900" s="5" t="n"/>
      <c r="F900" s="5" t="n"/>
      <c r="G900" s="5" t="n"/>
      <c r="H900" s="15" t="n"/>
      <c r="I900" s="5" t="n"/>
      <c r="J900" s="19">
        <f>IF(E900&amp;""="","",IFERROR(INDEX('الخدمات'!$B$6:$B$205,MATCH(E900&amp;"",'الخدمات'!$A$6:$A$205,0)),"خدمة غير موجودة"))</f>
        <v/>
      </c>
      <c r="K900" s="19">
        <f>IF(A900&amp;""="","",IF(AND(G900="تم",ISNUMBER(J900)),ROUND(J900-N(H900),2),0))</f>
        <v/>
      </c>
      <c r="L900" s="19">
        <f>IF(A900&amp;""="","",IFERROR(ROUND(K900*INDEX('الموظفات'!$C$6:$C$205,MATCH(F900&amp;"",'الموظفات'!$A$6:$A$205,0)),2),0))</f>
        <v/>
      </c>
      <c r="M900" s="6">
        <f>IF(A900&amp;""="","",IF(G900&amp;""="","محجوز",G900))</f>
        <v/>
      </c>
      <c r="N900" s="18">
        <f>IF(ISNUMBER(A900),IF(ISNUMBER(B900),HOUR(B900)*60+MINUTE(B900),0),"")</f>
        <v/>
      </c>
      <c r="O900" s="18">
        <f>IF(AND(ISNUMBER(A900),A900='الإعدادات'!$B$4),COUNTIFS($A$6:$A$2005,'الإعدادات'!$B$4,$N$6:$N$2005,"&lt;"&amp;N900)+COUNTIFS($A$6:A900,'الإعدادات'!$B$4,$N$6:N900,N900),"")</f>
        <v/>
      </c>
    </row>
    <row r="901">
      <c r="A901" s="13" t="n"/>
      <c r="B901" s="20" t="n"/>
      <c r="C901" s="5" t="n"/>
      <c r="D901" s="21" t="n"/>
      <c r="E901" s="5" t="n"/>
      <c r="F901" s="5" t="n"/>
      <c r="G901" s="5" t="n"/>
      <c r="H901" s="15" t="n"/>
      <c r="I901" s="5" t="n"/>
      <c r="J901" s="19">
        <f>IF(E901&amp;""="","",IFERROR(INDEX('الخدمات'!$B$6:$B$205,MATCH(E901&amp;"",'الخدمات'!$A$6:$A$205,0)),"خدمة غير موجودة"))</f>
        <v/>
      </c>
      <c r="K901" s="19">
        <f>IF(A901&amp;""="","",IF(AND(G901="تم",ISNUMBER(J901)),ROUND(J901-N(H901),2),0))</f>
        <v/>
      </c>
      <c r="L901" s="19">
        <f>IF(A901&amp;""="","",IFERROR(ROUND(K901*INDEX('الموظفات'!$C$6:$C$205,MATCH(F901&amp;"",'الموظفات'!$A$6:$A$205,0)),2),0))</f>
        <v/>
      </c>
      <c r="M901" s="6">
        <f>IF(A901&amp;""="","",IF(G901&amp;""="","محجوز",G901))</f>
        <v/>
      </c>
      <c r="N901" s="18">
        <f>IF(ISNUMBER(A901),IF(ISNUMBER(B901),HOUR(B901)*60+MINUTE(B901),0),"")</f>
        <v/>
      </c>
      <c r="O901" s="18">
        <f>IF(AND(ISNUMBER(A901),A901='الإعدادات'!$B$4),COUNTIFS($A$6:$A$2005,'الإعدادات'!$B$4,$N$6:$N$2005,"&lt;"&amp;N901)+COUNTIFS($A$6:A901,'الإعدادات'!$B$4,$N$6:N901,N901),"")</f>
        <v/>
      </c>
    </row>
    <row r="902">
      <c r="A902" s="13" t="n"/>
      <c r="B902" s="20" t="n"/>
      <c r="C902" s="5" t="n"/>
      <c r="D902" s="21" t="n"/>
      <c r="E902" s="5" t="n"/>
      <c r="F902" s="5" t="n"/>
      <c r="G902" s="5" t="n"/>
      <c r="H902" s="15" t="n"/>
      <c r="I902" s="5" t="n"/>
      <c r="J902" s="19">
        <f>IF(E902&amp;""="","",IFERROR(INDEX('الخدمات'!$B$6:$B$205,MATCH(E902&amp;"",'الخدمات'!$A$6:$A$205,0)),"خدمة غير موجودة"))</f>
        <v/>
      </c>
      <c r="K902" s="19">
        <f>IF(A902&amp;""="","",IF(AND(G902="تم",ISNUMBER(J902)),ROUND(J902-N(H902),2),0))</f>
        <v/>
      </c>
      <c r="L902" s="19">
        <f>IF(A902&amp;""="","",IFERROR(ROUND(K902*INDEX('الموظفات'!$C$6:$C$205,MATCH(F902&amp;"",'الموظفات'!$A$6:$A$205,0)),2),0))</f>
        <v/>
      </c>
      <c r="M902" s="6">
        <f>IF(A902&amp;""="","",IF(G902&amp;""="","محجوز",G902))</f>
        <v/>
      </c>
      <c r="N902" s="18">
        <f>IF(ISNUMBER(A902),IF(ISNUMBER(B902),HOUR(B902)*60+MINUTE(B902),0),"")</f>
        <v/>
      </c>
      <c r="O902" s="18">
        <f>IF(AND(ISNUMBER(A902),A902='الإعدادات'!$B$4),COUNTIFS($A$6:$A$2005,'الإعدادات'!$B$4,$N$6:$N$2005,"&lt;"&amp;N902)+COUNTIFS($A$6:A902,'الإعدادات'!$B$4,$N$6:N902,N902),"")</f>
        <v/>
      </c>
    </row>
    <row r="903">
      <c r="A903" s="13" t="n"/>
      <c r="B903" s="20" t="n"/>
      <c r="C903" s="5" t="n"/>
      <c r="D903" s="21" t="n"/>
      <c r="E903" s="5" t="n"/>
      <c r="F903" s="5" t="n"/>
      <c r="G903" s="5" t="n"/>
      <c r="H903" s="15" t="n"/>
      <c r="I903" s="5" t="n"/>
      <c r="J903" s="19">
        <f>IF(E903&amp;""="","",IFERROR(INDEX('الخدمات'!$B$6:$B$205,MATCH(E903&amp;"",'الخدمات'!$A$6:$A$205,0)),"خدمة غير موجودة"))</f>
        <v/>
      </c>
      <c r="K903" s="19">
        <f>IF(A903&amp;""="","",IF(AND(G903="تم",ISNUMBER(J903)),ROUND(J903-N(H903),2),0))</f>
        <v/>
      </c>
      <c r="L903" s="19">
        <f>IF(A903&amp;""="","",IFERROR(ROUND(K903*INDEX('الموظفات'!$C$6:$C$205,MATCH(F903&amp;"",'الموظفات'!$A$6:$A$205,0)),2),0))</f>
        <v/>
      </c>
      <c r="M903" s="6">
        <f>IF(A903&amp;""="","",IF(G903&amp;""="","محجوز",G903))</f>
        <v/>
      </c>
      <c r="N903" s="18">
        <f>IF(ISNUMBER(A903),IF(ISNUMBER(B903),HOUR(B903)*60+MINUTE(B903),0),"")</f>
        <v/>
      </c>
      <c r="O903" s="18">
        <f>IF(AND(ISNUMBER(A903),A903='الإعدادات'!$B$4),COUNTIFS($A$6:$A$2005,'الإعدادات'!$B$4,$N$6:$N$2005,"&lt;"&amp;N903)+COUNTIFS($A$6:A903,'الإعدادات'!$B$4,$N$6:N903,N903),"")</f>
        <v/>
      </c>
    </row>
    <row r="904">
      <c r="A904" s="13" t="n"/>
      <c r="B904" s="20" t="n"/>
      <c r="C904" s="5" t="n"/>
      <c r="D904" s="21" t="n"/>
      <c r="E904" s="5" t="n"/>
      <c r="F904" s="5" t="n"/>
      <c r="G904" s="5" t="n"/>
      <c r="H904" s="15" t="n"/>
      <c r="I904" s="5" t="n"/>
      <c r="J904" s="19">
        <f>IF(E904&amp;""="","",IFERROR(INDEX('الخدمات'!$B$6:$B$205,MATCH(E904&amp;"",'الخدمات'!$A$6:$A$205,0)),"خدمة غير موجودة"))</f>
        <v/>
      </c>
      <c r="K904" s="19">
        <f>IF(A904&amp;""="","",IF(AND(G904="تم",ISNUMBER(J904)),ROUND(J904-N(H904),2),0))</f>
        <v/>
      </c>
      <c r="L904" s="19">
        <f>IF(A904&amp;""="","",IFERROR(ROUND(K904*INDEX('الموظفات'!$C$6:$C$205,MATCH(F904&amp;"",'الموظفات'!$A$6:$A$205,0)),2),0))</f>
        <v/>
      </c>
      <c r="M904" s="6">
        <f>IF(A904&amp;""="","",IF(G904&amp;""="","محجوز",G904))</f>
        <v/>
      </c>
      <c r="N904" s="18">
        <f>IF(ISNUMBER(A904),IF(ISNUMBER(B904),HOUR(B904)*60+MINUTE(B904),0),"")</f>
        <v/>
      </c>
      <c r="O904" s="18">
        <f>IF(AND(ISNUMBER(A904),A904='الإعدادات'!$B$4),COUNTIFS($A$6:$A$2005,'الإعدادات'!$B$4,$N$6:$N$2005,"&lt;"&amp;N904)+COUNTIFS($A$6:A904,'الإعدادات'!$B$4,$N$6:N904,N904),"")</f>
        <v/>
      </c>
    </row>
    <row r="905">
      <c r="A905" s="13" t="n"/>
      <c r="B905" s="20" t="n"/>
      <c r="C905" s="5" t="n"/>
      <c r="D905" s="21" t="n"/>
      <c r="E905" s="5" t="n"/>
      <c r="F905" s="5" t="n"/>
      <c r="G905" s="5" t="n"/>
      <c r="H905" s="15" t="n"/>
      <c r="I905" s="5" t="n"/>
      <c r="J905" s="19">
        <f>IF(E905&amp;""="","",IFERROR(INDEX('الخدمات'!$B$6:$B$205,MATCH(E905&amp;"",'الخدمات'!$A$6:$A$205,0)),"خدمة غير موجودة"))</f>
        <v/>
      </c>
      <c r="K905" s="19">
        <f>IF(A905&amp;""="","",IF(AND(G905="تم",ISNUMBER(J905)),ROUND(J905-N(H905),2),0))</f>
        <v/>
      </c>
      <c r="L905" s="19">
        <f>IF(A905&amp;""="","",IFERROR(ROUND(K905*INDEX('الموظفات'!$C$6:$C$205,MATCH(F905&amp;"",'الموظفات'!$A$6:$A$205,0)),2),0))</f>
        <v/>
      </c>
      <c r="M905" s="6">
        <f>IF(A905&amp;""="","",IF(G905&amp;""="","محجوز",G905))</f>
        <v/>
      </c>
      <c r="N905" s="18">
        <f>IF(ISNUMBER(A905),IF(ISNUMBER(B905),HOUR(B905)*60+MINUTE(B905),0),"")</f>
        <v/>
      </c>
      <c r="O905" s="18">
        <f>IF(AND(ISNUMBER(A905),A905='الإعدادات'!$B$4),COUNTIFS($A$6:$A$2005,'الإعدادات'!$B$4,$N$6:$N$2005,"&lt;"&amp;N905)+COUNTIFS($A$6:A905,'الإعدادات'!$B$4,$N$6:N905,N905),"")</f>
        <v/>
      </c>
    </row>
    <row r="906">
      <c r="A906" s="13" t="n"/>
      <c r="B906" s="20" t="n"/>
      <c r="C906" s="5" t="n"/>
      <c r="D906" s="21" t="n"/>
      <c r="E906" s="5" t="n"/>
      <c r="F906" s="5" t="n"/>
      <c r="G906" s="5" t="n"/>
      <c r="H906" s="15" t="n"/>
      <c r="I906" s="5" t="n"/>
      <c r="J906" s="19">
        <f>IF(E906&amp;""="","",IFERROR(INDEX('الخدمات'!$B$6:$B$205,MATCH(E906&amp;"",'الخدمات'!$A$6:$A$205,0)),"خدمة غير موجودة"))</f>
        <v/>
      </c>
      <c r="K906" s="19">
        <f>IF(A906&amp;""="","",IF(AND(G906="تم",ISNUMBER(J906)),ROUND(J906-N(H906),2),0))</f>
        <v/>
      </c>
      <c r="L906" s="19">
        <f>IF(A906&amp;""="","",IFERROR(ROUND(K906*INDEX('الموظفات'!$C$6:$C$205,MATCH(F906&amp;"",'الموظفات'!$A$6:$A$205,0)),2),0))</f>
        <v/>
      </c>
      <c r="M906" s="6">
        <f>IF(A906&amp;""="","",IF(G906&amp;""="","محجوز",G906))</f>
        <v/>
      </c>
      <c r="N906" s="18">
        <f>IF(ISNUMBER(A906),IF(ISNUMBER(B906),HOUR(B906)*60+MINUTE(B906),0),"")</f>
        <v/>
      </c>
      <c r="O906" s="18">
        <f>IF(AND(ISNUMBER(A906),A906='الإعدادات'!$B$4),COUNTIFS($A$6:$A$2005,'الإعدادات'!$B$4,$N$6:$N$2005,"&lt;"&amp;N906)+COUNTIFS($A$6:A906,'الإعدادات'!$B$4,$N$6:N906,N906),"")</f>
        <v/>
      </c>
    </row>
    <row r="907">
      <c r="A907" s="13" t="n"/>
      <c r="B907" s="20" t="n"/>
      <c r="C907" s="5" t="n"/>
      <c r="D907" s="21" t="n"/>
      <c r="E907" s="5" t="n"/>
      <c r="F907" s="5" t="n"/>
      <c r="G907" s="5" t="n"/>
      <c r="H907" s="15" t="n"/>
      <c r="I907" s="5" t="n"/>
      <c r="J907" s="19">
        <f>IF(E907&amp;""="","",IFERROR(INDEX('الخدمات'!$B$6:$B$205,MATCH(E907&amp;"",'الخدمات'!$A$6:$A$205,0)),"خدمة غير موجودة"))</f>
        <v/>
      </c>
      <c r="K907" s="19">
        <f>IF(A907&amp;""="","",IF(AND(G907="تم",ISNUMBER(J907)),ROUND(J907-N(H907),2),0))</f>
        <v/>
      </c>
      <c r="L907" s="19">
        <f>IF(A907&amp;""="","",IFERROR(ROUND(K907*INDEX('الموظفات'!$C$6:$C$205,MATCH(F907&amp;"",'الموظفات'!$A$6:$A$205,0)),2),0))</f>
        <v/>
      </c>
      <c r="M907" s="6">
        <f>IF(A907&amp;""="","",IF(G907&amp;""="","محجوز",G907))</f>
        <v/>
      </c>
      <c r="N907" s="18">
        <f>IF(ISNUMBER(A907),IF(ISNUMBER(B907),HOUR(B907)*60+MINUTE(B907),0),"")</f>
        <v/>
      </c>
      <c r="O907" s="18">
        <f>IF(AND(ISNUMBER(A907),A907='الإعدادات'!$B$4),COUNTIFS($A$6:$A$2005,'الإعدادات'!$B$4,$N$6:$N$2005,"&lt;"&amp;N907)+COUNTIFS($A$6:A907,'الإعدادات'!$B$4,$N$6:N907,N907),"")</f>
        <v/>
      </c>
    </row>
    <row r="908">
      <c r="A908" s="13" t="n"/>
      <c r="B908" s="20" t="n"/>
      <c r="C908" s="5" t="n"/>
      <c r="D908" s="21" t="n"/>
      <c r="E908" s="5" t="n"/>
      <c r="F908" s="5" t="n"/>
      <c r="G908" s="5" t="n"/>
      <c r="H908" s="15" t="n"/>
      <c r="I908" s="5" t="n"/>
      <c r="J908" s="19">
        <f>IF(E908&amp;""="","",IFERROR(INDEX('الخدمات'!$B$6:$B$205,MATCH(E908&amp;"",'الخدمات'!$A$6:$A$205,0)),"خدمة غير موجودة"))</f>
        <v/>
      </c>
      <c r="K908" s="19">
        <f>IF(A908&amp;""="","",IF(AND(G908="تم",ISNUMBER(J908)),ROUND(J908-N(H908),2),0))</f>
        <v/>
      </c>
      <c r="L908" s="19">
        <f>IF(A908&amp;""="","",IFERROR(ROUND(K908*INDEX('الموظفات'!$C$6:$C$205,MATCH(F908&amp;"",'الموظفات'!$A$6:$A$205,0)),2),0))</f>
        <v/>
      </c>
      <c r="M908" s="6">
        <f>IF(A908&amp;""="","",IF(G908&amp;""="","محجوز",G908))</f>
        <v/>
      </c>
      <c r="N908" s="18">
        <f>IF(ISNUMBER(A908),IF(ISNUMBER(B908),HOUR(B908)*60+MINUTE(B908),0),"")</f>
        <v/>
      </c>
      <c r="O908" s="18">
        <f>IF(AND(ISNUMBER(A908),A908='الإعدادات'!$B$4),COUNTIFS($A$6:$A$2005,'الإعدادات'!$B$4,$N$6:$N$2005,"&lt;"&amp;N908)+COUNTIFS($A$6:A908,'الإعدادات'!$B$4,$N$6:N908,N908),"")</f>
        <v/>
      </c>
    </row>
    <row r="909">
      <c r="A909" s="13" t="n"/>
      <c r="B909" s="20" t="n"/>
      <c r="C909" s="5" t="n"/>
      <c r="D909" s="21" t="n"/>
      <c r="E909" s="5" t="n"/>
      <c r="F909" s="5" t="n"/>
      <c r="G909" s="5" t="n"/>
      <c r="H909" s="15" t="n"/>
      <c r="I909" s="5" t="n"/>
      <c r="J909" s="19">
        <f>IF(E909&amp;""="","",IFERROR(INDEX('الخدمات'!$B$6:$B$205,MATCH(E909&amp;"",'الخدمات'!$A$6:$A$205,0)),"خدمة غير موجودة"))</f>
        <v/>
      </c>
      <c r="K909" s="19">
        <f>IF(A909&amp;""="","",IF(AND(G909="تم",ISNUMBER(J909)),ROUND(J909-N(H909),2),0))</f>
        <v/>
      </c>
      <c r="L909" s="19">
        <f>IF(A909&amp;""="","",IFERROR(ROUND(K909*INDEX('الموظفات'!$C$6:$C$205,MATCH(F909&amp;"",'الموظفات'!$A$6:$A$205,0)),2),0))</f>
        <v/>
      </c>
      <c r="M909" s="6">
        <f>IF(A909&amp;""="","",IF(G909&amp;""="","محجوز",G909))</f>
        <v/>
      </c>
      <c r="N909" s="18">
        <f>IF(ISNUMBER(A909),IF(ISNUMBER(B909),HOUR(B909)*60+MINUTE(B909),0),"")</f>
        <v/>
      </c>
      <c r="O909" s="18">
        <f>IF(AND(ISNUMBER(A909),A909='الإعدادات'!$B$4),COUNTIFS($A$6:$A$2005,'الإعدادات'!$B$4,$N$6:$N$2005,"&lt;"&amp;N909)+COUNTIFS($A$6:A909,'الإعدادات'!$B$4,$N$6:N909,N909),"")</f>
        <v/>
      </c>
    </row>
    <row r="910">
      <c r="A910" s="13" t="n"/>
      <c r="B910" s="20" t="n"/>
      <c r="C910" s="5" t="n"/>
      <c r="D910" s="21" t="n"/>
      <c r="E910" s="5" t="n"/>
      <c r="F910" s="5" t="n"/>
      <c r="G910" s="5" t="n"/>
      <c r="H910" s="15" t="n"/>
      <c r="I910" s="5" t="n"/>
      <c r="J910" s="19">
        <f>IF(E910&amp;""="","",IFERROR(INDEX('الخدمات'!$B$6:$B$205,MATCH(E910&amp;"",'الخدمات'!$A$6:$A$205,0)),"خدمة غير موجودة"))</f>
        <v/>
      </c>
      <c r="K910" s="19">
        <f>IF(A910&amp;""="","",IF(AND(G910="تم",ISNUMBER(J910)),ROUND(J910-N(H910),2),0))</f>
        <v/>
      </c>
      <c r="L910" s="19">
        <f>IF(A910&amp;""="","",IFERROR(ROUND(K910*INDEX('الموظفات'!$C$6:$C$205,MATCH(F910&amp;"",'الموظفات'!$A$6:$A$205,0)),2),0))</f>
        <v/>
      </c>
      <c r="M910" s="6">
        <f>IF(A910&amp;""="","",IF(G910&amp;""="","محجوز",G910))</f>
        <v/>
      </c>
      <c r="N910" s="18">
        <f>IF(ISNUMBER(A910),IF(ISNUMBER(B910),HOUR(B910)*60+MINUTE(B910),0),"")</f>
        <v/>
      </c>
      <c r="O910" s="18">
        <f>IF(AND(ISNUMBER(A910),A910='الإعدادات'!$B$4),COUNTIFS($A$6:$A$2005,'الإعدادات'!$B$4,$N$6:$N$2005,"&lt;"&amp;N910)+COUNTIFS($A$6:A910,'الإعدادات'!$B$4,$N$6:N910,N910),"")</f>
        <v/>
      </c>
    </row>
    <row r="911">
      <c r="A911" s="13" t="n"/>
      <c r="B911" s="20" t="n"/>
      <c r="C911" s="5" t="n"/>
      <c r="D911" s="21" t="n"/>
      <c r="E911" s="5" t="n"/>
      <c r="F911" s="5" t="n"/>
      <c r="G911" s="5" t="n"/>
      <c r="H911" s="15" t="n"/>
      <c r="I911" s="5" t="n"/>
      <c r="J911" s="19">
        <f>IF(E911&amp;""="","",IFERROR(INDEX('الخدمات'!$B$6:$B$205,MATCH(E911&amp;"",'الخدمات'!$A$6:$A$205,0)),"خدمة غير موجودة"))</f>
        <v/>
      </c>
      <c r="K911" s="19">
        <f>IF(A911&amp;""="","",IF(AND(G911="تم",ISNUMBER(J911)),ROUND(J911-N(H911),2),0))</f>
        <v/>
      </c>
      <c r="L911" s="19">
        <f>IF(A911&amp;""="","",IFERROR(ROUND(K911*INDEX('الموظفات'!$C$6:$C$205,MATCH(F911&amp;"",'الموظفات'!$A$6:$A$205,0)),2),0))</f>
        <v/>
      </c>
      <c r="M911" s="6">
        <f>IF(A911&amp;""="","",IF(G911&amp;""="","محجوز",G911))</f>
        <v/>
      </c>
      <c r="N911" s="18">
        <f>IF(ISNUMBER(A911),IF(ISNUMBER(B911),HOUR(B911)*60+MINUTE(B911),0),"")</f>
        <v/>
      </c>
      <c r="O911" s="18">
        <f>IF(AND(ISNUMBER(A911),A911='الإعدادات'!$B$4),COUNTIFS($A$6:$A$2005,'الإعدادات'!$B$4,$N$6:$N$2005,"&lt;"&amp;N911)+COUNTIFS($A$6:A911,'الإعدادات'!$B$4,$N$6:N911,N911),"")</f>
        <v/>
      </c>
    </row>
    <row r="912">
      <c r="A912" s="13" t="n"/>
      <c r="B912" s="20" t="n"/>
      <c r="C912" s="5" t="n"/>
      <c r="D912" s="21" t="n"/>
      <c r="E912" s="5" t="n"/>
      <c r="F912" s="5" t="n"/>
      <c r="G912" s="5" t="n"/>
      <c r="H912" s="15" t="n"/>
      <c r="I912" s="5" t="n"/>
      <c r="J912" s="19">
        <f>IF(E912&amp;""="","",IFERROR(INDEX('الخدمات'!$B$6:$B$205,MATCH(E912&amp;"",'الخدمات'!$A$6:$A$205,0)),"خدمة غير موجودة"))</f>
        <v/>
      </c>
      <c r="K912" s="19">
        <f>IF(A912&amp;""="","",IF(AND(G912="تم",ISNUMBER(J912)),ROUND(J912-N(H912),2),0))</f>
        <v/>
      </c>
      <c r="L912" s="19">
        <f>IF(A912&amp;""="","",IFERROR(ROUND(K912*INDEX('الموظفات'!$C$6:$C$205,MATCH(F912&amp;"",'الموظفات'!$A$6:$A$205,0)),2),0))</f>
        <v/>
      </c>
      <c r="M912" s="6">
        <f>IF(A912&amp;""="","",IF(G912&amp;""="","محجوز",G912))</f>
        <v/>
      </c>
      <c r="N912" s="18">
        <f>IF(ISNUMBER(A912),IF(ISNUMBER(B912),HOUR(B912)*60+MINUTE(B912),0),"")</f>
        <v/>
      </c>
      <c r="O912" s="18">
        <f>IF(AND(ISNUMBER(A912),A912='الإعدادات'!$B$4),COUNTIFS($A$6:$A$2005,'الإعدادات'!$B$4,$N$6:$N$2005,"&lt;"&amp;N912)+COUNTIFS($A$6:A912,'الإعدادات'!$B$4,$N$6:N912,N912),"")</f>
        <v/>
      </c>
    </row>
    <row r="913">
      <c r="A913" s="13" t="n"/>
      <c r="B913" s="20" t="n"/>
      <c r="C913" s="5" t="n"/>
      <c r="D913" s="21" t="n"/>
      <c r="E913" s="5" t="n"/>
      <c r="F913" s="5" t="n"/>
      <c r="G913" s="5" t="n"/>
      <c r="H913" s="15" t="n"/>
      <c r="I913" s="5" t="n"/>
      <c r="J913" s="19">
        <f>IF(E913&amp;""="","",IFERROR(INDEX('الخدمات'!$B$6:$B$205,MATCH(E913&amp;"",'الخدمات'!$A$6:$A$205,0)),"خدمة غير موجودة"))</f>
        <v/>
      </c>
      <c r="K913" s="19">
        <f>IF(A913&amp;""="","",IF(AND(G913="تم",ISNUMBER(J913)),ROUND(J913-N(H913),2),0))</f>
        <v/>
      </c>
      <c r="L913" s="19">
        <f>IF(A913&amp;""="","",IFERROR(ROUND(K913*INDEX('الموظفات'!$C$6:$C$205,MATCH(F913&amp;"",'الموظفات'!$A$6:$A$205,0)),2),0))</f>
        <v/>
      </c>
      <c r="M913" s="6">
        <f>IF(A913&amp;""="","",IF(G913&amp;""="","محجوز",G913))</f>
        <v/>
      </c>
      <c r="N913" s="18">
        <f>IF(ISNUMBER(A913),IF(ISNUMBER(B913),HOUR(B913)*60+MINUTE(B913),0),"")</f>
        <v/>
      </c>
      <c r="O913" s="18">
        <f>IF(AND(ISNUMBER(A913),A913='الإعدادات'!$B$4),COUNTIFS($A$6:$A$2005,'الإعدادات'!$B$4,$N$6:$N$2005,"&lt;"&amp;N913)+COUNTIFS($A$6:A913,'الإعدادات'!$B$4,$N$6:N913,N913),"")</f>
        <v/>
      </c>
    </row>
    <row r="914">
      <c r="A914" s="13" t="n"/>
      <c r="B914" s="20" t="n"/>
      <c r="C914" s="5" t="n"/>
      <c r="D914" s="21" t="n"/>
      <c r="E914" s="5" t="n"/>
      <c r="F914" s="5" t="n"/>
      <c r="G914" s="5" t="n"/>
      <c r="H914" s="15" t="n"/>
      <c r="I914" s="5" t="n"/>
      <c r="J914" s="19">
        <f>IF(E914&amp;""="","",IFERROR(INDEX('الخدمات'!$B$6:$B$205,MATCH(E914&amp;"",'الخدمات'!$A$6:$A$205,0)),"خدمة غير موجودة"))</f>
        <v/>
      </c>
      <c r="K914" s="19">
        <f>IF(A914&amp;""="","",IF(AND(G914="تم",ISNUMBER(J914)),ROUND(J914-N(H914),2),0))</f>
        <v/>
      </c>
      <c r="L914" s="19">
        <f>IF(A914&amp;""="","",IFERROR(ROUND(K914*INDEX('الموظفات'!$C$6:$C$205,MATCH(F914&amp;"",'الموظفات'!$A$6:$A$205,0)),2),0))</f>
        <v/>
      </c>
      <c r="M914" s="6">
        <f>IF(A914&amp;""="","",IF(G914&amp;""="","محجوز",G914))</f>
        <v/>
      </c>
      <c r="N914" s="18">
        <f>IF(ISNUMBER(A914),IF(ISNUMBER(B914),HOUR(B914)*60+MINUTE(B914),0),"")</f>
        <v/>
      </c>
      <c r="O914" s="18">
        <f>IF(AND(ISNUMBER(A914),A914='الإعدادات'!$B$4),COUNTIFS($A$6:$A$2005,'الإعدادات'!$B$4,$N$6:$N$2005,"&lt;"&amp;N914)+COUNTIFS($A$6:A914,'الإعدادات'!$B$4,$N$6:N914,N914),"")</f>
        <v/>
      </c>
    </row>
    <row r="915">
      <c r="A915" s="13" t="n"/>
      <c r="B915" s="20" t="n"/>
      <c r="C915" s="5" t="n"/>
      <c r="D915" s="21" t="n"/>
      <c r="E915" s="5" t="n"/>
      <c r="F915" s="5" t="n"/>
      <c r="G915" s="5" t="n"/>
      <c r="H915" s="15" t="n"/>
      <c r="I915" s="5" t="n"/>
      <c r="J915" s="19">
        <f>IF(E915&amp;""="","",IFERROR(INDEX('الخدمات'!$B$6:$B$205,MATCH(E915&amp;"",'الخدمات'!$A$6:$A$205,0)),"خدمة غير موجودة"))</f>
        <v/>
      </c>
      <c r="K915" s="19">
        <f>IF(A915&amp;""="","",IF(AND(G915="تم",ISNUMBER(J915)),ROUND(J915-N(H915),2),0))</f>
        <v/>
      </c>
      <c r="L915" s="19">
        <f>IF(A915&amp;""="","",IFERROR(ROUND(K915*INDEX('الموظفات'!$C$6:$C$205,MATCH(F915&amp;"",'الموظفات'!$A$6:$A$205,0)),2),0))</f>
        <v/>
      </c>
      <c r="M915" s="6">
        <f>IF(A915&amp;""="","",IF(G915&amp;""="","محجوز",G915))</f>
        <v/>
      </c>
      <c r="N915" s="18">
        <f>IF(ISNUMBER(A915),IF(ISNUMBER(B915),HOUR(B915)*60+MINUTE(B915),0),"")</f>
        <v/>
      </c>
      <c r="O915" s="18">
        <f>IF(AND(ISNUMBER(A915),A915='الإعدادات'!$B$4),COUNTIFS($A$6:$A$2005,'الإعدادات'!$B$4,$N$6:$N$2005,"&lt;"&amp;N915)+COUNTIFS($A$6:A915,'الإعدادات'!$B$4,$N$6:N915,N915),"")</f>
        <v/>
      </c>
    </row>
    <row r="916">
      <c r="A916" s="13" t="n"/>
      <c r="B916" s="20" t="n"/>
      <c r="C916" s="5" t="n"/>
      <c r="D916" s="21" t="n"/>
      <c r="E916" s="5" t="n"/>
      <c r="F916" s="5" t="n"/>
      <c r="G916" s="5" t="n"/>
      <c r="H916" s="15" t="n"/>
      <c r="I916" s="5" t="n"/>
      <c r="J916" s="19">
        <f>IF(E916&amp;""="","",IFERROR(INDEX('الخدمات'!$B$6:$B$205,MATCH(E916&amp;"",'الخدمات'!$A$6:$A$205,0)),"خدمة غير موجودة"))</f>
        <v/>
      </c>
      <c r="K916" s="19">
        <f>IF(A916&amp;""="","",IF(AND(G916="تم",ISNUMBER(J916)),ROUND(J916-N(H916),2),0))</f>
        <v/>
      </c>
      <c r="L916" s="19">
        <f>IF(A916&amp;""="","",IFERROR(ROUND(K916*INDEX('الموظفات'!$C$6:$C$205,MATCH(F916&amp;"",'الموظفات'!$A$6:$A$205,0)),2),0))</f>
        <v/>
      </c>
      <c r="M916" s="6">
        <f>IF(A916&amp;""="","",IF(G916&amp;""="","محجوز",G916))</f>
        <v/>
      </c>
      <c r="N916" s="18">
        <f>IF(ISNUMBER(A916),IF(ISNUMBER(B916),HOUR(B916)*60+MINUTE(B916),0),"")</f>
        <v/>
      </c>
      <c r="O916" s="18">
        <f>IF(AND(ISNUMBER(A916),A916='الإعدادات'!$B$4),COUNTIFS($A$6:$A$2005,'الإعدادات'!$B$4,$N$6:$N$2005,"&lt;"&amp;N916)+COUNTIFS($A$6:A916,'الإعدادات'!$B$4,$N$6:N916,N916),"")</f>
        <v/>
      </c>
    </row>
    <row r="917">
      <c r="A917" s="13" t="n"/>
      <c r="B917" s="20" t="n"/>
      <c r="C917" s="5" t="n"/>
      <c r="D917" s="21" t="n"/>
      <c r="E917" s="5" t="n"/>
      <c r="F917" s="5" t="n"/>
      <c r="G917" s="5" t="n"/>
      <c r="H917" s="15" t="n"/>
      <c r="I917" s="5" t="n"/>
      <c r="J917" s="19">
        <f>IF(E917&amp;""="","",IFERROR(INDEX('الخدمات'!$B$6:$B$205,MATCH(E917&amp;"",'الخدمات'!$A$6:$A$205,0)),"خدمة غير موجودة"))</f>
        <v/>
      </c>
      <c r="K917" s="19">
        <f>IF(A917&amp;""="","",IF(AND(G917="تم",ISNUMBER(J917)),ROUND(J917-N(H917),2),0))</f>
        <v/>
      </c>
      <c r="L917" s="19">
        <f>IF(A917&amp;""="","",IFERROR(ROUND(K917*INDEX('الموظفات'!$C$6:$C$205,MATCH(F917&amp;"",'الموظفات'!$A$6:$A$205,0)),2),0))</f>
        <v/>
      </c>
      <c r="M917" s="6">
        <f>IF(A917&amp;""="","",IF(G917&amp;""="","محجوز",G917))</f>
        <v/>
      </c>
      <c r="N917" s="18">
        <f>IF(ISNUMBER(A917),IF(ISNUMBER(B917),HOUR(B917)*60+MINUTE(B917),0),"")</f>
        <v/>
      </c>
      <c r="O917" s="18">
        <f>IF(AND(ISNUMBER(A917),A917='الإعدادات'!$B$4),COUNTIFS($A$6:$A$2005,'الإعدادات'!$B$4,$N$6:$N$2005,"&lt;"&amp;N917)+COUNTIFS($A$6:A917,'الإعدادات'!$B$4,$N$6:N917,N917),"")</f>
        <v/>
      </c>
    </row>
    <row r="918">
      <c r="A918" s="13" t="n"/>
      <c r="B918" s="20" t="n"/>
      <c r="C918" s="5" t="n"/>
      <c r="D918" s="21" t="n"/>
      <c r="E918" s="5" t="n"/>
      <c r="F918" s="5" t="n"/>
      <c r="G918" s="5" t="n"/>
      <c r="H918" s="15" t="n"/>
      <c r="I918" s="5" t="n"/>
      <c r="J918" s="19">
        <f>IF(E918&amp;""="","",IFERROR(INDEX('الخدمات'!$B$6:$B$205,MATCH(E918&amp;"",'الخدمات'!$A$6:$A$205,0)),"خدمة غير موجودة"))</f>
        <v/>
      </c>
      <c r="K918" s="19">
        <f>IF(A918&amp;""="","",IF(AND(G918="تم",ISNUMBER(J918)),ROUND(J918-N(H918),2),0))</f>
        <v/>
      </c>
      <c r="L918" s="19">
        <f>IF(A918&amp;""="","",IFERROR(ROUND(K918*INDEX('الموظفات'!$C$6:$C$205,MATCH(F918&amp;"",'الموظفات'!$A$6:$A$205,0)),2),0))</f>
        <v/>
      </c>
      <c r="M918" s="6">
        <f>IF(A918&amp;""="","",IF(G918&amp;""="","محجوز",G918))</f>
        <v/>
      </c>
      <c r="N918" s="18">
        <f>IF(ISNUMBER(A918),IF(ISNUMBER(B918),HOUR(B918)*60+MINUTE(B918),0),"")</f>
        <v/>
      </c>
      <c r="O918" s="18">
        <f>IF(AND(ISNUMBER(A918),A918='الإعدادات'!$B$4),COUNTIFS($A$6:$A$2005,'الإعدادات'!$B$4,$N$6:$N$2005,"&lt;"&amp;N918)+COUNTIFS($A$6:A918,'الإعدادات'!$B$4,$N$6:N918,N918),"")</f>
        <v/>
      </c>
    </row>
    <row r="919">
      <c r="A919" s="13" t="n"/>
      <c r="B919" s="20" t="n"/>
      <c r="C919" s="5" t="n"/>
      <c r="D919" s="21" t="n"/>
      <c r="E919" s="5" t="n"/>
      <c r="F919" s="5" t="n"/>
      <c r="G919" s="5" t="n"/>
      <c r="H919" s="15" t="n"/>
      <c r="I919" s="5" t="n"/>
      <c r="J919" s="19">
        <f>IF(E919&amp;""="","",IFERROR(INDEX('الخدمات'!$B$6:$B$205,MATCH(E919&amp;"",'الخدمات'!$A$6:$A$205,0)),"خدمة غير موجودة"))</f>
        <v/>
      </c>
      <c r="K919" s="19">
        <f>IF(A919&amp;""="","",IF(AND(G919="تم",ISNUMBER(J919)),ROUND(J919-N(H919),2),0))</f>
        <v/>
      </c>
      <c r="L919" s="19">
        <f>IF(A919&amp;""="","",IFERROR(ROUND(K919*INDEX('الموظفات'!$C$6:$C$205,MATCH(F919&amp;"",'الموظفات'!$A$6:$A$205,0)),2),0))</f>
        <v/>
      </c>
      <c r="M919" s="6">
        <f>IF(A919&amp;""="","",IF(G919&amp;""="","محجوز",G919))</f>
        <v/>
      </c>
      <c r="N919" s="18">
        <f>IF(ISNUMBER(A919),IF(ISNUMBER(B919),HOUR(B919)*60+MINUTE(B919),0),"")</f>
        <v/>
      </c>
      <c r="O919" s="18">
        <f>IF(AND(ISNUMBER(A919),A919='الإعدادات'!$B$4),COUNTIFS($A$6:$A$2005,'الإعدادات'!$B$4,$N$6:$N$2005,"&lt;"&amp;N919)+COUNTIFS($A$6:A919,'الإعدادات'!$B$4,$N$6:N919,N919),"")</f>
        <v/>
      </c>
    </row>
    <row r="920">
      <c r="A920" s="13" t="n"/>
      <c r="B920" s="20" t="n"/>
      <c r="C920" s="5" t="n"/>
      <c r="D920" s="21" t="n"/>
      <c r="E920" s="5" t="n"/>
      <c r="F920" s="5" t="n"/>
      <c r="G920" s="5" t="n"/>
      <c r="H920" s="15" t="n"/>
      <c r="I920" s="5" t="n"/>
      <c r="J920" s="19">
        <f>IF(E920&amp;""="","",IFERROR(INDEX('الخدمات'!$B$6:$B$205,MATCH(E920&amp;"",'الخدمات'!$A$6:$A$205,0)),"خدمة غير موجودة"))</f>
        <v/>
      </c>
      <c r="K920" s="19">
        <f>IF(A920&amp;""="","",IF(AND(G920="تم",ISNUMBER(J920)),ROUND(J920-N(H920),2),0))</f>
        <v/>
      </c>
      <c r="L920" s="19">
        <f>IF(A920&amp;""="","",IFERROR(ROUND(K920*INDEX('الموظفات'!$C$6:$C$205,MATCH(F920&amp;"",'الموظفات'!$A$6:$A$205,0)),2),0))</f>
        <v/>
      </c>
      <c r="M920" s="6">
        <f>IF(A920&amp;""="","",IF(G920&amp;""="","محجوز",G920))</f>
        <v/>
      </c>
      <c r="N920" s="18">
        <f>IF(ISNUMBER(A920),IF(ISNUMBER(B920),HOUR(B920)*60+MINUTE(B920),0),"")</f>
        <v/>
      </c>
      <c r="O920" s="18">
        <f>IF(AND(ISNUMBER(A920),A920='الإعدادات'!$B$4),COUNTIFS($A$6:$A$2005,'الإعدادات'!$B$4,$N$6:$N$2005,"&lt;"&amp;N920)+COUNTIFS($A$6:A920,'الإعدادات'!$B$4,$N$6:N920,N920),"")</f>
        <v/>
      </c>
    </row>
    <row r="921">
      <c r="A921" s="13" t="n"/>
      <c r="B921" s="20" t="n"/>
      <c r="C921" s="5" t="n"/>
      <c r="D921" s="21" t="n"/>
      <c r="E921" s="5" t="n"/>
      <c r="F921" s="5" t="n"/>
      <c r="G921" s="5" t="n"/>
      <c r="H921" s="15" t="n"/>
      <c r="I921" s="5" t="n"/>
      <c r="J921" s="19">
        <f>IF(E921&amp;""="","",IFERROR(INDEX('الخدمات'!$B$6:$B$205,MATCH(E921&amp;"",'الخدمات'!$A$6:$A$205,0)),"خدمة غير موجودة"))</f>
        <v/>
      </c>
      <c r="K921" s="19">
        <f>IF(A921&amp;""="","",IF(AND(G921="تم",ISNUMBER(J921)),ROUND(J921-N(H921),2),0))</f>
        <v/>
      </c>
      <c r="L921" s="19">
        <f>IF(A921&amp;""="","",IFERROR(ROUND(K921*INDEX('الموظفات'!$C$6:$C$205,MATCH(F921&amp;"",'الموظفات'!$A$6:$A$205,0)),2),0))</f>
        <v/>
      </c>
      <c r="M921" s="6">
        <f>IF(A921&amp;""="","",IF(G921&amp;""="","محجوز",G921))</f>
        <v/>
      </c>
      <c r="N921" s="18">
        <f>IF(ISNUMBER(A921),IF(ISNUMBER(B921),HOUR(B921)*60+MINUTE(B921),0),"")</f>
        <v/>
      </c>
      <c r="O921" s="18">
        <f>IF(AND(ISNUMBER(A921),A921='الإعدادات'!$B$4),COUNTIFS($A$6:$A$2005,'الإعدادات'!$B$4,$N$6:$N$2005,"&lt;"&amp;N921)+COUNTIFS($A$6:A921,'الإعدادات'!$B$4,$N$6:N921,N921),"")</f>
        <v/>
      </c>
    </row>
    <row r="922">
      <c r="A922" s="13" t="n"/>
      <c r="B922" s="20" t="n"/>
      <c r="C922" s="5" t="n"/>
      <c r="D922" s="21" t="n"/>
      <c r="E922" s="5" t="n"/>
      <c r="F922" s="5" t="n"/>
      <c r="G922" s="5" t="n"/>
      <c r="H922" s="15" t="n"/>
      <c r="I922" s="5" t="n"/>
      <c r="J922" s="19">
        <f>IF(E922&amp;""="","",IFERROR(INDEX('الخدمات'!$B$6:$B$205,MATCH(E922&amp;"",'الخدمات'!$A$6:$A$205,0)),"خدمة غير موجودة"))</f>
        <v/>
      </c>
      <c r="K922" s="19">
        <f>IF(A922&amp;""="","",IF(AND(G922="تم",ISNUMBER(J922)),ROUND(J922-N(H922),2),0))</f>
        <v/>
      </c>
      <c r="L922" s="19">
        <f>IF(A922&amp;""="","",IFERROR(ROUND(K922*INDEX('الموظفات'!$C$6:$C$205,MATCH(F922&amp;"",'الموظفات'!$A$6:$A$205,0)),2),0))</f>
        <v/>
      </c>
      <c r="M922" s="6">
        <f>IF(A922&amp;""="","",IF(G922&amp;""="","محجوز",G922))</f>
        <v/>
      </c>
      <c r="N922" s="18">
        <f>IF(ISNUMBER(A922),IF(ISNUMBER(B922),HOUR(B922)*60+MINUTE(B922),0),"")</f>
        <v/>
      </c>
      <c r="O922" s="18">
        <f>IF(AND(ISNUMBER(A922),A922='الإعدادات'!$B$4),COUNTIFS($A$6:$A$2005,'الإعدادات'!$B$4,$N$6:$N$2005,"&lt;"&amp;N922)+COUNTIFS($A$6:A922,'الإعدادات'!$B$4,$N$6:N922,N922),"")</f>
        <v/>
      </c>
    </row>
    <row r="923">
      <c r="A923" s="13" t="n"/>
      <c r="B923" s="20" t="n"/>
      <c r="C923" s="5" t="n"/>
      <c r="D923" s="21" t="n"/>
      <c r="E923" s="5" t="n"/>
      <c r="F923" s="5" t="n"/>
      <c r="G923" s="5" t="n"/>
      <c r="H923" s="15" t="n"/>
      <c r="I923" s="5" t="n"/>
      <c r="J923" s="19">
        <f>IF(E923&amp;""="","",IFERROR(INDEX('الخدمات'!$B$6:$B$205,MATCH(E923&amp;"",'الخدمات'!$A$6:$A$205,0)),"خدمة غير موجودة"))</f>
        <v/>
      </c>
      <c r="K923" s="19">
        <f>IF(A923&amp;""="","",IF(AND(G923="تم",ISNUMBER(J923)),ROUND(J923-N(H923),2),0))</f>
        <v/>
      </c>
      <c r="L923" s="19">
        <f>IF(A923&amp;""="","",IFERROR(ROUND(K923*INDEX('الموظفات'!$C$6:$C$205,MATCH(F923&amp;"",'الموظفات'!$A$6:$A$205,0)),2),0))</f>
        <v/>
      </c>
      <c r="M923" s="6">
        <f>IF(A923&amp;""="","",IF(G923&amp;""="","محجوز",G923))</f>
        <v/>
      </c>
      <c r="N923" s="18">
        <f>IF(ISNUMBER(A923),IF(ISNUMBER(B923),HOUR(B923)*60+MINUTE(B923),0),"")</f>
        <v/>
      </c>
      <c r="O923" s="18">
        <f>IF(AND(ISNUMBER(A923),A923='الإعدادات'!$B$4),COUNTIFS($A$6:$A$2005,'الإعدادات'!$B$4,$N$6:$N$2005,"&lt;"&amp;N923)+COUNTIFS($A$6:A923,'الإعدادات'!$B$4,$N$6:N923,N923),"")</f>
        <v/>
      </c>
    </row>
    <row r="924">
      <c r="A924" s="13" t="n"/>
      <c r="B924" s="20" t="n"/>
      <c r="C924" s="5" t="n"/>
      <c r="D924" s="21" t="n"/>
      <c r="E924" s="5" t="n"/>
      <c r="F924" s="5" t="n"/>
      <c r="G924" s="5" t="n"/>
      <c r="H924" s="15" t="n"/>
      <c r="I924" s="5" t="n"/>
      <c r="J924" s="19">
        <f>IF(E924&amp;""="","",IFERROR(INDEX('الخدمات'!$B$6:$B$205,MATCH(E924&amp;"",'الخدمات'!$A$6:$A$205,0)),"خدمة غير موجودة"))</f>
        <v/>
      </c>
      <c r="K924" s="19">
        <f>IF(A924&amp;""="","",IF(AND(G924="تم",ISNUMBER(J924)),ROUND(J924-N(H924),2),0))</f>
        <v/>
      </c>
      <c r="L924" s="19">
        <f>IF(A924&amp;""="","",IFERROR(ROUND(K924*INDEX('الموظفات'!$C$6:$C$205,MATCH(F924&amp;"",'الموظفات'!$A$6:$A$205,0)),2),0))</f>
        <v/>
      </c>
      <c r="M924" s="6">
        <f>IF(A924&amp;""="","",IF(G924&amp;""="","محجوز",G924))</f>
        <v/>
      </c>
      <c r="N924" s="18">
        <f>IF(ISNUMBER(A924),IF(ISNUMBER(B924),HOUR(B924)*60+MINUTE(B924),0),"")</f>
        <v/>
      </c>
      <c r="O924" s="18">
        <f>IF(AND(ISNUMBER(A924),A924='الإعدادات'!$B$4),COUNTIFS($A$6:$A$2005,'الإعدادات'!$B$4,$N$6:$N$2005,"&lt;"&amp;N924)+COUNTIFS($A$6:A924,'الإعدادات'!$B$4,$N$6:N924,N924),"")</f>
        <v/>
      </c>
    </row>
    <row r="925">
      <c r="A925" s="13" t="n"/>
      <c r="B925" s="20" t="n"/>
      <c r="C925" s="5" t="n"/>
      <c r="D925" s="21" t="n"/>
      <c r="E925" s="5" t="n"/>
      <c r="F925" s="5" t="n"/>
      <c r="G925" s="5" t="n"/>
      <c r="H925" s="15" t="n"/>
      <c r="I925" s="5" t="n"/>
      <c r="J925" s="19">
        <f>IF(E925&amp;""="","",IFERROR(INDEX('الخدمات'!$B$6:$B$205,MATCH(E925&amp;"",'الخدمات'!$A$6:$A$205,0)),"خدمة غير موجودة"))</f>
        <v/>
      </c>
      <c r="K925" s="19">
        <f>IF(A925&amp;""="","",IF(AND(G925="تم",ISNUMBER(J925)),ROUND(J925-N(H925),2),0))</f>
        <v/>
      </c>
      <c r="L925" s="19">
        <f>IF(A925&amp;""="","",IFERROR(ROUND(K925*INDEX('الموظفات'!$C$6:$C$205,MATCH(F925&amp;"",'الموظفات'!$A$6:$A$205,0)),2),0))</f>
        <v/>
      </c>
      <c r="M925" s="6">
        <f>IF(A925&amp;""="","",IF(G925&amp;""="","محجوز",G925))</f>
        <v/>
      </c>
      <c r="N925" s="18">
        <f>IF(ISNUMBER(A925),IF(ISNUMBER(B925),HOUR(B925)*60+MINUTE(B925),0),"")</f>
        <v/>
      </c>
      <c r="O925" s="18">
        <f>IF(AND(ISNUMBER(A925),A925='الإعدادات'!$B$4),COUNTIFS($A$6:$A$2005,'الإعدادات'!$B$4,$N$6:$N$2005,"&lt;"&amp;N925)+COUNTIFS($A$6:A925,'الإعدادات'!$B$4,$N$6:N925,N925),"")</f>
        <v/>
      </c>
    </row>
    <row r="926">
      <c r="A926" s="13" t="n"/>
      <c r="B926" s="20" t="n"/>
      <c r="C926" s="5" t="n"/>
      <c r="D926" s="21" t="n"/>
      <c r="E926" s="5" t="n"/>
      <c r="F926" s="5" t="n"/>
      <c r="G926" s="5" t="n"/>
      <c r="H926" s="15" t="n"/>
      <c r="I926" s="5" t="n"/>
      <c r="J926" s="19">
        <f>IF(E926&amp;""="","",IFERROR(INDEX('الخدمات'!$B$6:$B$205,MATCH(E926&amp;"",'الخدمات'!$A$6:$A$205,0)),"خدمة غير موجودة"))</f>
        <v/>
      </c>
      <c r="K926" s="19">
        <f>IF(A926&amp;""="","",IF(AND(G926="تم",ISNUMBER(J926)),ROUND(J926-N(H926),2),0))</f>
        <v/>
      </c>
      <c r="L926" s="19">
        <f>IF(A926&amp;""="","",IFERROR(ROUND(K926*INDEX('الموظفات'!$C$6:$C$205,MATCH(F926&amp;"",'الموظفات'!$A$6:$A$205,0)),2),0))</f>
        <v/>
      </c>
      <c r="M926" s="6">
        <f>IF(A926&amp;""="","",IF(G926&amp;""="","محجوز",G926))</f>
        <v/>
      </c>
      <c r="N926" s="18">
        <f>IF(ISNUMBER(A926),IF(ISNUMBER(B926),HOUR(B926)*60+MINUTE(B926),0),"")</f>
        <v/>
      </c>
      <c r="O926" s="18">
        <f>IF(AND(ISNUMBER(A926),A926='الإعدادات'!$B$4),COUNTIFS($A$6:$A$2005,'الإعدادات'!$B$4,$N$6:$N$2005,"&lt;"&amp;N926)+COUNTIFS($A$6:A926,'الإعدادات'!$B$4,$N$6:N926,N926),"")</f>
        <v/>
      </c>
    </row>
    <row r="927">
      <c r="A927" s="13" t="n"/>
      <c r="B927" s="20" t="n"/>
      <c r="C927" s="5" t="n"/>
      <c r="D927" s="21" t="n"/>
      <c r="E927" s="5" t="n"/>
      <c r="F927" s="5" t="n"/>
      <c r="G927" s="5" t="n"/>
      <c r="H927" s="15" t="n"/>
      <c r="I927" s="5" t="n"/>
      <c r="J927" s="19">
        <f>IF(E927&amp;""="","",IFERROR(INDEX('الخدمات'!$B$6:$B$205,MATCH(E927&amp;"",'الخدمات'!$A$6:$A$205,0)),"خدمة غير موجودة"))</f>
        <v/>
      </c>
      <c r="K927" s="19">
        <f>IF(A927&amp;""="","",IF(AND(G927="تم",ISNUMBER(J927)),ROUND(J927-N(H927),2),0))</f>
        <v/>
      </c>
      <c r="L927" s="19">
        <f>IF(A927&amp;""="","",IFERROR(ROUND(K927*INDEX('الموظفات'!$C$6:$C$205,MATCH(F927&amp;"",'الموظفات'!$A$6:$A$205,0)),2),0))</f>
        <v/>
      </c>
      <c r="M927" s="6">
        <f>IF(A927&amp;""="","",IF(G927&amp;""="","محجوز",G927))</f>
        <v/>
      </c>
      <c r="N927" s="18">
        <f>IF(ISNUMBER(A927),IF(ISNUMBER(B927),HOUR(B927)*60+MINUTE(B927),0),"")</f>
        <v/>
      </c>
      <c r="O927" s="18">
        <f>IF(AND(ISNUMBER(A927),A927='الإعدادات'!$B$4),COUNTIFS($A$6:$A$2005,'الإعدادات'!$B$4,$N$6:$N$2005,"&lt;"&amp;N927)+COUNTIFS($A$6:A927,'الإعدادات'!$B$4,$N$6:N927,N927),"")</f>
        <v/>
      </c>
    </row>
    <row r="928">
      <c r="A928" s="13" t="n"/>
      <c r="B928" s="20" t="n"/>
      <c r="C928" s="5" t="n"/>
      <c r="D928" s="21" t="n"/>
      <c r="E928" s="5" t="n"/>
      <c r="F928" s="5" t="n"/>
      <c r="G928" s="5" t="n"/>
      <c r="H928" s="15" t="n"/>
      <c r="I928" s="5" t="n"/>
      <c r="J928" s="19">
        <f>IF(E928&amp;""="","",IFERROR(INDEX('الخدمات'!$B$6:$B$205,MATCH(E928&amp;"",'الخدمات'!$A$6:$A$205,0)),"خدمة غير موجودة"))</f>
        <v/>
      </c>
      <c r="K928" s="19">
        <f>IF(A928&amp;""="","",IF(AND(G928="تم",ISNUMBER(J928)),ROUND(J928-N(H928),2),0))</f>
        <v/>
      </c>
      <c r="L928" s="19">
        <f>IF(A928&amp;""="","",IFERROR(ROUND(K928*INDEX('الموظفات'!$C$6:$C$205,MATCH(F928&amp;"",'الموظفات'!$A$6:$A$205,0)),2),0))</f>
        <v/>
      </c>
      <c r="M928" s="6">
        <f>IF(A928&amp;""="","",IF(G928&amp;""="","محجوز",G928))</f>
        <v/>
      </c>
      <c r="N928" s="18">
        <f>IF(ISNUMBER(A928),IF(ISNUMBER(B928),HOUR(B928)*60+MINUTE(B928),0),"")</f>
        <v/>
      </c>
      <c r="O928" s="18">
        <f>IF(AND(ISNUMBER(A928),A928='الإعدادات'!$B$4),COUNTIFS($A$6:$A$2005,'الإعدادات'!$B$4,$N$6:$N$2005,"&lt;"&amp;N928)+COUNTIFS($A$6:A928,'الإعدادات'!$B$4,$N$6:N928,N928),"")</f>
        <v/>
      </c>
    </row>
    <row r="929">
      <c r="A929" s="13" t="n"/>
      <c r="B929" s="20" t="n"/>
      <c r="C929" s="5" t="n"/>
      <c r="D929" s="21" t="n"/>
      <c r="E929" s="5" t="n"/>
      <c r="F929" s="5" t="n"/>
      <c r="G929" s="5" t="n"/>
      <c r="H929" s="15" t="n"/>
      <c r="I929" s="5" t="n"/>
      <c r="J929" s="19">
        <f>IF(E929&amp;""="","",IFERROR(INDEX('الخدمات'!$B$6:$B$205,MATCH(E929&amp;"",'الخدمات'!$A$6:$A$205,0)),"خدمة غير موجودة"))</f>
        <v/>
      </c>
      <c r="K929" s="19">
        <f>IF(A929&amp;""="","",IF(AND(G929="تم",ISNUMBER(J929)),ROUND(J929-N(H929),2),0))</f>
        <v/>
      </c>
      <c r="L929" s="19">
        <f>IF(A929&amp;""="","",IFERROR(ROUND(K929*INDEX('الموظفات'!$C$6:$C$205,MATCH(F929&amp;"",'الموظفات'!$A$6:$A$205,0)),2),0))</f>
        <v/>
      </c>
      <c r="M929" s="6">
        <f>IF(A929&amp;""="","",IF(G929&amp;""="","محجوز",G929))</f>
        <v/>
      </c>
      <c r="N929" s="18">
        <f>IF(ISNUMBER(A929),IF(ISNUMBER(B929),HOUR(B929)*60+MINUTE(B929),0),"")</f>
        <v/>
      </c>
      <c r="O929" s="18">
        <f>IF(AND(ISNUMBER(A929),A929='الإعدادات'!$B$4),COUNTIFS($A$6:$A$2005,'الإعدادات'!$B$4,$N$6:$N$2005,"&lt;"&amp;N929)+COUNTIFS($A$6:A929,'الإعدادات'!$B$4,$N$6:N929,N929),"")</f>
        <v/>
      </c>
    </row>
    <row r="930">
      <c r="A930" s="13" t="n"/>
      <c r="B930" s="20" t="n"/>
      <c r="C930" s="5" t="n"/>
      <c r="D930" s="21" t="n"/>
      <c r="E930" s="5" t="n"/>
      <c r="F930" s="5" t="n"/>
      <c r="G930" s="5" t="n"/>
      <c r="H930" s="15" t="n"/>
      <c r="I930" s="5" t="n"/>
      <c r="J930" s="19">
        <f>IF(E930&amp;""="","",IFERROR(INDEX('الخدمات'!$B$6:$B$205,MATCH(E930&amp;"",'الخدمات'!$A$6:$A$205,0)),"خدمة غير موجودة"))</f>
        <v/>
      </c>
      <c r="K930" s="19">
        <f>IF(A930&amp;""="","",IF(AND(G930="تم",ISNUMBER(J930)),ROUND(J930-N(H930),2),0))</f>
        <v/>
      </c>
      <c r="L930" s="19">
        <f>IF(A930&amp;""="","",IFERROR(ROUND(K930*INDEX('الموظفات'!$C$6:$C$205,MATCH(F930&amp;"",'الموظفات'!$A$6:$A$205,0)),2),0))</f>
        <v/>
      </c>
      <c r="M930" s="6">
        <f>IF(A930&amp;""="","",IF(G930&amp;""="","محجوز",G930))</f>
        <v/>
      </c>
      <c r="N930" s="18">
        <f>IF(ISNUMBER(A930),IF(ISNUMBER(B930),HOUR(B930)*60+MINUTE(B930),0),"")</f>
        <v/>
      </c>
      <c r="O930" s="18">
        <f>IF(AND(ISNUMBER(A930),A930='الإعدادات'!$B$4),COUNTIFS($A$6:$A$2005,'الإعدادات'!$B$4,$N$6:$N$2005,"&lt;"&amp;N930)+COUNTIFS($A$6:A930,'الإعدادات'!$B$4,$N$6:N930,N930),"")</f>
        <v/>
      </c>
    </row>
    <row r="931">
      <c r="A931" s="13" t="n"/>
      <c r="B931" s="20" t="n"/>
      <c r="C931" s="5" t="n"/>
      <c r="D931" s="21" t="n"/>
      <c r="E931" s="5" t="n"/>
      <c r="F931" s="5" t="n"/>
      <c r="G931" s="5" t="n"/>
      <c r="H931" s="15" t="n"/>
      <c r="I931" s="5" t="n"/>
      <c r="J931" s="19">
        <f>IF(E931&amp;""="","",IFERROR(INDEX('الخدمات'!$B$6:$B$205,MATCH(E931&amp;"",'الخدمات'!$A$6:$A$205,0)),"خدمة غير موجودة"))</f>
        <v/>
      </c>
      <c r="K931" s="19">
        <f>IF(A931&amp;""="","",IF(AND(G931="تم",ISNUMBER(J931)),ROUND(J931-N(H931),2),0))</f>
        <v/>
      </c>
      <c r="L931" s="19">
        <f>IF(A931&amp;""="","",IFERROR(ROUND(K931*INDEX('الموظفات'!$C$6:$C$205,MATCH(F931&amp;"",'الموظفات'!$A$6:$A$205,0)),2),0))</f>
        <v/>
      </c>
      <c r="M931" s="6">
        <f>IF(A931&amp;""="","",IF(G931&amp;""="","محجوز",G931))</f>
        <v/>
      </c>
      <c r="N931" s="18">
        <f>IF(ISNUMBER(A931),IF(ISNUMBER(B931),HOUR(B931)*60+MINUTE(B931),0),"")</f>
        <v/>
      </c>
      <c r="O931" s="18">
        <f>IF(AND(ISNUMBER(A931),A931='الإعدادات'!$B$4),COUNTIFS($A$6:$A$2005,'الإعدادات'!$B$4,$N$6:$N$2005,"&lt;"&amp;N931)+COUNTIFS($A$6:A931,'الإعدادات'!$B$4,$N$6:N931,N931),"")</f>
        <v/>
      </c>
    </row>
    <row r="932">
      <c r="A932" s="13" t="n"/>
      <c r="B932" s="20" t="n"/>
      <c r="C932" s="5" t="n"/>
      <c r="D932" s="21" t="n"/>
      <c r="E932" s="5" t="n"/>
      <c r="F932" s="5" t="n"/>
      <c r="G932" s="5" t="n"/>
      <c r="H932" s="15" t="n"/>
      <c r="I932" s="5" t="n"/>
      <c r="J932" s="19">
        <f>IF(E932&amp;""="","",IFERROR(INDEX('الخدمات'!$B$6:$B$205,MATCH(E932&amp;"",'الخدمات'!$A$6:$A$205,0)),"خدمة غير موجودة"))</f>
        <v/>
      </c>
      <c r="K932" s="19">
        <f>IF(A932&amp;""="","",IF(AND(G932="تم",ISNUMBER(J932)),ROUND(J932-N(H932),2),0))</f>
        <v/>
      </c>
      <c r="L932" s="19">
        <f>IF(A932&amp;""="","",IFERROR(ROUND(K932*INDEX('الموظفات'!$C$6:$C$205,MATCH(F932&amp;"",'الموظفات'!$A$6:$A$205,0)),2),0))</f>
        <v/>
      </c>
      <c r="M932" s="6">
        <f>IF(A932&amp;""="","",IF(G932&amp;""="","محجوز",G932))</f>
        <v/>
      </c>
      <c r="N932" s="18">
        <f>IF(ISNUMBER(A932),IF(ISNUMBER(B932),HOUR(B932)*60+MINUTE(B932),0),"")</f>
        <v/>
      </c>
      <c r="O932" s="18">
        <f>IF(AND(ISNUMBER(A932),A932='الإعدادات'!$B$4),COUNTIFS($A$6:$A$2005,'الإعدادات'!$B$4,$N$6:$N$2005,"&lt;"&amp;N932)+COUNTIFS($A$6:A932,'الإعدادات'!$B$4,$N$6:N932,N932),"")</f>
        <v/>
      </c>
    </row>
    <row r="933">
      <c r="A933" s="13" t="n"/>
      <c r="B933" s="20" t="n"/>
      <c r="C933" s="5" t="n"/>
      <c r="D933" s="21" t="n"/>
      <c r="E933" s="5" t="n"/>
      <c r="F933" s="5" t="n"/>
      <c r="G933" s="5" t="n"/>
      <c r="H933" s="15" t="n"/>
      <c r="I933" s="5" t="n"/>
      <c r="J933" s="19">
        <f>IF(E933&amp;""="","",IFERROR(INDEX('الخدمات'!$B$6:$B$205,MATCH(E933&amp;"",'الخدمات'!$A$6:$A$205,0)),"خدمة غير موجودة"))</f>
        <v/>
      </c>
      <c r="K933" s="19">
        <f>IF(A933&amp;""="","",IF(AND(G933="تم",ISNUMBER(J933)),ROUND(J933-N(H933),2),0))</f>
        <v/>
      </c>
      <c r="L933" s="19">
        <f>IF(A933&amp;""="","",IFERROR(ROUND(K933*INDEX('الموظفات'!$C$6:$C$205,MATCH(F933&amp;"",'الموظفات'!$A$6:$A$205,0)),2),0))</f>
        <v/>
      </c>
      <c r="M933" s="6">
        <f>IF(A933&amp;""="","",IF(G933&amp;""="","محجوز",G933))</f>
        <v/>
      </c>
      <c r="N933" s="18">
        <f>IF(ISNUMBER(A933),IF(ISNUMBER(B933),HOUR(B933)*60+MINUTE(B933),0),"")</f>
        <v/>
      </c>
      <c r="O933" s="18">
        <f>IF(AND(ISNUMBER(A933),A933='الإعدادات'!$B$4),COUNTIFS($A$6:$A$2005,'الإعدادات'!$B$4,$N$6:$N$2005,"&lt;"&amp;N933)+COUNTIFS($A$6:A933,'الإعدادات'!$B$4,$N$6:N933,N933),"")</f>
        <v/>
      </c>
    </row>
    <row r="934">
      <c r="A934" s="13" t="n"/>
      <c r="B934" s="20" t="n"/>
      <c r="C934" s="5" t="n"/>
      <c r="D934" s="21" t="n"/>
      <c r="E934" s="5" t="n"/>
      <c r="F934" s="5" t="n"/>
      <c r="G934" s="5" t="n"/>
      <c r="H934" s="15" t="n"/>
      <c r="I934" s="5" t="n"/>
      <c r="J934" s="19">
        <f>IF(E934&amp;""="","",IFERROR(INDEX('الخدمات'!$B$6:$B$205,MATCH(E934&amp;"",'الخدمات'!$A$6:$A$205,0)),"خدمة غير موجودة"))</f>
        <v/>
      </c>
      <c r="K934" s="19">
        <f>IF(A934&amp;""="","",IF(AND(G934="تم",ISNUMBER(J934)),ROUND(J934-N(H934),2),0))</f>
        <v/>
      </c>
      <c r="L934" s="19">
        <f>IF(A934&amp;""="","",IFERROR(ROUND(K934*INDEX('الموظفات'!$C$6:$C$205,MATCH(F934&amp;"",'الموظفات'!$A$6:$A$205,0)),2),0))</f>
        <v/>
      </c>
      <c r="M934" s="6">
        <f>IF(A934&amp;""="","",IF(G934&amp;""="","محجوز",G934))</f>
        <v/>
      </c>
      <c r="N934" s="18">
        <f>IF(ISNUMBER(A934),IF(ISNUMBER(B934),HOUR(B934)*60+MINUTE(B934),0),"")</f>
        <v/>
      </c>
      <c r="O934" s="18">
        <f>IF(AND(ISNUMBER(A934),A934='الإعدادات'!$B$4),COUNTIFS($A$6:$A$2005,'الإعدادات'!$B$4,$N$6:$N$2005,"&lt;"&amp;N934)+COUNTIFS($A$6:A934,'الإعدادات'!$B$4,$N$6:N934,N934),"")</f>
        <v/>
      </c>
    </row>
    <row r="935">
      <c r="A935" s="13" t="n"/>
      <c r="B935" s="20" t="n"/>
      <c r="C935" s="5" t="n"/>
      <c r="D935" s="21" t="n"/>
      <c r="E935" s="5" t="n"/>
      <c r="F935" s="5" t="n"/>
      <c r="G935" s="5" t="n"/>
      <c r="H935" s="15" t="n"/>
      <c r="I935" s="5" t="n"/>
      <c r="J935" s="19">
        <f>IF(E935&amp;""="","",IFERROR(INDEX('الخدمات'!$B$6:$B$205,MATCH(E935&amp;"",'الخدمات'!$A$6:$A$205,0)),"خدمة غير موجودة"))</f>
        <v/>
      </c>
      <c r="K935" s="19">
        <f>IF(A935&amp;""="","",IF(AND(G935="تم",ISNUMBER(J935)),ROUND(J935-N(H935),2),0))</f>
        <v/>
      </c>
      <c r="L935" s="19">
        <f>IF(A935&amp;""="","",IFERROR(ROUND(K935*INDEX('الموظفات'!$C$6:$C$205,MATCH(F935&amp;"",'الموظفات'!$A$6:$A$205,0)),2),0))</f>
        <v/>
      </c>
      <c r="M935" s="6">
        <f>IF(A935&amp;""="","",IF(G935&amp;""="","محجوز",G935))</f>
        <v/>
      </c>
      <c r="N935" s="18">
        <f>IF(ISNUMBER(A935),IF(ISNUMBER(B935),HOUR(B935)*60+MINUTE(B935),0),"")</f>
        <v/>
      </c>
      <c r="O935" s="18">
        <f>IF(AND(ISNUMBER(A935),A935='الإعدادات'!$B$4),COUNTIFS($A$6:$A$2005,'الإعدادات'!$B$4,$N$6:$N$2005,"&lt;"&amp;N935)+COUNTIFS($A$6:A935,'الإعدادات'!$B$4,$N$6:N935,N935),"")</f>
        <v/>
      </c>
    </row>
    <row r="936">
      <c r="A936" s="13" t="n"/>
      <c r="B936" s="20" t="n"/>
      <c r="C936" s="5" t="n"/>
      <c r="D936" s="21" t="n"/>
      <c r="E936" s="5" t="n"/>
      <c r="F936" s="5" t="n"/>
      <c r="G936" s="5" t="n"/>
      <c r="H936" s="15" t="n"/>
      <c r="I936" s="5" t="n"/>
      <c r="J936" s="19">
        <f>IF(E936&amp;""="","",IFERROR(INDEX('الخدمات'!$B$6:$B$205,MATCH(E936&amp;"",'الخدمات'!$A$6:$A$205,0)),"خدمة غير موجودة"))</f>
        <v/>
      </c>
      <c r="K936" s="19">
        <f>IF(A936&amp;""="","",IF(AND(G936="تم",ISNUMBER(J936)),ROUND(J936-N(H936),2),0))</f>
        <v/>
      </c>
      <c r="L936" s="19">
        <f>IF(A936&amp;""="","",IFERROR(ROUND(K936*INDEX('الموظفات'!$C$6:$C$205,MATCH(F936&amp;"",'الموظفات'!$A$6:$A$205,0)),2),0))</f>
        <v/>
      </c>
      <c r="M936" s="6">
        <f>IF(A936&amp;""="","",IF(G936&amp;""="","محجوز",G936))</f>
        <v/>
      </c>
      <c r="N936" s="18">
        <f>IF(ISNUMBER(A936),IF(ISNUMBER(B936),HOUR(B936)*60+MINUTE(B936),0),"")</f>
        <v/>
      </c>
      <c r="O936" s="18">
        <f>IF(AND(ISNUMBER(A936),A936='الإعدادات'!$B$4),COUNTIFS($A$6:$A$2005,'الإعدادات'!$B$4,$N$6:$N$2005,"&lt;"&amp;N936)+COUNTIFS($A$6:A936,'الإعدادات'!$B$4,$N$6:N936,N936),"")</f>
        <v/>
      </c>
    </row>
    <row r="937">
      <c r="A937" s="13" t="n"/>
      <c r="B937" s="20" t="n"/>
      <c r="C937" s="5" t="n"/>
      <c r="D937" s="21" t="n"/>
      <c r="E937" s="5" t="n"/>
      <c r="F937" s="5" t="n"/>
      <c r="G937" s="5" t="n"/>
      <c r="H937" s="15" t="n"/>
      <c r="I937" s="5" t="n"/>
      <c r="J937" s="19">
        <f>IF(E937&amp;""="","",IFERROR(INDEX('الخدمات'!$B$6:$B$205,MATCH(E937&amp;"",'الخدمات'!$A$6:$A$205,0)),"خدمة غير موجودة"))</f>
        <v/>
      </c>
      <c r="K937" s="19">
        <f>IF(A937&amp;""="","",IF(AND(G937="تم",ISNUMBER(J937)),ROUND(J937-N(H937),2),0))</f>
        <v/>
      </c>
      <c r="L937" s="19">
        <f>IF(A937&amp;""="","",IFERROR(ROUND(K937*INDEX('الموظفات'!$C$6:$C$205,MATCH(F937&amp;"",'الموظفات'!$A$6:$A$205,0)),2),0))</f>
        <v/>
      </c>
      <c r="M937" s="6">
        <f>IF(A937&amp;""="","",IF(G937&amp;""="","محجوز",G937))</f>
        <v/>
      </c>
      <c r="N937" s="18">
        <f>IF(ISNUMBER(A937),IF(ISNUMBER(B937),HOUR(B937)*60+MINUTE(B937),0),"")</f>
        <v/>
      </c>
      <c r="O937" s="18">
        <f>IF(AND(ISNUMBER(A937),A937='الإعدادات'!$B$4),COUNTIFS($A$6:$A$2005,'الإعدادات'!$B$4,$N$6:$N$2005,"&lt;"&amp;N937)+COUNTIFS($A$6:A937,'الإعدادات'!$B$4,$N$6:N937,N937),"")</f>
        <v/>
      </c>
    </row>
    <row r="938">
      <c r="A938" s="13" t="n"/>
      <c r="B938" s="20" t="n"/>
      <c r="C938" s="5" t="n"/>
      <c r="D938" s="21" t="n"/>
      <c r="E938" s="5" t="n"/>
      <c r="F938" s="5" t="n"/>
      <c r="G938" s="5" t="n"/>
      <c r="H938" s="15" t="n"/>
      <c r="I938" s="5" t="n"/>
      <c r="J938" s="19">
        <f>IF(E938&amp;""="","",IFERROR(INDEX('الخدمات'!$B$6:$B$205,MATCH(E938&amp;"",'الخدمات'!$A$6:$A$205,0)),"خدمة غير موجودة"))</f>
        <v/>
      </c>
      <c r="K938" s="19">
        <f>IF(A938&amp;""="","",IF(AND(G938="تم",ISNUMBER(J938)),ROUND(J938-N(H938),2),0))</f>
        <v/>
      </c>
      <c r="L938" s="19">
        <f>IF(A938&amp;""="","",IFERROR(ROUND(K938*INDEX('الموظفات'!$C$6:$C$205,MATCH(F938&amp;"",'الموظفات'!$A$6:$A$205,0)),2),0))</f>
        <v/>
      </c>
      <c r="M938" s="6">
        <f>IF(A938&amp;""="","",IF(G938&amp;""="","محجوز",G938))</f>
        <v/>
      </c>
      <c r="N938" s="18">
        <f>IF(ISNUMBER(A938),IF(ISNUMBER(B938),HOUR(B938)*60+MINUTE(B938),0),"")</f>
        <v/>
      </c>
      <c r="O938" s="18">
        <f>IF(AND(ISNUMBER(A938),A938='الإعدادات'!$B$4),COUNTIFS($A$6:$A$2005,'الإعدادات'!$B$4,$N$6:$N$2005,"&lt;"&amp;N938)+COUNTIFS($A$6:A938,'الإعدادات'!$B$4,$N$6:N938,N938),"")</f>
        <v/>
      </c>
    </row>
    <row r="939">
      <c r="A939" s="13" t="n"/>
      <c r="B939" s="20" t="n"/>
      <c r="C939" s="5" t="n"/>
      <c r="D939" s="21" t="n"/>
      <c r="E939" s="5" t="n"/>
      <c r="F939" s="5" t="n"/>
      <c r="G939" s="5" t="n"/>
      <c r="H939" s="15" t="n"/>
      <c r="I939" s="5" t="n"/>
      <c r="J939" s="19">
        <f>IF(E939&amp;""="","",IFERROR(INDEX('الخدمات'!$B$6:$B$205,MATCH(E939&amp;"",'الخدمات'!$A$6:$A$205,0)),"خدمة غير موجودة"))</f>
        <v/>
      </c>
      <c r="K939" s="19">
        <f>IF(A939&amp;""="","",IF(AND(G939="تم",ISNUMBER(J939)),ROUND(J939-N(H939),2),0))</f>
        <v/>
      </c>
      <c r="L939" s="19">
        <f>IF(A939&amp;""="","",IFERROR(ROUND(K939*INDEX('الموظفات'!$C$6:$C$205,MATCH(F939&amp;"",'الموظفات'!$A$6:$A$205,0)),2),0))</f>
        <v/>
      </c>
      <c r="M939" s="6">
        <f>IF(A939&amp;""="","",IF(G939&amp;""="","محجوز",G939))</f>
        <v/>
      </c>
      <c r="N939" s="18">
        <f>IF(ISNUMBER(A939),IF(ISNUMBER(B939),HOUR(B939)*60+MINUTE(B939),0),"")</f>
        <v/>
      </c>
      <c r="O939" s="18">
        <f>IF(AND(ISNUMBER(A939),A939='الإعدادات'!$B$4),COUNTIFS($A$6:$A$2005,'الإعدادات'!$B$4,$N$6:$N$2005,"&lt;"&amp;N939)+COUNTIFS($A$6:A939,'الإعدادات'!$B$4,$N$6:N939,N939),"")</f>
        <v/>
      </c>
    </row>
    <row r="940">
      <c r="A940" s="13" t="n"/>
      <c r="B940" s="20" t="n"/>
      <c r="C940" s="5" t="n"/>
      <c r="D940" s="21" t="n"/>
      <c r="E940" s="5" t="n"/>
      <c r="F940" s="5" t="n"/>
      <c r="G940" s="5" t="n"/>
      <c r="H940" s="15" t="n"/>
      <c r="I940" s="5" t="n"/>
      <c r="J940" s="19">
        <f>IF(E940&amp;""="","",IFERROR(INDEX('الخدمات'!$B$6:$B$205,MATCH(E940&amp;"",'الخدمات'!$A$6:$A$205,0)),"خدمة غير موجودة"))</f>
        <v/>
      </c>
      <c r="K940" s="19">
        <f>IF(A940&amp;""="","",IF(AND(G940="تم",ISNUMBER(J940)),ROUND(J940-N(H940),2),0))</f>
        <v/>
      </c>
      <c r="L940" s="19">
        <f>IF(A940&amp;""="","",IFERROR(ROUND(K940*INDEX('الموظفات'!$C$6:$C$205,MATCH(F940&amp;"",'الموظفات'!$A$6:$A$205,0)),2),0))</f>
        <v/>
      </c>
      <c r="M940" s="6">
        <f>IF(A940&amp;""="","",IF(G940&amp;""="","محجوز",G940))</f>
        <v/>
      </c>
      <c r="N940" s="18">
        <f>IF(ISNUMBER(A940),IF(ISNUMBER(B940),HOUR(B940)*60+MINUTE(B940),0),"")</f>
        <v/>
      </c>
      <c r="O940" s="18">
        <f>IF(AND(ISNUMBER(A940),A940='الإعدادات'!$B$4),COUNTIFS($A$6:$A$2005,'الإعدادات'!$B$4,$N$6:$N$2005,"&lt;"&amp;N940)+COUNTIFS($A$6:A940,'الإعدادات'!$B$4,$N$6:N940,N940),"")</f>
        <v/>
      </c>
    </row>
    <row r="941">
      <c r="A941" s="13" t="n"/>
      <c r="B941" s="20" t="n"/>
      <c r="C941" s="5" t="n"/>
      <c r="D941" s="21" t="n"/>
      <c r="E941" s="5" t="n"/>
      <c r="F941" s="5" t="n"/>
      <c r="G941" s="5" t="n"/>
      <c r="H941" s="15" t="n"/>
      <c r="I941" s="5" t="n"/>
      <c r="J941" s="19">
        <f>IF(E941&amp;""="","",IFERROR(INDEX('الخدمات'!$B$6:$B$205,MATCH(E941&amp;"",'الخدمات'!$A$6:$A$205,0)),"خدمة غير موجودة"))</f>
        <v/>
      </c>
      <c r="K941" s="19">
        <f>IF(A941&amp;""="","",IF(AND(G941="تم",ISNUMBER(J941)),ROUND(J941-N(H941),2),0))</f>
        <v/>
      </c>
      <c r="L941" s="19">
        <f>IF(A941&amp;""="","",IFERROR(ROUND(K941*INDEX('الموظفات'!$C$6:$C$205,MATCH(F941&amp;"",'الموظفات'!$A$6:$A$205,0)),2),0))</f>
        <v/>
      </c>
      <c r="M941" s="6">
        <f>IF(A941&amp;""="","",IF(G941&amp;""="","محجوز",G941))</f>
        <v/>
      </c>
      <c r="N941" s="18">
        <f>IF(ISNUMBER(A941),IF(ISNUMBER(B941),HOUR(B941)*60+MINUTE(B941),0),"")</f>
        <v/>
      </c>
      <c r="O941" s="18">
        <f>IF(AND(ISNUMBER(A941),A941='الإعدادات'!$B$4),COUNTIFS($A$6:$A$2005,'الإعدادات'!$B$4,$N$6:$N$2005,"&lt;"&amp;N941)+COUNTIFS($A$6:A941,'الإعدادات'!$B$4,$N$6:N941,N941),"")</f>
        <v/>
      </c>
    </row>
    <row r="942">
      <c r="A942" s="13" t="n"/>
      <c r="B942" s="20" t="n"/>
      <c r="C942" s="5" t="n"/>
      <c r="D942" s="21" t="n"/>
      <c r="E942" s="5" t="n"/>
      <c r="F942" s="5" t="n"/>
      <c r="G942" s="5" t="n"/>
      <c r="H942" s="15" t="n"/>
      <c r="I942" s="5" t="n"/>
      <c r="J942" s="19">
        <f>IF(E942&amp;""="","",IFERROR(INDEX('الخدمات'!$B$6:$B$205,MATCH(E942&amp;"",'الخدمات'!$A$6:$A$205,0)),"خدمة غير موجودة"))</f>
        <v/>
      </c>
      <c r="K942" s="19">
        <f>IF(A942&amp;""="","",IF(AND(G942="تم",ISNUMBER(J942)),ROUND(J942-N(H942),2),0))</f>
        <v/>
      </c>
      <c r="L942" s="19">
        <f>IF(A942&amp;""="","",IFERROR(ROUND(K942*INDEX('الموظفات'!$C$6:$C$205,MATCH(F942&amp;"",'الموظفات'!$A$6:$A$205,0)),2),0))</f>
        <v/>
      </c>
      <c r="M942" s="6">
        <f>IF(A942&amp;""="","",IF(G942&amp;""="","محجوز",G942))</f>
        <v/>
      </c>
      <c r="N942" s="18">
        <f>IF(ISNUMBER(A942),IF(ISNUMBER(B942),HOUR(B942)*60+MINUTE(B942),0),"")</f>
        <v/>
      </c>
      <c r="O942" s="18">
        <f>IF(AND(ISNUMBER(A942),A942='الإعدادات'!$B$4),COUNTIFS($A$6:$A$2005,'الإعدادات'!$B$4,$N$6:$N$2005,"&lt;"&amp;N942)+COUNTIFS($A$6:A942,'الإعدادات'!$B$4,$N$6:N942,N942),"")</f>
        <v/>
      </c>
    </row>
    <row r="943">
      <c r="A943" s="13" t="n"/>
      <c r="B943" s="20" t="n"/>
      <c r="C943" s="5" t="n"/>
      <c r="D943" s="21" t="n"/>
      <c r="E943" s="5" t="n"/>
      <c r="F943" s="5" t="n"/>
      <c r="G943" s="5" t="n"/>
      <c r="H943" s="15" t="n"/>
      <c r="I943" s="5" t="n"/>
      <c r="J943" s="19">
        <f>IF(E943&amp;""="","",IFERROR(INDEX('الخدمات'!$B$6:$B$205,MATCH(E943&amp;"",'الخدمات'!$A$6:$A$205,0)),"خدمة غير موجودة"))</f>
        <v/>
      </c>
      <c r="K943" s="19">
        <f>IF(A943&amp;""="","",IF(AND(G943="تم",ISNUMBER(J943)),ROUND(J943-N(H943),2),0))</f>
        <v/>
      </c>
      <c r="L943" s="19">
        <f>IF(A943&amp;""="","",IFERROR(ROUND(K943*INDEX('الموظفات'!$C$6:$C$205,MATCH(F943&amp;"",'الموظفات'!$A$6:$A$205,0)),2),0))</f>
        <v/>
      </c>
      <c r="M943" s="6">
        <f>IF(A943&amp;""="","",IF(G943&amp;""="","محجوز",G943))</f>
        <v/>
      </c>
      <c r="N943" s="18">
        <f>IF(ISNUMBER(A943),IF(ISNUMBER(B943),HOUR(B943)*60+MINUTE(B943),0),"")</f>
        <v/>
      </c>
      <c r="O943" s="18">
        <f>IF(AND(ISNUMBER(A943),A943='الإعدادات'!$B$4),COUNTIFS($A$6:$A$2005,'الإعدادات'!$B$4,$N$6:$N$2005,"&lt;"&amp;N943)+COUNTIFS($A$6:A943,'الإعدادات'!$B$4,$N$6:N943,N943),"")</f>
        <v/>
      </c>
    </row>
    <row r="944">
      <c r="A944" s="13" t="n"/>
      <c r="B944" s="20" t="n"/>
      <c r="C944" s="5" t="n"/>
      <c r="D944" s="21" t="n"/>
      <c r="E944" s="5" t="n"/>
      <c r="F944" s="5" t="n"/>
      <c r="G944" s="5" t="n"/>
      <c r="H944" s="15" t="n"/>
      <c r="I944" s="5" t="n"/>
      <c r="J944" s="19">
        <f>IF(E944&amp;""="","",IFERROR(INDEX('الخدمات'!$B$6:$B$205,MATCH(E944&amp;"",'الخدمات'!$A$6:$A$205,0)),"خدمة غير موجودة"))</f>
        <v/>
      </c>
      <c r="K944" s="19">
        <f>IF(A944&amp;""="","",IF(AND(G944="تم",ISNUMBER(J944)),ROUND(J944-N(H944),2),0))</f>
        <v/>
      </c>
      <c r="L944" s="19">
        <f>IF(A944&amp;""="","",IFERROR(ROUND(K944*INDEX('الموظفات'!$C$6:$C$205,MATCH(F944&amp;"",'الموظفات'!$A$6:$A$205,0)),2),0))</f>
        <v/>
      </c>
      <c r="M944" s="6">
        <f>IF(A944&amp;""="","",IF(G944&amp;""="","محجوز",G944))</f>
        <v/>
      </c>
      <c r="N944" s="18">
        <f>IF(ISNUMBER(A944),IF(ISNUMBER(B944),HOUR(B944)*60+MINUTE(B944),0),"")</f>
        <v/>
      </c>
      <c r="O944" s="18">
        <f>IF(AND(ISNUMBER(A944),A944='الإعدادات'!$B$4),COUNTIFS($A$6:$A$2005,'الإعدادات'!$B$4,$N$6:$N$2005,"&lt;"&amp;N944)+COUNTIFS($A$6:A944,'الإعدادات'!$B$4,$N$6:N944,N944),"")</f>
        <v/>
      </c>
    </row>
    <row r="945">
      <c r="A945" s="13" t="n"/>
      <c r="B945" s="20" t="n"/>
      <c r="C945" s="5" t="n"/>
      <c r="D945" s="21" t="n"/>
      <c r="E945" s="5" t="n"/>
      <c r="F945" s="5" t="n"/>
      <c r="G945" s="5" t="n"/>
      <c r="H945" s="15" t="n"/>
      <c r="I945" s="5" t="n"/>
      <c r="J945" s="19">
        <f>IF(E945&amp;""="","",IFERROR(INDEX('الخدمات'!$B$6:$B$205,MATCH(E945&amp;"",'الخدمات'!$A$6:$A$205,0)),"خدمة غير موجودة"))</f>
        <v/>
      </c>
      <c r="K945" s="19">
        <f>IF(A945&amp;""="","",IF(AND(G945="تم",ISNUMBER(J945)),ROUND(J945-N(H945),2),0))</f>
        <v/>
      </c>
      <c r="L945" s="19">
        <f>IF(A945&amp;""="","",IFERROR(ROUND(K945*INDEX('الموظفات'!$C$6:$C$205,MATCH(F945&amp;"",'الموظفات'!$A$6:$A$205,0)),2),0))</f>
        <v/>
      </c>
      <c r="M945" s="6">
        <f>IF(A945&amp;""="","",IF(G945&amp;""="","محجوز",G945))</f>
        <v/>
      </c>
      <c r="N945" s="18">
        <f>IF(ISNUMBER(A945),IF(ISNUMBER(B945),HOUR(B945)*60+MINUTE(B945),0),"")</f>
        <v/>
      </c>
      <c r="O945" s="18">
        <f>IF(AND(ISNUMBER(A945),A945='الإعدادات'!$B$4),COUNTIFS($A$6:$A$2005,'الإعدادات'!$B$4,$N$6:$N$2005,"&lt;"&amp;N945)+COUNTIFS($A$6:A945,'الإعدادات'!$B$4,$N$6:N945,N945),"")</f>
        <v/>
      </c>
    </row>
    <row r="946">
      <c r="A946" s="13" t="n"/>
      <c r="B946" s="20" t="n"/>
      <c r="C946" s="5" t="n"/>
      <c r="D946" s="21" t="n"/>
      <c r="E946" s="5" t="n"/>
      <c r="F946" s="5" t="n"/>
      <c r="G946" s="5" t="n"/>
      <c r="H946" s="15" t="n"/>
      <c r="I946" s="5" t="n"/>
      <c r="J946" s="19">
        <f>IF(E946&amp;""="","",IFERROR(INDEX('الخدمات'!$B$6:$B$205,MATCH(E946&amp;"",'الخدمات'!$A$6:$A$205,0)),"خدمة غير موجودة"))</f>
        <v/>
      </c>
      <c r="K946" s="19">
        <f>IF(A946&amp;""="","",IF(AND(G946="تم",ISNUMBER(J946)),ROUND(J946-N(H946),2),0))</f>
        <v/>
      </c>
      <c r="L946" s="19">
        <f>IF(A946&amp;""="","",IFERROR(ROUND(K946*INDEX('الموظفات'!$C$6:$C$205,MATCH(F946&amp;"",'الموظفات'!$A$6:$A$205,0)),2),0))</f>
        <v/>
      </c>
      <c r="M946" s="6">
        <f>IF(A946&amp;""="","",IF(G946&amp;""="","محجوز",G946))</f>
        <v/>
      </c>
      <c r="N946" s="18">
        <f>IF(ISNUMBER(A946),IF(ISNUMBER(B946),HOUR(B946)*60+MINUTE(B946),0),"")</f>
        <v/>
      </c>
      <c r="O946" s="18">
        <f>IF(AND(ISNUMBER(A946),A946='الإعدادات'!$B$4),COUNTIFS($A$6:$A$2005,'الإعدادات'!$B$4,$N$6:$N$2005,"&lt;"&amp;N946)+COUNTIFS($A$6:A946,'الإعدادات'!$B$4,$N$6:N946,N946),"")</f>
        <v/>
      </c>
    </row>
    <row r="947">
      <c r="A947" s="13" t="n"/>
      <c r="B947" s="20" t="n"/>
      <c r="C947" s="5" t="n"/>
      <c r="D947" s="21" t="n"/>
      <c r="E947" s="5" t="n"/>
      <c r="F947" s="5" t="n"/>
      <c r="G947" s="5" t="n"/>
      <c r="H947" s="15" t="n"/>
      <c r="I947" s="5" t="n"/>
      <c r="J947" s="19">
        <f>IF(E947&amp;""="","",IFERROR(INDEX('الخدمات'!$B$6:$B$205,MATCH(E947&amp;"",'الخدمات'!$A$6:$A$205,0)),"خدمة غير موجودة"))</f>
        <v/>
      </c>
      <c r="K947" s="19">
        <f>IF(A947&amp;""="","",IF(AND(G947="تم",ISNUMBER(J947)),ROUND(J947-N(H947),2),0))</f>
        <v/>
      </c>
      <c r="L947" s="19">
        <f>IF(A947&amp;""="","",IFERROR(ROUND(K947*INDEX('الموظفات'!$C$6:$C$205,MATCH(F947&amp;"",'الموظفات'!$A$6:$A$205,0)),2),0))</f>
        <v/>
      </c>
      <c r="M947" s="6">
        <f>IF(A947&amp;""="","",IF(G947&amp;""="","محجوز",G947))</f>
        <v/>
      </c>
      <c r="N947" s="18">
        <f>IF(ISNUMBER(A947),IF(ISNUMBER(B947),HOUR(B947)*60+MINUTE(B947),0),"")</f>
        <v/>
      </c>
      <c r="O947" s="18">
        <f>IF(AND(ISNUMBER(A947),A947='الإعدادات'!$B$4),COUNTIFS($A$6:$A$2005,'الإعدادات'!$B$4,$N$6:$N$2005,"&lt;"&amp;N947)+COUNTIFS($A$6:A947,'الإعدادات'!$B$4,$N$6:N947,N947),"")</f>
        <v/>
      </c>
    </row>
    <row r="948">
      <c r="A948" s="13" t="n"/>
      <c r="B948" s="20" t="n"/>
      <c r="C948" s="5" t="n"/>
      <c r="D948" s="21" t="n"/>
      <c r="E948" s="5" t="n"/>
      <c r="F948" s="5" t="n"/>
      <c r="G948" s="5" t="n"/>
      <c r="H948" s="15" t="n"/>
      <c r="I948" s="5" t="n"/>
      <c r="J948" s="19">
        <f>IF(E948&amp;""="","",IFERROR(INDEX('الخدمات'!$B$6:$B$205,MATCH(E948&amp;"",'الخدمات'!$A$6:$A$205,0)),"خدمة غير موجودة"))</f>
        <v/>
      </c>
      <c r="K948" s="19">
        <f>IF(A948&amp;""="","",IF(AND(G948="تم",ISNUMBER(J948)),ROUND(J948-N(H948),2),0))</f>
        <v/>
      </c>
      <c r="L948" s="19">
        <f>IF(A948&amp;""="","",IFERROR(ROUND(K948*INDEX('الموظفات'!$C$6:$C$205,MATCH(F948&amp;"",'الموظفات'!$A$6:$A$205,0)),2),0))</f>
        <v/>
      </c>
      <c r="M948" s="6">
        <f>IF(A948&amp;""="","",IF(G948&amp;""="","محجوز",G948))</f>
        <v/>
      </c>
      <c r="N948" s="18">
        <f>IF(ISNUMBER(A948),IF(ISNUMBER(B948),HOUR(B948)*60+MINUTE(B948),0),"")</f>
        <v/>
      </c>
      <c r="O948" s="18">
        <f>IF(AND(ISNUMBER(A948),A948='الإعدادات'!$B$4),COUNTIFS($A$6:$A$2005,'الإعدادات'!$B$4,$N$6:$N$2005,"&lt;"&amp;N948)+COUNTIFS($A$6:A948,'الإعدادات'!$B$4,$N$6:N948,N948),"")</f>
        <v/>
      </c>
    </row>
    <row r="949">
      <c r="A949" s="13" t="n"/>
      <c r="B949" s="20" t="n"/>
      <c r="C949" s="5" t="n"/>
      <c r="D949" s="21" t="n"/>
      <c r="E949" s="5" t="n"/>
      <c r="F949" s="5" t="n"/>
      <c r="G949" s="5" t="n"/>
      <c r="H949" s="15" t="n"/>
      <c r="I949" s="5" t="n"/>
      <c r="J949" s="19">
        <f>IF(E949&amp;""="","",IFERROR(INDEX('الخدمات'!$B$6:$B$205,MATCH(E949&amp;"",'الخدمات'!$A$6:$A$205,0)),"خدمة غير موجودة"))</f>
        <v/>
      </c>
      <c r="K949" s="19">
        <f>IF(A949&amp;""="","",IF(AND(G949="تم",ISNUMBER(J949)),ROUND(J949-N(H949),2),0))</f>
        <v/>
      </c>
      <c r="L949" s="19">
        <f>IF(A949&amp;""="","",IFERROR(ROUND(K949*INDEX('الموظفات'!$C$6:$C$205,MATCH(F949&amp;"",'الموظفات'!$A$6:$A$205,0)),2),0))</f>
        <v/>
      </c>
      <c r="M949" s="6">
        <f>IF(A949&amp;""="","",IF(G949&amp;""="","محجوز",G949))</f>
        <v/>
      </c>
      <c r="N949" s="18">
        <f>IF(ISNUMBER(A949),IF(ISNUMBER(B949),HOUR(B949)*60+MINUTE(B949),0),"")</f>
        <v/>
      </c>
      <c r="O949" s="18">
        <f>IF(AND(ISNUMBER(A949),A949='الإعدادات'!$B$4),COUNTIFS($A$6:$A$2005,'الإعدادات'!$B$4,$N$6:$N$2005,"&lt;"&amp;N949)+COUNTIFS($A$6:A949,'الإعدادات'!$B$4,$N$6:N949,N949),"")</f>
        <v/>
      </c>
    </row>
    <row r="950">
      <c r="A950" s="13" t="n"/>
      <c r="B950" s="20" t="n"/>
      <c r="C950" s="5" t="n"/>
      <c r="D950" s="21" t="n"/>
      <c r="E950" s="5" t="n"/>
      <c r="F950" s="5" t="n"/>
      <c r="G950" s="5" t="n"/>
      <c r="H950" s="15" t="n"/>
      <c r="I950" s="5" t="n"/>
      <c r="J950" s="19">
        <f>IF(E950&amp;""="","",IFERROR(INDEX('الخدمات'!$B$6:$B$205,MATCH(E950&amp;"",'الخدمات'!$A$6:$A$205,0)),"خدمة غير موجودة"))</f>
        <v/>
      </c>
      <c r="K950" s="19">
        <f>IF(A950&amp;""="","",IF(AND(G950="تم",ISNUMBER(J950)),ROUND(J950-N(H950),2),0))</f>
        <v/>
      </c>
      <c r="L950" s="19">
        <f>IF(A950&amp;""="","",IFERROR(ROUND(K950*INDEX('الموظفات'!$C$6:$C$205,MATCH(F950&amp;"",'الموظفات'!$A$6:$A$205,0)),2),0))</f>
        <v/>
      </c>
      <c r="M950" s="6">
        <f>IF(A950&amp;""="","",IF(G950&amp;""="","محجوز",G950))</f>
        <v/>
      </c>
      <c r="N950" s="18">
        <f>IF(ISNUMBER(A950),IF(ISNUMBER(B950),HOUR(B950)*60+MINUTE(B950),0),"")</f>
        <v/>
      </c>
      <c r="O950" s="18">
        <f>IF(AND(ISNUMBER(A950),A950='الإعدادات'!$B$4),COUNTIFS($A$6:$A$2005,'الإعدادات'!$B$4,$N$6:$N$2005,"&lt;"&amp;N950)+COUNTIFS($A$6:A950,'الإعدادات'!$B$4,$N$6:N950,N950),"")</f>
        <v/>
      </c>
    </row>
    <row r="951">
      <c r="A951" s="13" t="n"/>
      <c r="B951" s="20" t="n"/>
      <c r="C951" s="5" t="n"/>
      <c r="D951" s="21" t="n"/>
      <c r="E951" s="5" t="n"/>
      <c r="F951" s="5" t="n"/>
      <c r="G951" s="5" t="n"/>
      <c r="H951" s="15" t="n"/>
      <c r="I951" s="5" t="n"/>
      <c r="J951" s="19">
        <f>IF(E951&amp;""="","",IFERROR(INDEX('الخدمات'!$B$6:$B$205,MATCH(E951&amp;"",'الخدمات'!$A$6:$A$205,0)),"خدمة غير موجودة"))</f>
        <v/>
      </c>
      <c r="K951" s="19">
        <f>IF(A951&amp;""="","",IF(AND(G951="تم",ISNUMBER(J951)),ROUND(J951-N(H951),2),0))</f>
        <v/>
      </c>
      <c r="L951" s="19">
        <f>IF(A951&amp;""="","",IFERROR(ROUND(K951*INDEX('الموظفات'!$C$6:$C$205,MATCH(F951&amp;"",'الموظفات'!$A$6:$A$205,0)),2),0))</f>
        <v/>
      </c>
      <c r="M951" s="6">
        <f>IF(A951&amp;""="","",IF(G951&amp;""="","محجوز",G951))</f>
        <v/>
      </c>
      <c r="N951" s="18">
        <f>IF(ISNUMBER(A951),IF(ISNUMBER(B951),HOUR(B951)*60+MINUTE(B951),0),"")</f>
        <v/>
      </c>
      <c r="O951" s="18">
        <f>IF(AND(ISNUMBER(A951),A951='الإعدادات'!$B$4),COUNTIFS($A$6:$A$2005,'الإعدادات'!$B$4,$N$6:$N$2005,"&lt;"&amp;N951)+COUNTIFS($A$6:A951,'الإعدادات'!$B$4,$N$6:N951,N951),"")</f>
        <v/>
      </c>
    </row>
    <row r="952">
      <c r="A952" s="13" t="n"/>
      <c r="B952" s="20" t="n"/>
      <c r="C952" s="5" t="n"/>
      <c r="D952" s="21" t="n"/>
      <c r="E952" s="5" t="n"/>
      <c r="F952" s="5" t="n"/>
      <c r="G952" s="5" t="n"/>
      <c r="H952" s="15" t="n"/>
      <c r="I952" s="5" t="n"/>
      <c r="J952" s="19">
        <f>IF(E952&amp;""="","",IFERROR(INDEX('الخدمات'!$B$6:$B$205,MATCH(E952&amp;"",'الخدمات'!$A$6:$A$205,0)),"خدمة غير موجودة"))</f>
        <v/>
      </c>
      <c r="K952" s="19">
        <f>IF(A952&amp;""="","",IF(AND(G952="تم",ISNUMBER(J952)),ROUND(J952-N(H952),2),0))</f>
        <v/>
      </c>
      <c r="L952" s="19">
        <f>IF(A952&amp;""="","",IFERROR(ROUND(K952*INDEX('الموظفات'!$C$6:$C$205,MATCH(F952&amp;"",'الموظفات'!$A$6:$A$205,0)),2),0))</f>
        <v/>
      </c>
      <c r="M952" s="6">
        <f>IF(A952&amp;""="","",IF(G952&amp;""="","محجوز",G952))</f>
        <v/>
      </c>
      <c r="N952" s="18">
        <f>IF(ISNUMBER(A952),IF(ISNUMBER(B952),HOUR(B952)*60+MINUTE(B952),0),"")</f>
        <v/>
      </c>
      <c r="O952" s="18">
        <f>IF(AND(ISNUMBER(A952),A952='الإعدادات'!$B$4),COUNTIFS($A$6:$A$2005,'الإعدادات'!$B$4,$N$6:$N$2005,"&lt;"&amp;N952)+COUNTIFS($A$6:A952,'الإعدادات'!$B$4,$N$6:N952,N952),"")</f>
        <v/>
      </c>
    </row>
    <row r="953">
      <c r="A953" s="13" t="n"/>
      <c r="B953" s="20" t="n"/>
      <c r="C953" s="5" t="n"/>
      <c r="D953" s="21" t="n"/>
      <c r="E953" s="5" t="n"/>
      <c r="F953" s="5" t="n"/>
      <c r="G953" s="5" t="n"/>
      <c r="H953" s="15" t="n"/>
      <c r="I953" s="5" t="n"/>
      <c r="J953" s="19">
        <f>IF(E953&amp;""="","",IFERROR(INDEX('الخدمات'!$B$6:$B$205,MATCH(E953&amp;"",'الخدمات'!$A$6:$A$205,0)),"خدمة غير موجودة"))</f>
        <v/>
      </c>
      <c r="K953" s="19">
        <f>IF(A953&amp;""="","",IF(AND(G953="تم",ISNUMBER(J953)),ROUND(J953-N(H953),2),0))</f>
        <v/>
      </c>
      <c r="L953" s="19">
        <f>IF(A953&amp;""="","",IFERROR(ROUND(K953*INDEX('الموظفات'!$C$6:$C$205,MATCH(F953&amp;"",'الموظفات'!$A$6:$A$205,0)),2),0))</f>
        <v/>
      </c>
      <c r="M953" s="6">
        <f>IF(A953&amp;""="","",IF(G953&amp;""="","محجوز",G953))</f>
        <v/>
      </c>
      <c r="N953" s="18">
        <f>IF(ISNUMBER(A953),IF(ISNUMBER(B953),HOUR(B953)*60+MINUTE(B953),0),"")</f>
        <v/>
      </c>
      <c r="O953" s="18">
        <f>IF(AND(ISNUMBER(A953),A953='الإعدادات'!$B$4),COUNTIFS($A$6:$A$2005,'الإعدادات'!$B$4,$N$6:$N$2005,"&lt;"&amp;N953)+COUNTIFS($A$6:A953,'الإعدادات'!$B$4,$N$6:N953,N953),"")</f>
        <v/>
      </c>
    </row>
    <row r="954">
      <c r="A954" s="13" t="n"/>
      <c r="B954" s="20" t="n"/>
      <c r="C954" s="5" t="n"/>
      <c r="D954" s="21" t="n"/>
      <c r="E954" s="5" t="n"/>
      <c r="F954" s="5" t="n"/>
      <c r="G954" s="5" t="n"/>
      <c r="H954" s="15" t="n"/>
      <c r="I954" s="5" t="n"/>
      <c r="J954" s="19">
        <f>IF(E954&amp;""="","",IFERROR(INDEX('الخدمات'!$B$6:$B$205,MATCH(E954&amp;"",'الخدمات'!$A$6:$A$205,0)),"خدمة غير موجودة"))</f>
        <v/>
      </c>
      <c r="K954" s="19">
        <f>IF(A954&amp;""="","",IF(AND(G954="تم",ISNUMBER(J954)),ROUND(J954-N(H954),2),0))</f>
        <v/>
      </c>
      <c r="L954" s="19">
        <f>IF(A954&amp;""="","",IFERROR(ROUND(K954*INDEX('الموظفات'!$C$6:$C$205,MATCH(F954&amp;"",'الموظفات'!$A$6:$A$205,0)),2),0))</f>
        <v/>
      </c>
      <c r="M954" s="6">
        <f>IF(A954&amp;""="","",IF(G954&amp;""="","محجوز",G954))</f>
        <v/>
      </c>
      <c r="N954" s="18">
        <f>IF(ISNUMBER(A954),IF(ISNUMBER(B954),HOUR(B954)*60+MINUTE(B954),0),"")</f>
        <v/>
      </c>
      <c r="O954" s="18">
        <f>IF(AND(ISNUMBER(A954),A954='الإعدادات'!$B$4),COUNTIFS($A$6:$A$2005,'الإعدادات'!$B$4,$N$6:$N$2005,"&lt;"&amp;N954)+COUNTIFS($A$6:A954,'الإعدادات'!$B$4,$N$6:N954,N954),"")</f>
        <v/>
      </c>
    </row>
    <row r="955">
      <c r="A955" s="13" t="n"/>
      <c r="B955" s="20" t="n"/>
      <c r="C955" s="5" t="n"/>
      <c r="D955" s="21" t="n"/>
      <c r="E955" s="5" t="n"/>
      <c r="F955" s="5" t="n"/>
      <c r="G955" s="5" t="n"/>
      <c r="H955" s="15" t="n"/>
      <c r="I955" s="5" t="n"/>
      <c r="J955" s="19">
        <f>IF(E955&amp;""="","",IFERROR(INDEX('الخدمات'!$B$6:$B$205,MATCH(E955&amp;"",'الخدمات'!$A$6:$A$205,0)),"خدمة غير موجودة"))</f>
        <v/>
      </c>
      <c r="K955" s="19">
        <f>IF(A955&amp;""="","",IF(AND(G955="تم",ISNUMBER(J955)),ROUND(J955-N(H955),2),0))</f>
        <v/>
      </c>
      <c r="L955" s="19">
        <f>IF(A955&amp;""="","",IFERROR(ROUND(K955*INDEX('الموظفات'!$C$6:$C$205,MATCH(F955&amp;"",'الموظفات'!$A$6:$A$205,0)),2),0))</f>
        <v/>
      </c>
      <c r="M955" s="6">
        <f>IF(A955&amp;""="","",IF(G955&amp;""="","محجوز",G955))</f>
        <v/>
      </c>
      <c r="N955" s="18">
        <f>IF(ISNUMBER(A955),IF(ISNUMBER(B955),HOUR(B955)*60+MINUTE(B955),0),"")</f>
        <v/>
      </c>
      <c r="O955" s="18">
        <f>IF(AND(ISNUMBER(A955),A955='الإعدادات'!$B$4),COUNTIFS($A$6:$A$2005,'الإعدادات'!$B$4,$N$6:$N$2005,"&lt;"&amp;N955)+COUNTIFS($A$6:A955,'الإعدادات'!$B$4,$N$6:N955,N955),"")</f>
        <v/>
      </c>
    </row>
    <row r="956">
      <c r="A956" s="13" t="n"/>
      <c r="B956" s="20" t="n"/>
      <c r="C956" s="5" t="n"/>
      <c r="D956" s="21" t="n"/>
      <c r="E956" s="5" t="n"/>
      <c r="F956" s="5" t="n"/>
      <c r="G956" s="5" t="n"/>
      <c r="H956" s="15" t="n"/>
      <c r="I956" s="5" t="n"/>
      <c r="J956" s="19">
        <f>IF(E956&amp;""="","",IFERROR(INDEX('الخدمات'!$B$6:$B$205,MATCH(E956&amp;"",'الخدمات'!$A$6:$A$205,0)),"خدمة غير موجودة"))</f>
        <v/>
      </c>
      <c r="K956" s="19">
        <f>IF(A956&amp;""="","",IF(AND(G956="تم",ISNUMBER(J956)),ROUND(J956-N(H956),2),0))</f>
        <v/>
      </c>
      <c r="L956" s="19">
        <f>IF(A956&amp;""="","",IFERROR(ROUND(K956*INDEX('الموظفات'!$C$6:$C$205,MATCH(F956&amp;"",'الموظفات'!$A$6:$A$205,0)),2),0))</f>
        <v/>
      </c>
      <c r="M956" s="6">
        <f>IF(A956&amp;""="","",IF(G956&amp;""="","محجوز",G956))</f>
        <v/>
      </c>
      <c r="N956" s="18">
        <f>IF(ISNUMBER(A956),IF(ISNUMBER(B956),HOUR(B956)*60+MINUTE(B956),0),"")</f>
        <v/>
      </c>
      <c r="O956" s="18">
        <f>IF(AND(ISNUMBER(A956),A956='الإعدادات'!$B$4),COUNTIFS($A$6:$A$2005,'الإعدادات'!$B$4,$N$6:$N$2005,"&lt;"&amp;N956)+COUNTIFS($A$6:A956,'الإعدادات'!$B$4,$N$6:N956,N956),"")</f>
        <v/>
      </c>
    </row>
    <row r="957">
      <c r="A957" s="13" t="n"/>
      <c r="B957" s="20" t="n"/>
      <c r="C957" s="5" t="n"/>
      <c r="D957" s="21" t="n"/>
      <c r="E957" s="5" t="n"/>
      <c r="F957" s="5" t="n"/>
      <c r="G957" s="5" t="n"/>
      <c r="H957" s="15" t="n"/>
      <c r="I957" s="5" t="n"/>
      <c r="J957" s="19">
        <f>IF(E957&amp;""="","",IFERROR(INDEX('الخدمات'!$B$6:$B$205,MATCH(E957&amp;"",'الخدمات'!$A$6:$A$205,0)),"خدمة غير موجودة"))</f>
        <v/>
      </c>
      <c r="K957" s="19">
        <f>IF(A957&amp;""="","",IF(AND(G957="تم",ISNUMBER(J957)),ROUND(J957-N(H957),2),0))</f>
        <v/>
      </c>
      <c r="L957" s="19">
        <f>IF(A957&amp;""="","",IFERROR(ROUND(K957*INDEX('الموظفات'!$C$6:$C$205,MATCH(F957&amp;"",'الموظفات'!$A$6:$A$205,0)),2),0))</f>
        <v/>
      </c>
      <c r="M957" s="6">
        <f>IF(A957&amp;""="","",IF(G957&amp;""="","محجوز",G957))</f>
        <v/>
      </c>
      <c r="N957" s="18">
        <f>IF(ISNUMBER(A957),IF(ISNUMBER(B957),HOUR(B957)*60+MINUTE(B957),0),"")</f>
        <v/>
      </c>
      <c r="O957" s="18">
        <f>IF(AND(ISNUMBER(A957),A957='الإعدادات'!$B$4),COUNTIFS($A$6:$A$2005,'الإعدادات'!$B$4,$N$6:$N$2005,"&lt;"&amp;N957)+COUNTIFS($A$6:A957,'الإعدادات'!$B$4,$N$6:N957,N957),"")</f>
        <v/>
      </c>
    </row>
    <row r="958">
      <c r="A958" s="13" t="n"/>
      <c r="B958" s="20" t="n"/>
      <c r="C958" s="5" t="n"/>
      <c r="D958" s="21" t="n"/>
      <c r="E958" s="5" t="n"/>
      <c r="F958" s="5" t="n"/>
      <c r="G958" s="5" t="n"/>
      <c r="H958" s="15" t="n"/>
      <c r="I958" s="5" t="n"/>
      <c r="J958" s="19">
        <f>IF(E958&amp;""="","",IFERROR(INDEX('الخدمات'!$B$6:$B$205,MATCH(E958&amp;"",'الخدمات'!$A$6:$A$205,0)),"خدمة غير موجودة"))</f>
        <v/>
      </c>
      <c r="K958" s="19">
        <f>IF(A958&amp;""="","",IF(AND(G958="تم",ISNUMBER(J958)),ROUND(J958-N(H958),2),0))</f>
        <v/>
      </c>
      <c r="L958" s="19">
        <f>IF(A958&amp;""="","",IFERROR(ROUND(K958*INDEX('الموظفات'!$C$6:$C$205,MATCH(F958&amp;"",'الموظفات'!$A$6:$A$205,0)),2),0))</f>
        <v/>
      </c>
      <c r="M958" s="6">
        <f>IF(A958&amp;""="","",IF(G958&amp;""="","محجوز",G958))</f>
        <v/>
      </c>
      <c r="N958" s="18">
        <f>IF(ISNUMBER(A958),IF(ISNUMBER(B958),HOUR(B958)*60+MINUTE(B958),0),"")</f>
        <v/>
      </c>
      <c r="O958" s="18">
        <f>IF(AND(ISNUMBER(A958),A958='الإعدادات'!$B$4),COUNTIFS($A$6:$A$2005,'الإعدادات'!$B$4,$N$6:$N$2005,"&lt;"&amp;N958)+COUNTIFS($A$6:A958,'الإعدادات'!$B$4,$N$6:N958,N958),"")</f>
        <v/>
      </c>
    </row>
    <row r="959">
      <c r="A959" s="13" t="n"/>
      <c r="B959" s="20" t="n"/>
      <c r="C959" s="5" t="n"/>
      <c r="D959" s="21" t="n"/>
      <c r="E959" s="5" t="n"/>
      <c r="F959" s="5" t="n"/>
      <c r="G959" s="5" t="n"/>
      <c r="H959" s="15" t="n"/>
      <c r="I959" s="5" t="n"/>
      <c r="J959" s="19">
        <f>IF(E959&amp;""="","",IFERROR(INDEX('الخدمات'!$B$6:$B$205,MATCH(E959&amp;"",'الخدمات'!$A$6:$A$205,0)),"خدمة غير موجودة"))</f>
        <v/>
      </c>
      <c r="K959" s="19">
        <f>IF(A959&amp;""="","",IF(AND(G959="تم",ISNUMBER(J959)),ROUND(J959-N(H959),2),0))</f>
        <v/>
      </c>
      <c r="L959" s="19">
        <f>IF(A959&amp;""="","",IFERROR(ROUND(K959*INDEX('الموظفات'!$C$6:$C$205,MATCH(F959&amp;"",'الموظفات'!$A$6:$A$205,0)),2),0))</f>
        <v/>
      </c>
      <c r="M959" s="6">
        <f>IF(A959&amp;""="","",IF(G959&amp;""="","محجوز",G959))</f>
        <v/>
      </c>
      <c r="N959" s="18">
        <f>IF(ISNUMBER(A959),IF(ISNUMBER(B959),HOUR(B959)*60+MINUTE(B959),0),"")</f>
        <v/>
      </c>
      <c r="O959" s="18">
        <f>IF(AND(ISNUMBER(A959),A959='الإعدادات'!$B$4),COUNTIFS($A$6:$A$2005,'الإعدادات'!$B$4,$N$6:$N$2005,"&lt;"&amp;N959)+COUNTIFS($A$6:A959,'الإعدادات'!$B$4,$N$6:N959,N959),"")</f>
        <v/>
      </c>
    </row>
    <row r="960">
      <c r="A960" s="13" t="n"/>
      <c r="B960" s="20" t="n"/>
      <c r="C960" s="5" t="n"/>
      <c r="D960" s="21" t="n"/>
      <c r="E960" s="5" t="n"/>
      <c r="F960" s="5" t="n"/>
      <c r="G960" s="5" t="n"/>
      <c r="H960" s="15" t="n"/>
      <c r="I960" s="5" t="n"/>
      <c r="J960" s="19">
        <f>IF(E960&amp;""="","",IFERROR(INDEX('الخدمات'!$B$6:$B$205,MATCH(E960&amp;"",'الخدمات'!$A$6:$A$205,0)),"خدمة غير موجودة"))</f>
        <v/>
      </c>
      <c r="K960" s="19">
        <f>IF(A960&amp;""="","",IF(AND(G960="تم",ISNUMBER(J960)),ROUND(J960-N(H960),2),0))</f>
        <v/>
      </c>
      <c r="L960" s="19">
        <f>IF(A960&amp;""="","",IFERROR(ROUND(K960*INDEX('الموظفات'!$C$6:$C$205,MATCH(F960&amp;"",'الموظفات'!$A$6:$A$205,0)),2),0))</f>
        <v/>
      </c>
      <c r="M960" s="6">
        <f>IF(A960&amp;""="","",IF(G960&amp;""="","محجوز",G960))</f>
        <v/>
      </c>
      <c r="N960" s="18">
        <f>IF(ISNUMBER(A960),IF(ISNUMBER(B960),HOUR(B960)*60+MINUTE(B960),0),"")</f>
        <v/>
      </c>
      <c r="O960" s="18">
        <f>IF(AND(ISNUMBER(A960),A960='الإعدادات'!$B$4),COUNTIFS($A$6:$A$2005,'الإعدادات'!$B$4,$N$6:$N$2005,"&lt;"&amp;N960)+COUNTIFS($A$6:A960,'الإعدادات'!$B$4,$N$6:N960,N960),"")</f>
        <v/>
      </c>
    </row>
    <row r="961">
      <c r="A961" s="13" t="n"/>
      <c r="B961" s="20" t="n"/>
      <c r="C961" s="5" t="n"/>
      <c r="D961" s="21" t="n"/>
      <c r="E961" s="5" t="n"/>
      <c r="F961" s="5" t="n"/>
      <c r="G961" s="5" t="n"/>
      <c r="H961" s="15" t="n"/>
      <c r="I961" s="5" t="n"/>
      <c r="J961" s="19">
        <f>IF(E961&amp;""="","",IFERROR(INDEX('الخدمات'!$B$6:$B$205,MATCH(E961&amp;"",'الخدمات'!$A$6:$A$205,0)),"خدمة غير موجودة"))</f>
        <v/>
      </c>
      <c r="K961" s="19">
        <f>IF(A961&amp;""="","",IF(AND(G961="تم",ISNUMBER(J961)),ROUND(J961-N(H961),2),0))</f>
        <v/>
      </c>
      <c r="L961" s="19">
        <f>IF(A961&amp;""="","",IFERROR(ROUND(K961*INDEX('الموظفات'!$C$6:$C$205,MATCH(F961&amp;"",'الموظفات'!$A$6:$A$205,0)),2),0))</f>
        <v/>
      </c>
      <c r="M961" s="6">
        <f>IF(A961&amp;""="","",IF(G961&amp;""="","محجوز",G961))</f>
        <v/>
      </c>
      <c r="N961" s="18">
        <f>IF(ISNUMBER(A961),IF(ISNUMBER(B961),HOUR(B961)*60+MINUTE(B961),0),"")</f>
        <v/>
      </c>
      <c r="O961" s="18">
        <f>IF(AND(ISNUMBER(A961),A961='الإعدادات'!$B$4),COUNTIFS($A$6:$A$2005,'الإعدادات'!$B$4,$N$6:$N$2005,"&lt;"&amp;N961)+COUNTIFS($A$6:A961,'الإعدادات'!$B$4,$N$6:N961,N961),"")</f>
        <v/>
      </c>
    </row>
    <row r="962">
      <c r="A962" s="13" t="n"/>
      <c r="B962" s="20" t="n"/>
      <c r="C962" s="5" t="n"/>
      <c r="D962" s="21" t="n"/>
      <c r="E962" s="5" t="n"/>
      <c r="F962" s="5" t="n"/>
      <c r="G962" s="5" t="n"/>
      <c r="H962" s="15" t="n"/>
      <c r="I962" s="5" t="n"/>
      <c r="J962" s="19">
        <f>IF(E962&amp;""="","",IFERROR(INDEX('الخدمات'!$B$6:$B$205,MATCH(E962&amp;"",'الخدمات'!$A$6:$A$205,0)),"خدمة غير موجودة"))</f>
        <v/>
      </c>
      <c r="K962" s="19">
        <f>IF(A962&amp;""="","",IF(AND(G962="تم",ISNUMBER(J962)),ROUND(J962-N(H962),2),0))</f>
        <v/>
      </c>
      <c r="L962" s="19">
        <f>IF(A962&amp;""="","",IFERROR(ROUND(K962*INDEX('الموظفات'!$C$6:$C$205,MATCH(F962&amp;"",'الموظفات'!$A$6:$A$205,0)),2),0))</f>
        <v/>
      </c>
      <c r="M962" s="6">
        <f>IF(A962&amp;""="","",IF(G962&amp;""="","محجوز",G962))</f>
        <v/>
      </c>
      <c r="N962" s="18">
        <f>IF(ISNUMBER(A962),IF(ISNUMBER(B962),HOUR(B962)*60+MINUTE(B962),0),"")</f>
        <v/>
      </c>
      <c r="O962" s="18">
        <f>IF(AND(ISNUMBER(A962),A962='الإعدادات'!$B$4),COUNTIFS($A$6:$A$2005,'الإعدادات'!$B$4,$N$6:$N$2005,"&lt;"&amp;N962)+COUNTIFS($A$6:A962,'الإعدادات'!$B$4,$N$6:N962,N962),"")</f>
        <v/>
      </c>
    </row>
    <row r="963">
      <c r="A963" s="13" t="n"/>
      <c r="B963" s="20" t="n"/>
      <c r="C963" s="5" t="n"/>
      <c r="D963" s="21" t="n"/>
      <c r="E963" s="5" t="n"/>
      <c r="F963" s="5" t="n"/>
      <c r="G963" s="5" t="n"/>
      <c r="H963" s="15" t="n"/>
      <c r="I963" s="5" t="n"/>
      <c r="J963" s="19">
        <f>IF(E963&amp;""="","",IFERROR(INDEX('الخدمات'!$B$6:$B$205,MATCH(E963&amp;"",'الخدمات'!$A$6:$A$205,0)),"خدمة غير موجودة"))</f>
        <v/>
      </c>
      <c r="K963" s="19">
        <f>IF(A963&amp;""="","",IF(AND(G963="تم",ISNUMBER(J963)),ROUND(J963-N(H963),2),0))</f>
        <v/>
      </c>
      <c r="L963" s="19">
        <f>IF(A963&amp;""="","",IFERROR(ROUND(K963*INDEX('الموظفات'!$C$6:$C$205,MATCH(F963&amp;"",'الموظفات'!$A$6:$A$205,0)),2),0))</f>
        <v/>
      </c>
      <c r="M963" s="6">
        <f>IF(A963&amp;""="","",IF(G963&amp;""="","محجوز",G963))</f>
        <v/>
      </c>
      <c r="N963" s="18">
        <f>IF(ISNUMBER(A963),IF(ISNUMBER(B963),HOUR(B963)*60+MINUTE(B963),0),"")</f>
        <v/>
      </c>
      <c r="O963" s="18">
        <f>IF(AND(ISNUMBER(A963),A963='الإعدادات'!$B$4),COUNTIFS($A$6:$A$2005,'الإعدادات'!$B$4,$N$6:$N$2005,"&lt;"&amp;N963)+COUNTIFS($A$6:A963,'الإعدادات'!$B$4,$N$6:N963,N963),"")</f>
        <v/>
      </c>
    </row>
    <row r="964">
      <c r="A964" s="13" t="n"/>
      <c r="B964" s="20" t="n"/>
      <c r="C964" s="5" t="n"/>
      <c r="D964" s="21" t="n"/>
      <c r="E964" s="5" t="n"/>
      <c r="F964" s="5" t="n"/>
      <c r="G964" s="5" t="n"/>
      <c r="H964" s="15" t="n"/>
      <c r="I964" s="5" t="n"/>
      <c r="J964" s="19">
        <f>IF(E964&amp;""="","",IFERROR(INDEX('الخدمات'!$B$6:$B$205,MATCH(E964&amp;"",'الخدمات'!$A$6:$A$205,0)),"خدمة غير موجودة"))</f>
        <v/>
      </c>
      <c r="K964" s="19">
        <f>IF(A964&amp;""="","",IF(AND(G964="تم",ISNUMBER(J964)),ROUND(J964-N(H964),2),0))</f>
        <v/>
      </c>
      <c r="L964" s="19">
        <f>IF(A964&amp;""="","",IFERROR(ROUND(K964*INDEX('الموظفات'!$C$6:$C$205,MATCH(F964&amp;"",'الموظفات'!$A$6:$A$205,0)),2),0))</f>
        <v/>
      </c>
      <c r="M964" s="6">
        <f>IF(A964&amp;""="","",IF(G964&amp;""="","محجوز",G964))</f>
        <v/>
      </c>
      <c r="N964" s="18">
        <f>IF(ISNUMBER(A964),IF(ISNUMBER(B964),HOUR(B964)*60+MINUTE(B964),0),"")</f>
        <v/>
      </c>
      <c r="O964" s="18">
        <f>IF(AND(ISNUMBER(A964),A964='الإعدادات'!$B$4),COUNTIFS($A$6:$A$2005,'الإعدادات'!$B$4,$N$6:$N$2005,"&lt;"&amp;N964)+COUNTIFS($A$6:A964,'الإعدادات'!$B$4,$N$6:N964,N964),"")</f>
        <v/>
      </c>
    </row>
    <row r="965">
      <c r="A965" s="13" t="n"/>
      <c r="B965" s="20" t="n"/>
      <c r="C965" s="5" t="n"/>
      <c r="D965" s="21" t="n"/>
      <c r="E965" s="5" t="n"/>
      <c r="F965" s="5" t="n"/>
      <c r="G965" s="5" t="n"/>
      <c r="H965" s="15" t="n"/>
      <c r="I965" s="5" t="n"/>
      <c r="J965" s="19">
        <f>IF(E965&amp;""="","",IFERROR(INDEX('الخدمات'!$B$6:$B$205,MATCH(E965&amp;"",'الخدمات'!$A$6:$A$205,0)),"خدمة غير موجودة"))</f>
        <v/>
      </c>
      <c r="K965" s="19">
        <f>IF(A965&amp;""="","",IF(AND(G965="تم",ISNUMBER(J965)),ROUND(J965-N(H965),2),0))</f>
        <v/>
      </c>
      <c r="L965" s="19">
        <f>IF(A965&amp;""="","",IFERROR(ROUND(K965*INDEX('الموظفات'!$C$6:$C$205,MATCH(F965&amp;"",'الموظفات'!$A$6:$A$205,0)),2),0))</f>
        <v/>
      </c>
      <c r="M965" s="6">
        <f>IF(A965&amp;""="","",IF(G965&amp;""="","محجوز",G965))</f>
        <v/>
      </c>
      <c r="N965" s="18">
        <f>IF(ISNUMBER(A965),IF(ISNUMBER(B965),HOUR(B965)*60+MINUTE(B965),0),"")</f>
        <v/>
      </c>
      <c r="O965" s="18">
        <f>IF(AND(ISNUMBER(A965),A965='الإعدادات'!$B$4),COUNTIFS($A$6:$A$2005,'الإعدادات'!$B$4,$N$6:$N$2005,"&lt;"&amp;N965)+COUNTIFS($A$6:A965,'الإعدادات'!$B$4,$N$6:N965,N965),"")</f>
        <v/>
      </c>
    </row>
    <row r="966">
      <c r="A966" s="13" t="n"/>
      <c r="B966" s="20" t="n"/>
      <c r="C966" s="5" t="n"/>
      <c r="D966" s="21" t="n"/>
      <c r="E966" s="5" t="n"/>
      <c r="F966" s="5" t="n"/>
      <c r="G966" s="5" t="n"/>
      <c r="H966" s="15" t="n"/>
      <c r="I966" s="5" t="n"/>
      <c r="J966" s="19">
        <f>IF(E966&amp;""="","",IFERROR(INDEX('الخدمات'!$B$6:$B$205,MATCH(E966&amp;"",'الخدمات'!$A$6:$A$205,0)),"خدمة غير موجودة"))</f>
        <v/>
      </c>
      <c r="K966" s="19">
        <f>IF(A966&amp;""="","",IF(AND(G966="تم",ISNUMBER(J966)),ROUND(J966-N(H966),2),0))</f>
        <v/>
      </c>
      <c r="L966" s="19">
        <f>IF(A966&amp;""="","",IFERROR(ROUND(K966*INDEX('الموظفات'!$C$6:$C$205,MATCH(F966&amp;"",'الموظفات'!$A$6:$A$205,0)),2),0))</f>
        <v/>
      </c>
      <c r="M966" s="6">
        <f>IF(A966&amp;""="","",IF(G966&amp;""="","محجوز",G966))</f>
        <v/>
      </c>
      <c r="N966" s="18">
        <f>IF(ISNUMBER(A966),IF(ISNUMBER(B966),HOUR(B966)*60+MINUTE(B966),0),"")</f>
        <v/>
      </c>
      <c r="O966" s="18">
        <f>IF(AND(ISNUMBER(A966),A966='الإعدادات'!$B$4),COUNTIFS($A$6:$A$2005,'الإعدادات'!$B$4,$N$6:$N$2005,"&lt;"&amp;N966)+COUNTIFS($A$6:A966,'الإعدادات'!$B$4,$N$6:N966,N966),"")</f>
        <v/>
      </c>
    </row>
    <row r="967">
      <c r="A967" s="13" t="n"/>
      <c r="B967" s="20" t="n"/>
      <c r="C967" s="5" t="n"/>
      <c r="D967" s="21" t="n"/>
      <c r="E967" s="5" t="n"/>
      <c r="F967" s="5" t="n"/>
      <c r="G967" s="5" t="n"/>
      <c r="H967" s="15" t="n"/>
      <c r="I967" s="5" t="n"/>
      <c r="J967" s="19">
        <f>IF(E967&amp;""="","",IFERROR(INDEX('الخدمات'!$B$6:$B$205,MATCH(E967&amp;"",'الخدمات'!$A$6:$A$205,0)),"خدمة غير موجودة"))</f>
        <v/>
      </c>
      <c r="K967" s="19">
        <f>IF(A967&amp;""="","",IF(AND(G967="تم",ISNUMBER(J967)),ROUND(J967-N(H967),2),0))</f>
        <v/>
      </c>
      <c r="L967" s="19">
        <f>IF(A967&amp;""="","",IFERROR(ROUND(K967*INDEX('الموظفات'!$C$6:$C$205,MATCH(F967&amp;"",'الموظفات'!$A$6:$A$205,0)),2),0))</f>
        <v/>
      </c>
      <c r="M967" s="6">
        <f>IF(A967&amp;""="","",IF(G967&amp;""="","محجوز",G967))</f>
        <v/>
      </c>
      <c r="N967" s="18">
        <f>IF(ISNUMBER(A967),IF(ISNUMBER(B967),HOUR(B967)*60+MINUTE(B967),0),"")</f>
        <v/>
      </c>
      <c r="O967" s="18">
        <f>IF(AND(ISNUMBER(A967),A967='الإعدادات'!$B$4),COUNTIFS($A$6:$A$2005,'الإعدادات'!$B$4,$N$6:$N$2005,"&lt;"&amp;N967)+COUNTIFS($A$6:A967,'الإعدادات'!$B$4,$N$6:N967,N967),"")</f>
        <v/>
      </c>
    </row>
    <row r="968">
      <c r="A968" s="13" t="n"/>
      <c r="B968" s="20" t="n"/>
      <c r="C968" s="5" t="n"/>
      <c r="D968" s="21" t="n"/>
      <c r="E968" s="5" t="n"/>
      <c r="F968" s="5" t="n"/>
      <c r="G968" s="5" t="n"/>
      <c r="H968" s="15" t="n"/>
      <c r="I968" s="5" t="n"/>
      <c r="J968" s="19">
        <f>IF(E968&amp;""="","",IFERROR(INDEX('الخدمات'!$B$6:$B$205,MATCH(E968&amp;"",'الخدمات'!$A$6:$A$205,0)),"خدمة غير موجودة"))</f>
        <v/>
      </c>
      <c r="K968" s="19">
        <f>IF(A968&amp;""="","",IF(AND(G968="تم",ISNUMBER(J968)),ROUND(J968-N(H968),2),0))</f>
        <v/>
      </c>
      <c r="L968" s="19">
        <f>IF(A968&amp;""="","",IFERROR(ROUND(K968*INDEX('الموظفات'!$C$6:$C$205,MATCH(F968&amp;"",'الموظفات'!$A$6:$A$205,0)),2),0))</f>
        <v/>
      </c>
      <c r="M968" s="6">
        <f>IF(A968&amp;""="","",IF(G968&amp;""="","محجوز",G968))</f>
        <v/>
      </c>
      <c r="N968" s="18">
        <f>IF(ISNUMBER(A968),IF(ISNUMBER(B968),HOUR(B968)*60+MINUTE(B968),0),"")</f>
        <v/>
      </c>
      <c r="O968" s="18">
        <f>IF(AND(ISNUMBER(A968),A968='الإعدادات'!$B$4),COUNTIFS($A$6:$A$2005,'الإعدادات'!$B$4,$N$6:$N$2005,"&lt;"&amp;N968)+COUNTIFS($A$6:A968,'الإعدادات'!$B$4,$N$6:N968,N968),"")</f>
        <v/>
      </c>
    </row>
    <row r="969">
      <c r="A969" s="13" t="n"/>
      <c r="B969" s="20" t="n"/>
      <c r="C969" s="5" t="n"/>
      <c r="D969" s="21" t="n"/>
      <c r="E969" s="5" t="n"/>
      <c r="F969" s="5" t="n"/>
      <c r="G969" s="5" t="n"/>
      <c r="H969" s="15" t="n"/>
      <c r="I969" s="5" t="n"/>
      <c r="J969" s="19">
        <f>IF(E969&amp;""="","",IFERROR(INDEX('الخدمات'!$B$6:$B$205,MATCH(E969&amp;"",'الخدمات'!$A$6:$A$205,0)),"خدمة غير موجودة"))</f>
        <v/>
      </c>
      <c r="K969" s="19">
        <f>IF(A969&amp;""="","",IF(AND(G969="تم",ISNUMBER(J969)),ROUND(J969-N(H969),2),0))</f>
        <v/>
      </c>
      <c r="L969" s="19">
        <f>IF(A969&amp;""="","",IFERROR(ROUND(K969*INDEX('الموظفات'!$C$6:$C$205,MATCH(F969&amp;"",'الموظفات'!$A$6:$A$205,0)),2),0))</f>
        <v/>
      </c>
      <c r="M969" s="6">
        <f>IF(A969&amp;""="","",IF(G969&amp;""="","محجوز",G969))</f>
        <v/>
      </c>
      <c r="N969" s="18">
        <f>IF(ISNUMBER(A969),IF(ISNUMBER(B969),HOUR(B969)*60+MINUTE(B969),0),"")</f>
        <v/>
      </c>
      <c r="O969" s="18">
        <f>IF(AND(ISNUMBER(A969),A969='الإعدادات'!$B$4),COUNTIFS($A$6:$A$2005,'الإعدادات'!$B$4,$N$6:$N$2005,"&lt;"&amp;N969)+COUNTIFS($A$6:A969,'الإعدادات'!$B$4,$N$6:N969,N969),"")</f>
        <v/>
      </c>
    </row>
    <row r="970">
      <c r="A970" s="13" t="n"/>
      <c r="B970" s="20" t="n"/>
      <c r="C970" s="5" t="n"/>
      <c r="D970" s="21" t="n"/>
      <c r="E970" s="5" t="n"/>
      <c r="F970" s="5" t="n"/>
      <c r="G970" s="5" t="n"/>
      <c r="H970" s="15" t="n"/>
      <c r="I970" s="5" t="n"/>
      <c r="J970" s="19">
        <f>IF(E970&amp;""="","",IFERROR(INDEX('الخدمات'!$B$6:$B$205,MATCH(E970&amp;"",'الخدمات'!$A$6:$A$205,0)),"خدمة غير موجودة"))</f>
        <v/>
      </c>
      <c r="K970" s="19">
        <f>IF(A970&amp;""="","",IF(AND(G970="تم",ISNUMBER(J970)),ROUND(J970-N(H970),2),0))</f>
        <v/>
      </c>
      <c r="L970" s="19">
        <f>IF(A970&amp;""="","",IFERROR(ROUND(K970*INDEX('الموظفات'!$C$6:$C$205,MATCH(F970&amp;"",'الموظفات'!$A$6:$A$205,0)),2),0))</f>
        <v/>
      </c>
      <c r="M970" s="6">
        <f>IF(A970&amp;""="","",IF(G970&amp;""="","محجوز",G970))</f>
        <v/>
      </c>
      <c r="N970" s="18">
        <f>IF(ISNUMBER(A970),IF(ISNUMBER(B970),HOUR(B970)*60+MINUTE(B970),0),"")</f>
        <v/>
      </c>
      <c r="O970" s="18">
        <f>IF(AND(ISNUMBER(A970),A970='الإعدادات'!$B$4),COUNTIFS($A$6:$A$2005,'الإعدادات'!$B$4,$N$6:$N$2005,"&lt;"&amp;N970)+COUNTIFS($A$6:A970,'الإعدادات'!$B$4,$N$6:N970,N970),"")</f>
        <v/>
      </c>
    </row>
    <row r="971">
      <c r="A971" s="13" t="n"/>
      <c r="B971" s="20" t="n"/>
      <c r="C971" s="5" t="n"/>
      <c r="D971" s="21" t="n"/>
      <c r="E971" s="5" t="n"/>
      <c r="F971" s="5" t="n"/>
      <c r="G971" s="5" t="n"/>
      <c r="H971" s="15" t="n"/>
      <c r="I971" s="5" t="n"/>
      <c r="J971" s="19">
        <f>IF(E971&amp;""="","",IFERROR(INDEX('الخدمات'!$B$6:$B$205,MATCH(E971&amp;"",'الخدمات'!$A$6:$A$205,0)),"خدمة غير موجودة"))</f>
        <v/>
      </c>
      <c r="K971" s="19">
        <f>IF(A971&amp;""="","",IF(AND(G971="تم",ISNUMBER(J971)),ROUND(J971-N(H971),2),0))</f>
        <v/>
      </c>
      <c r="L971" s="19">
        <f>IF(A971&amp;""="","",IFERROR(ROUND(K971*INDEX('الموظفات'!$C$6:$C$205,MATCH(F971&amp;"",'الموظفات'!$A$6:$A$205,0)),2),0))</f>
        <v/>
      </c>
      <c r="M971" s="6">
        <f>IF(A971&amp;""="","",IF(G971&amp;""="","محجوز",G971))</f>
        <v/>
      </c>
      <c r="N971" s="18">
        <f>IF(ISNUMBER(A971),IF(ISNUMBER(B971),HOUR(B971)*60+MINUTE(B971),0),"")</f>
        <v/>
      </c>
      <c r="O971" s="18">
        <f>IF(AND(ISNUMBER(A971),A971='الإعدادات'!$B$4),COUNTIFS($A$6:$A$2005,'الإعدادات'!$B$4,$N$6:$N$2005,"&lt;"&amp;N971)+COUNTIFS($A$6:A971,'الإعدادات'!$B$4,$N$6:N971,N971),"")</f>
        <v/>
      </c>
    </row>
    <row r="972">
      <c r="A972" s="13" t="n"/>
      <c r="B972" s="20" t="n"/>
      <c r="C972" s="5" t="n"/>
      <c r="D972" s="21" t="n"/>
      <c r="E972" s="5" t="n"/>
      <c r="F972" s="5" t="n"/>
      <c r="G972" s="5" t="n"/>
      <c r="H972" s="15" t="n"/>
      <c r="I972" s="5" t="n"/>
      <c r="J972" s="19">
        <f>IF(E972&amp;""="","",IFERROR(INDEX('الخدمات'!$B$6:$B$205,MATCH(E972&amp;"",'الخدمات'!$A$6:$A$205,0)),"خدمة غير موجودة"))</f>
        <v/>
      </c>
      <c r="K972" s="19">
        <f>IF(A972&amp;""="","",IF(AND(G972="تم",ISNUMBER(J972)),ROUND(J972-N(H972),2),0))</f>
        <v/>
      </c>
      <c r="L972" s="19">
        <f>IF(A972&amp;""="","",IFERROR(ROUND(K972*INDEX('الموظفات'!$C$6:$C$205,MATCH(F972&amp;"",'الموظفات'!$A$6:$A$205,0)),2),0))</f>
        <v/>
      </c>
      <c r="M972" s="6">
        <f>IF(A972&amp;""="","",IF(G972&amp;""="","محجوز",G972))</f>
        <v/>
      </c>
      <c r="N972" s="18">
        <f>IF(ISNUMBER(A972),IF(ISNUMBER(B972),HOUR(B972)*60+MINUTE(B972),0),"")</f>
        <v/>
      </c>
      <c r="O972" s="18">
        <f>IF(AND(ISNUMBER(A972),A972='الإعدادات'!$B$4),COUNTIFS($A$6:$A$2005,'الإعدادات'!$B$4,$N$6:$N$2005,"&lt;"&amp;N972)+COUNTIFS($A$6:A972,'الإعدادات'!$B$4,$N$6:N972,N972),"")</f>
        <v/>
      </c>
    </row>
    <row r="973">
      <c r="A973" s="13" t="n"/>
      <c r="B973" s="20" t="n"/>
      <c r="C973" s="5" t="n"/>
      <c r="D973" s="21" t="n"/>
      <c r="E973" s="5" t="n"/>
      <c r="F973" s="5" t="n"/>
      <c r="G973" s="5" t="n"/>
      <c r="H973" s="15" t="n"/>
      <c r="I973" s="5" t="n"/>
      <c r="J973" s="19">
        <f>IF(E973&amp;""="","",IFERROR(INDEX('الخدمات'!$B$6:$B$205,MATCH(E973&amp;"",'الخدمات'!$A$6:$A$205,0)),"خدمة غير موجودة"))</f>
        <v/>
      </c>
      <c r="K973" s="19">
        <f>IF(A973&amp;""="","",IF(AND(G973="تم",ISNUMBER(J973)),ROUND(J973-N(H973),2),0))</f>
        <v/>
      </c>
      <c r="L973" s="19">
        <f>IF(A973&amp;""="","",IFERROR(ROUND(K973*INDEX('الموظفات'!$C$6:$C$205,MATCH(F973&amp;"",'الموظفات'!$A$6:$A$205,0)),2),0))</f>
        <v/>
      </c>
      <c r="M973" s="6">
        <f>IF(A973&amp;""="","",IF(G973&amp;""="","محجوز",G973))</f>
        <v/>
      </c>
      <c r="N973" s="18">
        <f>IF(ISNUMBER(A973),IF(ISNUMBER(B973),HOUR(B973)*60+MINUTE(B973),0),"")</f>
        <v/>
      </c>
      <c r="O973" s="18">
        <f>IF(AND(ISNUMBER(A973),A973='الإعدادات'!$B$4),COUNTIFS($A$6:$A$2005,'الإعدادات'!$B$4,$N$6:$N$2005,"&lt;"&amp;N973)+COUNTIFS($A$6:A973,'الإعدادات'!$B$4,$N$6:N973,N973),"")</f>
        <v/>
      </c>
    </row>
    <row r="974">
      <c r="A974" s="13" t="n"/>
      <c r="B974" s="20" t="n"/>
      <c r="C974" s="5" t="n"/>
      <c r="D974" s="21" t="n"/>
      <c r="E974" s="5" t="n"/>
      <c r="F974" s="5" t="n"/>
      <c r="G974" s="5" t="n"/>
      <c r="H974" s="15" t="n"/>
      <c r="I974" s="5" t="n"/>
      <c r="J974" s="19">
        <f>IF(E974&amp;""="","",IFERROR(INDEX('الخدمات'!$B$6:$B$205,MATCH(E974&amp;"",'الخدمات'!$A$6:$A$205,0)),"خدمة غير موجودة"))</f>
        <v/>
      </c>
      <c r="K974" s="19">
        <f>IF(A974&amp;""="","",IF(AND(G974="تم",ISNUMBER(J974)),ROUND(J974-N(H974),2),0))</f>
        <v/>
      </c>
      <c r="L974" s="19">
        <f>IF(A974&amp;""="","",IFERROR(ROUND(K974*INDEX('الموظفات'!$C$6:$C$205,MATCH(F974&amp;"",'الموظفات'!$A$6:$A$205,0)),2),0))</f>
        <v/>
      </c>
      <c r="M974" s="6">
        <f>IF(A974&amp;""="","",IF(G974&amp;""="","محجوز",G974))</f>
        <v/>
      </c>
      <c r="N974" s="18">
        <f>IF(ISNUMBER(A974),IF(ISNUMBER(B974),HOUR(B974)*60+MINUTE(B974),0),"")</f>
        <v/>
      </c>
      <c r="O974" s="18">
        <f>IF(AND(ISNUMBER(A974),A974='الإعدادات'!$B$4),COUNTIFS($A$6:$A$2005,'الإعدادات'!$B$4,$N$6:$N$2005,"&lt;"&amp;N974)+COUNTIFS($A$6:A974,'الإعدادات'!$B$4,$N$6:N974,N974),"")</f>
        <v/>
      </c>
    </row>
    <row r="975">
      <c r="A975" s="13" t="n"/>
      <c r="B975" s="20" t="n"/>
      <c r="C975" s="5" t="n"/>
      <c r="D975" s="21" t="n"/>
      <c r="E975" s="5" t="n"/>
      <c r="F975" s="5" t="n"/>
      <c r="G975" s="5" t="n"/>
      <c r="H975" s="15" t="n"/>
      <c r="I975" s="5" t="n"/>
      <c r="J975" s="19">
        <f>IF(E975&amp;""="","",IFERROR(INDEX('الخدمات'!$B$6:$B$205,MATCH(E975&amp;"",'الخدمات'!$A$6:$A$205,0)),"خدمة غير موجودة"))</f>
        <v/>
      </c>
      <c r="K975" s="19">
        <f>IF(A975&amp;""="","",IF(AND(G975="تم",ISNUMBER(J975)),ROUND(J975-N(H975),2),0))</f>
        <v/>
      </c>
      <c r="L975" s="19">
        <f>IF(A975&amp;""="","",IFERROR(ROUND(K975*INDEX('الموظفات'!$C$6:$C$205,MATCH(F975&amp;"",'الموظفات'!$A$6:$A$205,0)),2),0))</f>
        <v/>
      </c>
      <c r="M975" s="6">
        <f>IF(A975&amp;""="","",IF(G975&amp;""="","محجوز",G975))</f>
        <v/>
      </c>
      <c r="N975" s="18">
        <f>IF(ISNUMBER(A975),IF(ISNUMBER(B975),HOUR(B975)*60+MINUTE(B975),0),"")</f>
        <v/>
      </c>
      <c r="O975" s="18">
        <f>IF(AND(ISNUMBER(A975),A975='الإعدادات'!$B$4),COUNTIFS($A$6:$A$2005,'الإعدادات'!$B$4,$N$6:$N$2005,"&lt;"&amp;N975)+COUNTIFS($A$6:A975,'الإعدادات'!$B$4,$N$6:N975,N975),"")</f>
        <v/>
      </c>
    </row>
    <row r="976">
      <c r="A976" s="13" t="n"/>
      <c r="B976" s="20" t="n"/>
      <c r="C976" s="5" t="n"/>
      <c r="D976" s="21" t="n"/>
      <c r="E976" s="5" t="n"/>
      <c r="F976" s="5" t="n"/>
      <c r="G976" s="5" t="n"/>
      <c r="H976" s="15" t="n"/>
      <c r="I976" s="5" t="n"/>
      <c r="J976" s="19">
        <f>IF(E976&amp;""="","",IFERROR(INDEX('الخدمات'!$B$6:$B$205,MATCH(E976&amp;"",'الخدمات'!$A$6:$A$205,0)),"خدمة غير موجودة"))</f>
        <v/>
      </c>
      <c r="K976" s="19">
        <f>IF(A976&amp;""="","",IF(AND(G976="تم",ISNUMBER(J976)),ROUND(J976-N(H976),2),0))</f>
        <v/>
      </c>
      <c r="L976" s="19">
        <f>IF(A976&amp;""="","",IFERROR(ROUND(K976*INDEX('الموظفات'!$C$6:$C$205,MATCH(F976&amp;"",'الموظفات'!$A$6:$A$205,0)),2),0))</f>
        <v/>
      </c>
      <c r="M976" s="6">
        <f>IF(A976&amp;""="","",IF(G976&amp;""="","محجوز",G976))</f>
        <v/>
      </c>
      <c r="N976" s="18">
        <f>IF(ISNUMBER(A976),IF(ISNUMBER(B976),HOUR(B976)*60+MINUTE(B976),0),"")</f>
        <v/>
      </c>
      <c r="O976" s="18">
        <f>IF(AND(ISNUMBER(A976),A976='الإعدادات'!$B$4),COUNTIFS($A$6:$A$2005,'الإعدادات'!$B$4,$N$6:$N$2005,"&lt;"&amp;N976)+COUNTIFS($A$6:A976,'الإعدادات'!$B$4,$N$6:N976,N976),"")</f>
        <v/>
      </c>
    </row>
    <row r="977">
      <c r="A977" s="13" t="n"/>
      <c r="B977" s="20" t="n"/>
      <c r="C977" s="5" t="n"/>
      <c r="D977" s="21" t="n"/>
      <c r="E977" s="5" t="n"/>
      <c r="F977" s="5" t="n"/>
      <c r="G977" s="5" t="n"/>
      <c r="H977" s="15" t="n"/>
      <c r="I977" s="5" t="n"/>
      <c r="J977" s="19">
        <f>IF(E977&amp;""="","",IFERROR(INDEX('الخدمات'!$B$6:$B$205,MATCH(E977&amp;"",'الخدمات'!$A$6:$A$205,0)),"خدمة غير موجودة"))</f>
        <v/>
      </c>
      <c r="K977" s="19">
        <f>IF(A977&amp;""="","",IF(AND(G977="تم",ISNUMBER(J977)),ROUND(J977-N(H977),2),0))</f>
        <v/>
      </c>
      <c r="L977" s="19">
        <f>IF(A977&amp;""="","",IFERROR(ROUND(K977*INDEX('الموظفات'!$C$6:$C$205,MATCH(F977&amp;"",'الموظفات'!$A$6:$A$205,0)),2),0))</f>
        <v/>
      </c>
      <c r="M977" s="6">
        <f>IF(A977&amp;""="","",IF(G977&amp;""="","محجوز",G977))</f>
        <v/>
      </c>
      <c r="N977" s="18">
        <f>IF(ISNUMBER(A977),IF(ISNUMBER(B977),HOUR(B977)*60+MINUTE(B977),0),"")</f>
        <v/>
      </c>
      <c r="O977" s="18">
        <f>IF(AND(ISNUMBER(A977),A977='الإعدادات'!$B$4),COUNTIFS($A$6:$A$2005,'الإعدادات'!$B$4,$N$6:$N$2005,"&lt;"&amp;N977)+COUNTIFS($A$6:A977,'الإعدادات'!$B$4,$N$6:N977,N977),"")</f>
        <v/>
      </c>
    </row>
    <row r="978">
      <c r="A978" s="13" t="n"/>
      <c r="B978" s="20" t="n"/>
      <c r="C978" s="5" t="n"/>
      <c r="D978" s="21" t="n"/>
      <c r="E978" s="5" t="n"/>
      <c r="F978" s="5" t="n"/>
      <c r="G978" s="5" t="n"/>
      <c r="H978" s="15" t="n"/>
      <c r="I978" s="5" t="n"/>
      <c r="J978" s="19">
        <f>IF(E978&amp;""="","",IFERROR(INDEX('الخدمات'!$B$6:$B$205,MATCH(E978&amp;"",'الخدمات'!$A$6:$A$205,0)),"خدمة غير موجودة"))</f>
        <v/>
      </c>
      <c r="K978" s="19">
        <f>IF(A978&amp;""="","",IF(AND(G978="تم",ISNUMBER(J978)),ROUND(J978-N(H978),2),0))</f>
        <v/>
      </c>
      <c r="L978" s="19">
        <f>IF(A978&amp;""="","",IFERROR(ROUND(K978*INDEX('الموظفات'!$C$6:$C$205,MATCH(F978&amp;"",'الموظفات'!$A$6:$A$205,0)),2),0))</f>
        <v/>
      </c>
      <c r="M978" s="6">
        <f>IF(A978&amp;""="","",IF(G978&amp;""="","محجوز",G978))</f>
        <v/>
      </c>
      <c r="N978" s="18">
        <f>IF(ISNUMBER(A978),IF(ISNUMBER(B978),HOUR(B978)*60+MINUTE(B978),0),"")</f>
        <v/>
      </c>
      <c r="O978" s="18">
        <f>IF(AND(ISNUMBER(A978),A978='الإعدادات'!$B$4),COUNTIFS($A$6:$A$2005,'الإعدادات'!$B$4,$N$6:$N$2005,"&lt;"&amp;N978)+COUNTIFS($A$6:A978,'الإعدادات'!$B$4,$N$6:N978,N978),"")</f>
        <v/>
      </c>
    </row>
    <row r="979">
      <c r="A979" s="13" t="n"/>
      <c r="B979" s="20" t="n"/>
      <c r="C979" s="5" t="n"/>
      <c r="D979" s="21" t="n"/>
      <c r="E979" s="5" t="n"/>
      <c r="F979" s="5" t="n"/>
      <c r="G979" s="5" t="n"/>
      <c r="H979" s="15" t="n"/>
      <c r="I979" s="5" t="n"/>
      <c r="J979" s="19">
        <f>IF(E979&amp;""="","",IFERROR(INDEX('الخدمات'!$B$6:$B$205,MATCH(E979&amp;"",'الخدمات'!$A$6:$A$205,0)),"خدمة غير موجودة"))</f>
        <v/>
      </c>
      <c r="K979" s="19">
        <f>IF(A979&amp;""="","",IF(AND(G979="تم",ISNUMBER(J979)),ROUND(J979-N(H979),2),0))</f>
        <v/>
      </c>
      <c r="L979" s="19">
        <f>IF(A979&amp;""="","",IFERROR(ROUND(K979*INDEX('الموظفات'!$C$6:$C$205,MATCH(F979&amp;"",'الموظفات'!$A$6:$A$205,0)),2),0))</f>
        <v/>
      </c>
      <c r="M979" s="6">
        <f>IF(A979&amp;""="","",IF(G979&amp;""="","محجوز",G979))</f>
        <v/>
      </c>
      <c r="N979" s="18">
        <f>IF(ISNUMBER(A979),IF(ISNUMBER(B979),HOUR(B979)*60+MINUTE(B979),0),"")</f>
        <v/>
      </c>
      <c r="O979" s="18">
        <f>IF(AND(ISNUMBER(A979),A979='الإعدادات'!$B$4),COUNTIFS($A$6:$A$2005,'الإعدادات'!$B$4,$N$6:$N$2005,"&lt;"&amp;N979)+COUNTIFS($A$6:A979,'الإعدادات'!$B$4,$N$6:N979,N979),"")</f>
        <v/>
      </c>
    </row>
    <row r="980">
      <c r="A980" s="13" t="n"/>
      <c r="B980" s="20" t="n"/>
      <c r="C980" s="5" t="n"/>
      <c r="D980" s="21" t="n"/>
      <c r="E980" s="5" t="n"/>
      <c r="F980" s="5" t="n"/>
      <c r="G980" s="5" t="n"/>
      <c r="H980" s="15" t="n"/>
      <c r="I980" s="5" t="n"/>
      <c r="J980" s="19">
        <f>IF(E980&amp;""="","",IFERROR(INDEX('الخدمات'!$B$6:$B$205,MATCH(E980&amp;"",'الخدمات'!$A$6:$A$205,0)),"خدمة غير موجودة"))</f>
        <v/>
      </c>
      <c r="K980" s="19">
        <f>IF(A980&amp;""="","",IF(AND(G980="تم",ISNUMBER(J980)),ROUND(J980-N(H980),2),0))</f>
        <v/>
      </c>
      <c r="L980" s="19">
        <f>IF(A980&amp;""="","",IFERROR(ROUND(K980*INDEX('الموظفات'!$C$6:$C$205,MATCH(F980&amp;"",'الموظفات'!$A$6:$A$205,0)),2),0))</f>
        <v/>
      </c>
      <c r="M980" s="6">
        <f>IF(A980&amp;""="","",IF(G980&amp;""="","محجوز",G980))</f>
        <v/>
      </c>
      <c r="N980" s="18">
        <f>IF(ISNUMBER(A980),IF(ISNUMBER(B980),HOUR(B980)*60+MINUTE(B980),0),"")</f>
        <v/>
      </c>
      <c r="O980" s="18">
        <f>IF(AND(ISNUMBER(A980),A980='الإعدادات'!$B$4),COUNTIFS($A$6:$A$2005,'الإعدادات'!$B$4,$N$6:$N$2005,"&lt;"&amp;N980)+COUNTIFS($A$6:A980,'الإعدادات'!$B$4,$N$6:N980,N980),"")</f>
        <v/>
      </c>
    </row>
    <row r="981">
      <c r="A981" s="13" t="n"/>
      <c r="B981" s="20" t="n"/>
      <c r="C981" s="5" t="n"/>
      <c r="D981" s="21" t="n"/>
      <c r="E981" s="5" t="n"/>
      <c r="F981" s="5" t="n"/>
      <c r="G981" s="5" t="n"/>
      <c r="H981" s="15" t="n"/>
      <c r="I981" s="5" t="n"/>
      <c r="J981" s="19">
        <f>IF(E981&amp;""="","",IFERROR(INDEX('الخدمات'!$B$6:$B$205,MATCH(E981&amp;"",'الخدمات'!$A$6:$A$205,0)),"خدمة غير موجودة"))</f>
        <v/>
      </c>
      <c r="K981" s="19">
        <f>IF(A981&amp;""="","",IF(AND(G981="تم",ISNUMBER(J981)),ROUND(J981-N(H981),2),0))</f>
        <v/>
      </c>
      <c r="L981" s="19">
        <f>IF(A981&amp;""="","",IFERROR(ROUND(K981*INDEX('الموظفات'!$C$6:$C$205,MATCH(F981&amp;"",'الموظفات'!$A$6:$A$205,0)),2),0))</f>
        <v/>
      </c>
      <c r="M981" s="6">
        <f>IF(A981&amp;""="","",IF(G981&amp;""="","محجوز",G981))</f>
        <v/>
      </c>
      <c r="N981" s="18">
        <f>IF(ISNUMBER(A981),IF(ISNUMBER(B981),HOUR(B981)*60+MINUTE(B981),0),"")</f>
        <v/>
      </c>
      <c r="O981" s="18">
        <f>IF(AND(ISNUMBER(A981),A981='الإعدادات'!$B$4),COUNTIFS($A$6:$A$2005,'الإعدادات'!$B$4,$N$6:$N$2005,"&lt;"&amp;N981)+COUNTIFS($A$6:A981,'الإعدادات'!$B$4,$N$6:N981,N981),"")</f>
        <v/>
      </c>
    </row>
    <row r="982">
      <c r="A982" s="13" t="n"/>
      <c r="B982" s="20" t="n"/>
      <c r="C982" s="5" t="n"/>
      <c r="D982" s="21" t="n"/>
      <c r="E982" s="5" t="n"/>
      <c r="F982" s="5" t="n"/>
      <c r="G982" s="5" t="n"/>
      <c r="H982" s="15" t="n"/>
      <c r="I982" s="5" t="n"/>
      <c r="J982" s="19">
        <f>IF(E982&amp;""="","",IFERROR(INDEX('الخدمات'!$B$6:$B$205,MATCH(E982&amp;"",'الخدمات'!$A$6:$A$205,0)),"خدمة غير موجودة"))</f>
        <v/>
      </c>
      <c r="K982" s="19">
        <f>IF(A982&amp;""="","",IF(AND(G982="تم",ISNUMBER(J982)),ROUND(J982-N(H982),2),0))</f>
        <v/>
      </c>
      <c r="L982" s="19">
        <f>IF(A982&amp;""="","",IFERROR(ROUND(K982*INDEX('الموظفات'!$C$6:$C$205,MATCH(F982&amp;"",'الموظفات'!$A$6:$A$205,0)),2),0))</f>
        <v/>
      </c>
      <c r="M982" s="6">
        <f>IF(A982&amp;""="","",IF(G982&amp;""="","محجوز",G982))</f>
        <v/>
      </c>
      <c r="N982" s="18">
        <f>IF(ISNUMBER(A982),IF(ISNUMBER(B982),HOUR(B982)*60+MINUTE(B982),0),"")</f>
        <v/>
      </c>
      <c r="O982" s="18">
        <f>IF(AND(ISNUMBER(A982),A982='الإعدادات'!$B$4),COUNTIFS($A$6:$A$2005,'الإعدادات'!$B$4,$N$6:$N$2005,"&lt;"&amp;N982)+COUNTIFS($A$6:A982,'الإعدادات'!$B$4,$N$6:N982,N982),"")</f>
        <v/>
      </c>
    </row>
    <row r="983">
      <c r="A983" s="13" t="n"/>
      <c r="B983" s="20" t="n"/>
      <c r="C983" s="5" t="n"/>
      <c r="D983" s="21" t="n"/>
      <c r="E983" s="5" t="n"/>
      <c r="F983" s="5" t="n"/>
      <c r="G983" s="5" t="n"/>
      <c r="H983" s="15" t="n"/>
      <c r="I983" s="5" t="n"/>
      <c r="J983" s="19">
        <f>IF(E983&amp;""="","",IFERROR(INDEX('الخدمات'!$B$6:$B$205,MATCH(E983&amp;"",'الخدمات'!$A$6:$A$205,0)),"خدمة غير موجودة"))</f>
        <v/>
      </c>
      <c r="K983" s="19">
        <f>IF(A983&amp;""="","",IF(AND(G983="تم",ISNUMBER(J983)),ROUND(J983-N(H983),2),0))</f>
        <v/>
      </c>
      <c r="L983" s="19">
        <f>IF(A983&amp;""="","",IFERROR(ROUND(K983*INDEX('الموظفات'!$C$6:$C$205,MATCH(F983&amp;"",'الموظفات'!$A$6:$A$205,0)),2),0))</f>
        <v/>
      </c>
      <c r="M983" s="6">
        <f>IF(A983&amp;""="","",IF(G983&amp;""="","محجوز",G983))</f>
        <v/>
      </c>
      <c r="N983" s="18">
        <f>IF(ISNUMBER(A983),IF(ISNUMBER(B983),HOUR(B983)*60+MINUTE(B983),0),"")</f>
        <v/>
      </c>
      <c r="O983" s="18">
        <f>IF(AND(ISNUMBER(A983),A983='الإعدادات'!$B$4),COUNTIFS($A$6:$A$2005,'الإعدادات'!$B$4,$N$6:$N$2005,"&lt;"&amp;N983)+COUNTIFS($A$6:A983,'الإعدادات'!$B$4,$N$6:N983,N983),"")</f>
        <v/>
      </c>
    </row>
    <row r="984">
      <c r="A984" s="13" t="n"/>
      <c r="B984" s="20" t="n"/>
      <c r="C984" s="5" t="n"/>
      <c r="D984" s="21" t="n"/>
      <c r="E984" s="5" t="n"/>
      <c r="F984" s="5" t="n"/>
      <c r="G984" s="5" t="n"/>
      <c r="H984" s="15" t="n"/>
      <c r="I984" s="5" t="n"/>
      <c r="J984" s="19">
        <f>IF(E984&amp;""="","",IFERROR(INDEX('الخدمات'!$B$6:$B$205,MATCH(E984&amp;"",'الخدمات'!$A$6:$A$205,0)),"خدمة غير موجودة"))</f>
        <v/>
      </c>
      <c r="K984" s="19">
        <f>IF(A984&amp;""="","",IF(AND(G984="تم",ISNUMBER(J984)),ROUND(J984-N(H984),2),0))</f>
        <v/>
      </c>
      <c r="L984" s="19">
        <f>IF(A984&amp;""="","",IFERROR(ROUND(K984*INDEX('الموظفات'!$C$6:$C$205,MATCH(F984&amp;"",'الموظفات'!$A$6:$A$205,0)),2),0))</f>
        <v/>
      </c>
      <c r="M984" s="6">
        <f>IF(A984&amp;""="","",IF(G984&amp;""="","محجوز",G984))</f>
        <v/>
      </c>
      <c r="N984" s="18">
        <f>IF(ISNUMBER(A984),IF(ISNUMBER(B984),HOUR(B984)*60+MINUTE(B984),0),"")</f>
        <v/>
      </c>
      <c r="O984" s="18">
        <f>IF(AND(ISNUMBER(A984),A984='الإعدادات'!$B$4),COUNTIFS($A$6:$A$2005,'الإعدادات'!$B$4,$N$6:$N$2005,"&lt;"&amp;N984)+COUNTIFS($A$6:A984,'الإعدادات'!$B$4,$N$6:N984,N984),"")</f>
        <v/>
      </c>
    </row>
    <row r="985">
      <c r="A985" s="13" t="n"/>
      <c r="B985" s="20" t="n"/>
      <c r="C985" s="5" t="n"/>
      <c r="D985" s="21" t="n"/>
      <c r="E985" s="5" t="n"/>
      <c r="F985" s="5" t="n"/>
      <c r="G985" s="5" t="n"/>
      <c r="H985" s="15" t="n"/>
      <c r="I985" s="5" t="n"/>
      <c r="J985" s="19">
        <f>IF(E985&amp;""="","",IFERROR(INDEX('الخدمات'!$B$6:$B$205,MATCH(E985&amp;"",'الخدمات'!$A$6:$A$205,0)),"خدمة غير موجودة"))</f>
        <v/>
      </c>
      <c r="K985" s="19">
        <f>IF(A985&amp;""="","",IF(AND(G985="تم",ISNUMBER(J985)),ROUND(J985-N(H985),2),0))</f>
        <v/>
      </c>
      <c r="L985" s="19">
        <f>IF(A985&amp;""="","",IFERROR(ROUND(K985*INDEX('الموظفات'!$C$6:$C$205,MATCH(F985&amp;"",'الموظفات'!$A$6:$A$205,0)),2),0))</f>
        <v/>
      </c>
      <c r="M985" s="6">
        <f>IF(A985&amp;""="","",IF(G985&amp;""="","محجوز",G985))</f>
        <v/>
      </c>
      <c r="N985" s="18">
        <f>IF(ISNUMBER(A985),IF(ISNUMBER(B985),HOUR(B985)*60+MINUTE(B985),0),"")</f>
        <v/>
      </c>
      <c r="O985" s="18">
        <f>IF(AND(ISNUMBER(A985),A985='الإعدادات'!$B$4),COUNTIFS($A$6:$A$2005,'الإعدادات'!$B$4,$N$6:$N$2005,"&lt;"&amp;N985)+COUNTIFS($A$6:A985,'الإعدادات'!$B$4,$N$6:N985,N985),"")</f>
        <v/>
      </c>
    </row>
    <row r="986">
      <c r="A986" s="13" t="n"/>
      <c r="B986" s="20" t="n"/>
      <c r="C986" s="5" t="n"/>
      <c r="D986" s="21" t="n"/>
      <c r="E986" s="5" t="n"/>
      <c r="F986" s="5" t="n"/>
      <c r="G986" s="5" t="n"/>
      <c r="H986" s="15" t="n"/>
      <c r="I986" s="5" t="n"/>
      <c r="J986" s="19">
        <f>IF(E986&amp;""="","",IFERROR(INDEX('الخدمات'!$B$6:$B$205,MATCH(E986&amp;"",'الخدمات'!$A$6:$A$205,0)),"خدمة غير موجودة"))</f>
        <v/>
      </c>
      <c r="K986" s="19">
        <f>IF(A986&amp;""="","",IF(AND(G986="تم",ISNUMBER(J986)),ROUND(J986-N(H986),2),0))</f>
        <v/>
      </c>
      <c r="L986" s="19">
        <f>IF(A986&amp;""="","",IFERROR(ROUND(K986*INDEX('الموظفات'!$C$6:$C$205,MATCH(F986&amp;"",'الموظفات'!$A$6:$A$205,0)),2),0))</f>
        <v/>
      </c>
      <c r="M986" s="6">
        <f>IF(A986&amp;""="","",IF(G986&amp;""="","محجوز",G986))</f>
        <v/>
      </c>
      <c r="N986" s="18">
        <f>IF(ISNUMBER(A986),IF(ISNUMBER(B986),HOUR(B986)*60+MINUTE(B986),0),"")</f>
        <v/>
      </c>
      <c r="O986" s="18">
        <f>IF(AND(ISNUMBER(A986),A986='الإعدادات'!$B$4),COUNTIFS($A$6:$A$2005,'الإعدادات'!$B$4,$N$6:$N$2005,"&lt;"&amp;N986)+COUNTIFS($A$6:A986,'الإعدادات'!$B$4,$N$6:N986,N986),"")</f>
        <v/>
      </c>
    </row>
    <row r="987">
      <c r="A987" s="13" t="n"/>
      <c r="B987" s="20" t="n"/>
      <c r="C987" s="5" t="n"/>
      <c r="D987" s="21" t="n"/>
      <c r="E987" s="5" t="n"/>
      <c r="F987" s="5" t="n"/>
      <c r="G987" s="5" t="n"/>
      <c r="H987" s="15" t="n"/>
      <c r="I987" s="5" t="n"/>
      <c r="J987" s="19">
        <f>IF(E987&amp;""="","",IFERROR(INDEX('الخدمات'!$B$6:$B$205,MATCH(E987&amp;"",'الخدمات'!$A$6:$A$205,0)),"خدمة غير موجودة"))</f>
        <v/>
      </c>
      <c r="K987" s="19">
        <f>IF(A987&amp;""="","",IF(AND(G987="تم",ISNUMBER(J987)),ROUND(J987-N(H987),2),0))</f>
        <v/>
      </c>
      <c r="L987" s="19">
        <f>IF(A987&amp;""="","",IFERROR(ROUND(K987*INDEX('الموظفات'!$C$6:$C$205,MATCH(F987&amp;"",'الموظفات'!$A$6:$A$205,0)),2),0))</f>
        <v/>
      </c>
      <c r="M987" s="6">
        <f>IF(A987&amp;""="","",IF(G987&amp;""="","محجوز",G987))</f>
        <v/>
      </c>
      <c r="N987" s="18">
        <f>IF(ISNUMBER(A987),IF(ISNUMBER(B987),HOUR(B987)*60+MINUTE(B987),0),"")</f>
        <v/>
      </c>
      <c r="O987" s="18">
        <f>IF(AND(ISNUMBER(A987),A987='الإعدادات'!$B$4),COUNTIFS($A$6:$A$2005,'الإعدادات'!$B$4,$N$6:$N$2005,"&lt;"&amp;N987)+COUNTIFS($A$6:A987,'الإعدادات'!$B$4,$N$6:N987,N987),"")</f>
        <v/>
      </c>
    </row>
    <row r="988">
      <c r="A988" s="13" t="n"/>
      <c r="B988" s="20" t="n"/>
      <c r="C988" s="5" t="n"/>
      <c r="D988" s="21" t="n"/>
      <c r="E988" s="5" t="n"/>
      <c r="F988" s="5" t="n"/>
      <c r="G988" s="5" t="n"/>
      <c r="H988" s="15" t="n"/>
      <c r="I988" s="5" t="n"/>
      <c r="J988" s="19">
        <f>IF(E988&amp;""="","",IFERROR(INDEX('الخدمات'!$B$6:$B$205,MATCH(E988&amp;"",'الخدمات'!$A$6:$A$205,0)),"خدمة غير موجودة"))</f>
        <v/>
      </c>
      <c r="K988" s="19">
        <f>IF(A988&amp;""="","",IF(AND(G988="تم",ISNUMBER(J988)),ROUND(J988-N(H988),2),0))</f>
        <v/>
      </c>
      <c r="L988" s="19">
        <f>IF(A988&amp;""="","",IFERROR(ROUND(K988*INDEX('الموظفات'!$C$6:$C$205,MATCH(F988&amp;"",'الموظفات'!$A$6:$A$205,0)),2),0))</f>
        <v/>
      </c>
      <c r="M988" s="6">
        <f>IF(A988&amp;""="","",IF(G988&amp;""="","محجوز",G988))</f>
        <v/>
      </c>
      <c r="N988" s="18">
        <f>IF(ISNUMBER(A988),IF(ISNUMBER(B988),HOUR(B988)*60+MINUTE(B988),0),"")</f>
        <v/>
      </c>
      <c r="O988" s="18">
        <f>IF(AND(ISNUMBER(A988),A988='الإعدادات'!$B$4),COUNTIFS($A$6:$A$2005,'الإعدادات'!$B$4,$N$6:$N$2005,"&lt;"&amp;N988)+COUNTIFS($A$6:A988,'الإعدادات'!$B$4,$N$6:N988,N988),"")</f>
        <v/>
      </c>
    </row>
    <row r="989">
      <c r="A989" s="13" t="n"/>
      <c r="B989" s="20" t="n"/>
      <c r="C989" s="5" t="n"/>
      <c r="D989" s="21" t="n"/>
      <c r="E989" s="5" t="n"/>
      <c r="F989" s="5" t="n"/>
      <c r="G989" s="5" t="n"/>
      <c r="H989" s="15" t="n"/>
      <c r="I989" s="5" t="n"/>
      <c r="J989" s="19">
        <f>IF(E989&amp;""="","",IFERROR(INDEX('الخدمات'!$B$6:$B$205,MATCH(E989&amp;"",'الخدمات'!$A$6:$A$205,0)),"خدمة غير موجودة"))</f>
        <v/>
      </c>
      <c r="K989" s="19">
        <f>IF(A989&amp;""="","",IF(AND(G989="تم",ISNUMBER(J989)),ROUND(J989-N(H989),2),0))</f>
        <v/>
      </c>
      <c r="L989" s="19">
        <f>IF(A989&amp;""="","",IFERROR(ROUND(K989*INDEX('الموظفات'!$C$6:$C$205,MATCH(F989&amp;"",'الموظفات'!$A$6:$A$205,0)),2),0))</f>
        <v/>
      </c>
      <c r="M989" s="6">
        <f>IF(A989&amp;""="","",IF(G989&amp;""="","محجوز",G989))</f>
        <v/>
      </c>
      <c r="N989" s="18">
        <f>IF(ISNUMBER(A989),IF(ISNUMBER(B989),HOUR(B989)*60+MINUTE(B989),0),"")</f>
        <v/>
      </c>
      <c r="O989" s="18">
        <f>IF(AND(ISNUMBER(A989),A989='الإعدادات'!$B$4),COUNTIFS($A$6:$A$2005,'الإعدادات'!$B$4,$N$6:$N$2005,"&lt;"&amp;N989)+COUNTIFS($A$6:A989,'الإعدادات'!$B$4,$N$6:N989,N989),"")</f>
        <v/>
      </c>
    </row>
    <row r="990">
      <c r="A990" s="13" t="n"/>
      <c r="B990" s="20" t="n"/>
      <c r="C990" s="5" t="n"/>
      <c r="D990" s="21" t="n"/>
      <c r="E990" s="5" t="n"/>
      <c r="F990" s="5" t="n"/>
      <c r="G990" s="5" t="n"/>
      <c r="H990" s="15" t="n"/>
      <c r="I990" s="5" t="n"/>
      <c r="J990" s="19">
        <f>IF(E990&amp;""="","",IFERROR(INDEX('الخدمات'!$B$6:$B$205,MATCH(E990&amp;"",'الخدمات'!$A$6:$A$205,0)),"خدمة غير موجودة"))</f>
        <v/>
      </c>
      <c r="K990" s="19">
        <f>IF(A990&amp;""="","",IF(AND(G990="تم",ISNUMBER(J990)),ROUND(J990-N(H990),2),0))</f>
        <v/>
      </c>
      <c r="L990" s="19">
        <f>IF(A990&amp;""="","",IFERROR(ROUND(K990*INDEX('الموظفات'!$C$6:$C$205,MATCH(F990&amp;"",'الموظفات'!$A$6:$A$205,0)),2),0))</f>
        <v/>
      </c>
      <c r="M990" s="6">
        <f>IF(A990&amp;""="","",IF(G990&amp;""="","محجوز",G990))</f>
        <v/>
      </c>
      <c r="N990" s="18">
        <f>IF(ISNUMBER(A990),IF(ISNUMBER(B990),HOUR(B990)*60+MINUTE(B990),0),"")</f>
        <v/>
      </c>
      <c r="O990" s="18">
        <f>IF(AND(ISNUMBER(A990),A990='الإعدادات'!$B$4),COUNTIFS($A$6:$A$2005,'الإعدادات'!$B$4,$N$6:$N$2005,"&lt;"&amp;N990)+COUNTIFS($A$6:A990,'الإعدادات'!$B$4,$N$6:N990,N990),"")</f>
        <v/>
      </c>
    </row>
    <row r="991">
      <c r="A991" s="13" t="n"/>
      <c r="B991" s="20" t="n"/>
      <c r="C991" s="5" t="n"/>
      <c r="D991" s="21" t="n"/>
      <c r="E991" s="5" t="n"/>
      <c r="F991" s="5" t="n"/>
      <c r="G991" s="5" t="n"/>
      <c r="H991" s="15" t="n"/>
      <c r="I991" s="5" t="n"/>
      <c r="J991" s="19">
        <f>IF(E991&amp;""="","",IFERROR(INDEX('الخدمات'!$B$6:$B$205,MATCH(E991&amp;"",'الخدمات'!$A$6:$A$205,0)),"خدمة غير موجودة"))</f>
        <v/>
      </c>
      <c r="K991" s="19">
        <f>IF(A991&amp;""="","",IF(AND(G991="تم",ISNUMBER(J991)),ROUND(J991-N(H991),2),0))</f>
        <v/>
      </c>
      <c r="L991" s="19">
        <f>IF(A991&amp;""="","",IFERROR(ROUND(K991*INDEX('الموظفات'!$C$6:$C$205,MATCH(F991&amp;"",'الموظفات'!$A$6:$A$205,0)),2),0))</f>
        <v/>
      </c>
      <c r="M991" s="6">
        <f>IF(A991&amp;""="","",IF(G991&amp;""="","محجوز",G991))</f>
        <v/>
      </c>
      <c r="N991" s="18">
        <f>IF(ISNUMBER(A991),IF(ISNUMBER(B991),HOUR(B991)*60+MINUTE(B991),0),"")</f>
        <v/>
      </c>
      <c r="O991" s="18">
        <f>IF(AND(ISNUMBER(A991),A991='الإعدادات'!$B$4),COUNTIFS($A$6:$A$2005,'الإعدادات'!$B$4,$N$6:$N$2005,"&lt;"&amp;N991)+COUNTIFS($A$6:A991,'الإعدادات'!$B$4,$N$6:N991,N991),"")</f>
        <v/>
      </c>
    </row>
    <row r="992">
      <c r="A992" s="13" t="n"/>
      <c r="B992" s="20" t="n"/>
      <c r="C992" s="5" t="n"/>
      <c r="D992" s="21" t="n"/>
      <c r="E992" s="5" t="n"/>
      <c r="F992" s="5" t="n"/>
      <c r="G992" s="5" t="n"/>
      <c r="H992" s="15" t="n"/>
      <c r="I992" s="5" t="n"/>
      <c r="J992" s="19">
        <f>IF(E992&amp;""="","",IFERROR(INDEX('الخدمات'!$B$6:$B$205,MATCH(E992&amp;"",'الخدمات'!$A$6:$A$205,0)),"خدمة غير موجودة"))</f>
        <v/>
      </c>
      <c r="K992" s="19">
        <f>IF(A992&amp;""="","",IF(AND(G992="تم",ISNUMBER(J992)),ROUND(J992-N(H992),2),0))</f>
        <v/>
      </c>
      <c r="L992" s="19">
        <f>IF(A992&amp;""="","",IFERROR(ROUND(K992*INDEX('الموظفات'!$C$6:$C$205,MATCH(F992&amp;"",'الموظفات'!$A$6:$A$205,0)),2),0))</f>
        <v/>
      </c>
      <c r="M992" s="6">
        <f>IF(A992&amp;""="","",IF(G992&amp;""="","محجوز",G992))</f>
        <v/>
      </c>
      <c r="N992" s="18">
        <f>IF(ISNUMBER(A992),IF(ISNUMBER(B992),HOUR(B992)*60+MINUTE(B992),0),"")</f>
        <v/>
      </c>
      <c r="O992" s="18">
        <f>IF(AND(ISNUMBER(A992),A992='الإعدادات'!$B$4),COUNTIFS($A$6:$A$2005,'الإعدادات'!$B$4,$N$6:$N$2005,"&lt;"&amp;N992)+COUNTIFS($A$6:A992,'الإعدادات'!$B$4,$N$6:N992,N992),"")</f>
        <v/>
      </c>
    </row>
    <row r="993">
      <c r="A993" s="13" t="n"/>
      <c r="B993" s="20" t="n"/>
      <c r="C993" s="5" t="n"/>
      <c r="D993" s="21" t="n"/>
      <c r="E993" s="5" t="n"/>
      <c r="F993" s="5" t="n"/>
      <c r="G993" s="5" t="n"/>
      <c r="H993" s="15" t="n"/>
      <c r="I993" s="5" t="n"/>
      <c r="J993" s="19">
        <f>IF(E993&amp;""="","",IFERROR(INDEX('الخدمات'!$B$6:$B$205,MATCH(E993&amp;"",'الخدمات'!$A$6:$A$205,0)),"خدمة غير موجودة"))</f>
        <v/>
      </c>
      <c r="K993" s="19">
        <f>IF(A993&amp;""="","",IF(AND(G993="تم",ISNUMBER(J993)),ROUND(J993-N(H993),2),0))</f>
        <v/>
      </c>
      <c r="L993" s="19">
        <f>IF(A993&amp;""="","",IFERROR(ROUND(K993*INDEX('الموظفات'!$C$6:$C$205,MATCH(F993&amp;"",'الموظفات'!$A$6:$A$205,0)),2),0))</f>
        <v/>
      </c>
      <c r="M993" s="6">
        <f>IF(A993&amp;""="","",IF(G993&amp;""="","محجوز",G993))</f>
        <v/>
      </c>
      <c r="N993" s="18">
        <f>IF(ISNUMBER(A993),IF(ISNUMBER(B993),HOUR(B993)*60+MINUTE(B993),0),"")</f>
        <v/>
      </c>
      <c r="O993" s="18">
        <f>IF(AND(ISNUMBER(A993),A993='الإعدادات'!$B$4),COUNTIFS($A$6:$A$2005,'الإعدادات'!$B$4,$N$6:$N$2005,"&lt;"&amp;N993)+COUNTIFS($A$6:A993,'الإعدادات'!$B$4,$N$6:N993,N993),"")</f>
        <v/>
      </c>
    </row>
    <row r="994">
      <c r="A994" s="13" t="n"/>
      <c r="B994" s="20" t="n"/>
      <c r="C994" s="5" t="n"/>
      <c r="D994" s="21" t="n"/>
      <c r="E994" s="5" t="n"/>
      <c r="F994" s="5" t="n"/>
      <c r="G994" s="5" t="n"/>
      <c r="H994" s="15" t="n"/>
      <c r="I994" s="5" t="n"/>
      <c r="J994" s="19">
        <f>IF(E994&amp;""="","",IFERROR(INDEX('الخدمات'!$B$6:$B$205,MATCH(E994&amp;"",'الخدمات'!$A$6:$A$205,0)),"خدمة غير موجودة"))</f>
        <v/>
      </c>
      <c r="K994" s="19">
        <f>IF(A994&amp;""="","",IF(AND(G994="تم",ISNUMBER(J994)),ROUND(J994-N(H994),2),0))</f>
        <v/>
      </c>
      <c r="L994" s="19">
        <f>IF(A994&amp;""="","",IFERROR(ROUND(K994*INDEX('الموظفات'!$C$6:$C$205,MATCH(F994&amp;"",'الموظفات'!$A$6:$A$205,0)),2),0))</f>
        <v/>
      </c>
      <c r="M994" s="6">
        <f>IF(A994&amp;""="","",IF(G994&amp;""="","محجوز",G994))</f>
        <v/>
      </c>
      <c r="N994" s="18">
        <f>IF(ISNUMBER(A994),IF(ISNUMBER(B994),HOUR(B994)*60+MINUTE(B994),0),"")</f>
        <v/>
      </c>
      <c r="O994" s="18">
        <f>IF(AND(ISNUMBER(A994),A994='الإعدادات'!$B$4),COUNTIFS($A$6:$A$2005,'الإعدادات'!$B$4,$N$6:$N$2005,"&lt;"&amp;N994)+COUNTIFS($A$6:A994,'الإعدادات'!$B$4,$N$6:N994,N994),"")</f>
        <v/>
      </c>
    </row>
    <row r="995">
      <c r="A995" s="13" t="n"/>
      <c r="B995" s="20" t="n"/>
      <c r="C995" s="5" t="n"/>
      <c r="D995" s="21" t="n"/>
      <c r="E995" s="5" t="n"/>
      <c r="F995" s="5" t="n"/>
      <c r="G995" s="5" t="n"/>
      <c r="H995" s="15" t="n"/>
      <c r="I995" s="5" t="n"/>
      <c r="J995" s="19">
        <f>IF(E995&amp;""="","",IFERROR(INDEX('الخدمات'!$B$6:$B$205,MATCH(E995&amp;"",'الخدمات'!$A$6:$A$205,0)),"خدمة غير موجودة"))</f>
        <v/>
      </c>
      <c r="K995" s="19">
        <f>IF(A995&amp;""="","",IF(AND(G995="تم",ISNUMBER(J995)),ROUND(J995-N(H995),2),0))</f>
        <v/>
      </c>
      <c r="L995" s="19">
        <f>IF(A995&amp;""="","",IFERROR(ROUND(K995*INDEX('الموظفات'!$C$6:$C$205,MATCH(F995&amp;"",'الموظفات'!$A$6:$A$205,0)),2),0))</f>
        <v/>
      </c>
      <c r="M995" s="6">
        <f>IF(A995&amp;""="","",IF(G995&amp;""="","محجوز",G995))</f>
        <v/>
      </c>
      <c r="N995" s="18">
        <f>IF(ISNUMBER(A995),IF(ISNUMBER(B995),HOUR(B995)*60+MINUTE(B995),0),"")</f>
        <v/>
      </c>
      <c r="O995" s="18">
        <f>IF(AND(ISNUMBER(A995),A995='الإعدادات'!$B$4),COUNTIFS($A$6:$A$2005,'الإعدادات'!$B$4,$N$6:$N$2005,"&lt;"&amp;N995)+COUNTIFS($A$6:A995,'الإعدادات'!$B$4,$N$6:N995,N995),"")</f>
        <v/>
      </c>
    </row>
    <row r="996">
      <c r="A996" s="13" t="n"/>
      <c r="B996" s="20" t="n"/>
      <c r="C996" s="5" t="n"/>
      <c r="D996" s="21" t="n"/>
      <c r="E996" s="5" t="n"/>
      <c r="F996" s="5" t="n"/>
      <c r="G996" s="5" t="n"/>
      <c r="H996" s="15" t="n"/>
      <c r="I996" s="5" t="n"/>
      <c r="J996" s="19">
        <f>IF(E996&amp;""="","",IFERROR(INDEX('الخدمات'!$B$6:$B$205,MATCH(E996&amp;"",'الخدمات'!$A$6:$A$205,0)),"خدمة غير موجودة"))</f>
        <v/>
      </c>
      <c r="K996" s="19">
        <f>IF(A996&amp;""="","",IF(AND(G996="تم",ISNUMBER(J996)),ROUND(J996-N(H996),2),0))</f>
        <v/>
      </c>
      <c r="L996" s="19">
        <f>IF(A996&amp;""="","",IFERROR(ROUND(K996*INDEX('الموظفات'!$C$6:$C$205,MATCH(F996&amp;"",'الموظفات'!$A$6:$A$205,0)),2),0))</f>
        <v/>
      </c>
      <c r="M996" s="6">
        <f>IF(A996&amp;""="","",IF(G996&amp;""="","محجوز",G996))</f>
        <v/>
      </c>
      <c r="N996" s="18">
        <f>IF(ISNUMBER(A996),IF(ISNUMBER(B996),HOUR(B996)*60+MINUTE(B996),0),"")</f>
        <v/>
      </c>
      <c r="O996" s="18">
        <f>IF(AND(ISNUMBER(A996),A996='الإعدادات'!$B$4),COUNTIFS($A$6:$A$2005,'الإعدادات'!$B$4,$N$6:$N$2005,"&lt;"&amp;N996)+COUNTIFS($A$6:A996,'الإعدادات'!$B$4,$N$6:N996,N996),"")</f>
        <v/>
      </c>
    </row>
    <row r="997">
      <c r="A997" s="13" t="n"/>
      <c r="B997" s="20" t="n"/>
      <c r="C997" s="5" t="n"/>
      <c r="D997" s="21" t="n"/>
      <c r="E997" s="5" t="n"/>
      <c r="F997" s="5" t="n"/>
      <c r="G997" s="5" t="n"/>
      <c r="H997" s="15" t="n"/>
      <c r="I997" s="5" t="n"/>
      <c r="J997" s="19">
        <f>IF(E997&amp;""="","",IFERROR(INDEX('الخدمات'!$B$6:$B$205,MATCH(E997&amp;"",'الخدمات'!$A$6:$A$205,0)),"خدمة غير موجودة"))</f>
        <v/>
      </c>
      <c r="K997" s="19">
        <f>IF(A997&amp;""="","",IF(AND(G997="تم",ISNUMBER(J997)),ROUND(J997-N(H997),2),0))</f>
        <v/>
      </c>
      <c r="L997" s="19">
        <f>IF(A997&amp;""="","",IFERROR(ROUND(K997*INDEX('الموظفات'!$C$6:$C$205,MATCH(F997&amp;"",'الموظفات'!$A$6:$A$205,0)),2),0))</f>
        <v/>
      </c>
      <c r="M997" s="6">
        <f>IF(A997&amp;""="","",IF(G997&amp;""="","محجوز",G997))</f>
        <v/>
      </c>
      <c r="N997" s="18">
        <f>IF(ISNUMBER(A997),IF(ISNUMBER(B997),HOUR(B997)*60+MINUTE(B997),0),"")</f>
        <v/>
      </c>
      <c r="O997" s="18">
        <f>IF(AND(ISNUMBER(A997),A997='الإعدادات'!$B$4),COUNTIFS($A$6:$A$2005,'الإعدادات'!$B$4,$N$6:$N$2005,"&lt;"&amp;N997)+COUNTIFS($A$6:A997,'الإعدادات'!$B$4,$N$6:N997,N997),"")</f>
        <v/>
      </c>
    </row>
    <row r="998">
      <c r="A998" s="13" t="n"/>
      <c r="B998" s="20" t="n"/>
      <c r="C998" s="5" t="n"/>
      <c r="D998" s="21" t="n"/>
      <c r="E998" s="5" t="n"/>
      <c r="F998" s="5" t="n"/>
      <c r="G998" s="5" t="n"/>
      <c r="H998" s="15" t="n"/>
      <c r="I998" s="5" t="n"/>
      <c r="J998" s="19">
        <f>IF(E998&amp;""="","",IFERROR(INDEX('الخدمات'!$B$6:$B$205,MATCH(E998&amp;"",'الخدمات'!$A$6:$A$205,0)),"خدمة غير موجودة"))</f>
        <v/>
      </c>
      <c r="K998" s="19">
        <f>IF(A998&amp;""="","",IF(AND(G998="تم",ISNUMBER(J998)),ROUND(J998-N(H998),2),0))</f>
        <v/>
      </c>
      <c r="L998" s="19">
        <f>IF(A998&amp;""="","",IFERROR(ROUND(K998*INDEX('الموظفات'!$C$6:$C$205,MATCH(F998&amp;"",'الموظفات'!$A$6:$A$205,0)),2),0))</f>
        <v/>
      </c>
      <c r="M998" s="6">
        <f>IF(A998&amp;""="","",IF(G998&amp;""="","محجوز",G998))</f>
        <v/>
      </c>
      <c r="N998" s="18">
        <f>IF(ISNUMBER(A998),IF(ISNUMBER(B998),HOUR(B998)*60+MINUTE(B998),0),"")</f>
        <v/>
      </c>
      <c r="O998" s="18">
        <f>IF(AND(ISNUMBER(A998),A998='الإعدادات'!$B$4),COUNTIFS($A$6:$A$2005,'الإعدادات'!$B$4,$N$6:$N$2005,"&lt;"&amp;N998)+COUNTIFS($A$6:A998,'الإعدادات'!$B$4,$N$6:N998,N998),"")</f>
        <v/>
      </c>
    </row>
    <row r="999">
      <c r="A999" s="13" t="n"/>
      <c r="B999" s="20" t="n"/>
      <c r="C999" s="5" t="n"/>
      <c r="D999" s="21" t="n"/>
      <c r="E999" s="5" t="n"/>
      <c r="F999" s="5" t="n"/>
      <c r="G999" s="5" t="n"/>
      <c r="H999" s="15" t="n"/>
      <c r="I999" s="5" t="n"/>
      <c r="J999" s="19">
        <f>IF(E999&amp;""="","",IFERROR(INDEX('الخدمات'!$B$6:$B$205,MATCH(E999&amp;"",'الخدمات'!$A$6:$A$205,0)),"خدمة غير موجودة"))</f>
        <v/>
      </c>
      <c r="K999" s="19">
        <f>IF(A999&amp;""="","",IF(AND(G999="تم",ISNUMBER(J999)),ROUND(J999-N(H999),2),0))</f>
        <v/>
      </c>
      <c r="L999" s="19">
        <f>IF(A999&amp;""="","",IFERROR(ROUND(K999*INDEX('الموظفات'!$C$6:$C$205,MATCH(F999&amp;"",'الموظفات'!$A$6:$A$205,0)),2),0))</f>
        <v/>
      </c>
      <c r="M999" s="6">
        <f>IF(A999&amp;""="","",IF(G999&amp;""="","محجوز",G999))</f>
        <v/>
      </c>
      <c r="N999" s="18">
        <f>IF(ISNUMBER(A999),IF(ISNUMBER(B999),HOUR(B999)*60+MINUTE(B999),0),"")</f>
        <v/>
      </c>
      <c r="O999" s="18">
        <f>IF(AND(ISNUMBER(A999),A999='الإعدادات'!$B$4),COUNTIFS($A$6:$A$2005,'الإعدادات'!$B$4,$N$6:$N$2005,"&lt;"&amp;N999)+COUNTIFS($A$6:A999,'الإعدادات'!$B$4,$N$6:N999,N999),"")</f>
        <v/>
      </c>
    </row>
    <row r="1000">
      <c r="A1000" s="13" t="n"/>
      <c r="B1000" s="20" t="n"/>
      <c r="C1000" s="5" t="n"/>
      <c r="D1000" s="21" t="n"/>
      <c r="E1000" s="5" t="n"/>
      <c r="F1000" s="5" t="n"/>
      <c r="G1000" s="5" t="n"/>
      <c r="H1000" s="15" t="n"/>
      <c r="I1000" s="5" t="n"/>
      <c r="J1000" s="19">
        <f>IF(E1000&amp;""="","",IFERROR(INDEX('الخدمات'!$B$6:$B$205,MATCH(E1000&amp;"",'الخدمات'!$A$6:$A$205,0)),"خدمة غير موجودة"))</f>
        <v/>
      </c>
      <c r="K1000" s="19">
        <f>IF(A1000&amp;""="","",IF(AND(G1000="تم",ISNUMBER(J1000)),ROUND(J1000-N(H1000),2),0))</f>
        <v/>
      </c>
      <c r="L1000" s="19">
        <f>IF(A1000&amp;""="","",IFERROR(ROUND(K1000*INDEX('الموظفات'!$C$6:$C$205,MATCH(F1000&amp;"",'الموظفات'!$A$6:$A$205,0)),2),0))</f>
        <v/>
      </c>
      <c r="M1000" s="6">
        <f>IF(A1000&amp;""="","",IF(G1000&amp;""="","محجوز",G1000))</f>
        <v/>
      </c>
      <c r="N1000" s="18">
        <f>IF(ISNUMBER(A1000),IF(ISNUMBER(B1000),HOUR(B1000)*60+MINUTE(B1000),0),"")</f>
        <v/>
      </c>
      <c r="O1000" s="18">
        <f>IF(AND(ISNUMBER(A1000),A1000='الإعدادات'!$B$4),COUNTIFS($A$6:$A$2005,'الإعدادات'!$B$4,$N$6:$N$2005,"&lt;"&amp;N1000)+COUNTIFS($A$6:A1000,'الإعدادات'!$B$4,$N$6:N1000,N1000),"")</f>
        <v/>
      </c>
    </row>
    <row r="1001">
      <c r="A1001" s="13" t="n"/>
      <c r="B1001" s="20" t="n"/>
      <c r="C1001" s="5" t="n"/>
      <c r="D1001" s="21" t="n"/>
      <c r="E1001" s="5" t="n"/>
      <c r="F1001" s="5" t="n"/>
      <c r="G1001" s="5" t="n"/>
      <c r="H1001" s="15" t="n"/>
      <c r="I1001" s="5" t="n"/>
      <c r="J1001" s="19">
        <f>IF(E1001&amp;""="","",IFERROR(INDEX('الخدمات'!$B$6:$B$205,MATCH(E1001&amp;"",'الخدمات'!$A$6:$A$205,0)),"خدمة غير موجودة"))</f>
        <v/>
      </c>
      <c r="K1001" s="19">
        <f>IF(A1001&amp;""="","",IF(AND(G1001="تم",ISNUMBER(J1001)),ROUND(J1001-N(H1001),2),0))</f>
        <v/>
      </c>
      <c r="L1001" s="19">
        <f>IF(A1001&amp;""="","",IFERROR(ROUND(K1001*INDEX('الموظفات'!$C$6:$C$205,MATCH(F1001&amp;"",'الموظفات'!$A$6:$A$205,0)),2),0))</f>
        <v/>
      </c>
      <c r="M1001" s="6">
        <f>IF(A1001&amp;""="","",IF(G1001&amp;""="","محجوز",G1001))</f>
        <v/>
      </c>
      <c r="N1001" s="18">
        <f>IF(ISNUMBER(A1001),IF(ISNUMBER(B1001),HOUR(B1001)*60+MINUTE(B1001),0),"")</f>
        <v/>
      </c>
      <c r="O1001" s="18">
        <f>IF(AND(ISNUMBER(A1001),A1001='الإعدادات'!$B$4),COUNTIFS($A$6:$A$2005,'الإعدادات'!$B$4,$N$6:$N$2005,"&lt;"&amp;N1001)+COUNTIFS($A$6:A1001,'الإعدادات'!$B$4,$N$6:N1001,N1001),"")</f>
        <v/>
      </c>
    </row>
    <row r="1002">
      <c r="A1002" s="13" t="n"/>
      <c r="B1002" s="20" t="n"/>
      <c r="C1002" s="5" t="n"/>
      <c r="D1002" s="21" t="n"/>
      <c r="E1002" s="5" t="n"/>
      <c r="F1002" s="5" t="n"/>
      <c r="G1002" s="5" t="n"/>
      <c r="H1002" s="15" t="n"/>
      <c r="I1002" s="5" t="n"/>
      <c r="J1002" s="19">
        <f>IF(E1002&amp;""="","",IFERROR(INDEX('الخدمات'!$B$6:$B$205,MATCH(E1002&amp;"",'الخدمات'!$A$6:$A$205,0)),"خدمة غير موجودة"))</f>
        <v/>
      </c>
      <c r="K1002" s="19">
        <f>IF(A1002&amp;""="","",IF(AND(G1002="تم",ISNUMBER(J1002)),ROUND(J1002-N(H1002),2),0))</f>
        <v/>
      </c>
      <c r="L1002" s="19">
        <f>IF(A1002&amp;""="","",IFERROR(ROUND(K1002*INDEX('الموظفات'!$C$6:$C$205,MATCH(F1002&amp;"",'الموظفات'!$A$6:$A$205,0)),2),0))</f>
        <v/>
      </c>
      <c r="M1002" s="6">
        <f>IF(A1002&amp;""="","",IF(G1002&amp;""="","محجوز",G1002))</f>
        <v/>
      </c>
      <c r="N1002" s="18">
        <f>IF(ISNUMBER(A1002),IF(ISNUMBER(B1002),HOUR(B1002)*60+MINUTE(B1002),0),"")</f>
        <v/>
      </c>
      <c r="O1002" s="18">
        <f>IF(AND(ISNUMBER(A1002),A1002='الإعدادات'!$B$4),COUNTIFS($A$6:$A$2005,'الإعدادات'!$B$4,$N$6:$N$2005,"&lt;"&amp;N1002)+COUNTIFS($A$6:A1002,'الإعدادات'!$B$4,$N$6:N1002,N1002),"")</f>
        <v/>
      </c>
    </row>
    <row r="1003">
      <c r="A1003" s="13" t="n"/>
      <c r="B1003" s="20" t="n"/>
      <c r="C1003" s="5" t="n"/>
      <c r="D1003" s="21" t="n"/>
      <c r="E1003" s="5" t="n"/>
      <c r="F1003" s="5" t="n"/>
      <c r="G1003" s="5" t="n"/>
      <c r="H1003" s="15" t="n"/>
      <c r="I1003" s="5" t="n"/>
      <c r="J1003" s="19">
        <f>IF(E1003&amp;""="","",IFERROR(INDEX('الخدمات'!$B$6:$B$205,MATCH(E1003&amp;"",'الخدمات'!$A$6:$A$205,0)),"خدمة غير موجودة"))</f>
        <v/>
      </c>
      <c r="K1003" s="19">
        <f>IF(A1003&amp;""="","",IF(AND(G1003="تم",ISNUMBER(J1003)),ROUND(J1003-N(H1003),2),0))</f>
        <v/>
      </c>
      <c r="L1003" s="19">
        <f>IF(A1003&amp;""="","",IFERROR(ROUND(K1003*INDEX('الموظفات'!$C$6:$C$205,MATCH(F1003&amp;"",'الموظفات'!$A$6:$A$205,0)),2),0))</f>
        <v/>
      </c>
      <c r="M1003" s="6">
        <f>IF(A1003&amp;""="","",IF(G1003&amp;""="","محجوز",G1003))</f>
        <v/>
      </c>
      <c r="N1003" s="18">
        <f>IF(ISNUMBER(A1003),IF(ISNUMBER(B1003),HOUR(B1003)*60+MINUTE(B1003),0),"")</f>
        <v/>
      </c>
      <c r="O1003" s="18">
        <f>IF(AND(ISNUMBER(A1003),A1003='الإعدادات'!$B$4),COUNTIFS($A$6:$A$2005,'الإعدادات'!$B$4,$N$6:$N$2005,"&lt;"&amp;N1003)+COUNTIFS($A$6:A1003,'الإعدادات'!$B$4,$N$6:N1003,N1003),"")</f>
        <v/>
      </c>
    </row>
    <row r="1004">
      <c r="A1004" s="13" t="n"/>
      <c r="B1004" s="20" t="n"/>
      <c r="C1004" s="5" t="n"/>
      <c r="D1004" s="21" t="n"/>
      <c r="E1004" s="5" t="n"/>
      <c r="F1004" s="5" t="n"/>
      <c r="G1004" s="5" t="n"/>
      <c r="H1004" s="15" t="n"/>
      <c r="I1004" s="5" t="n"/>
      <c r="J1004" s="19">
        <f>IF(E1004&amp;""="","",IFERROR(INDEX('الخدمات'!$B$6:$B$205,MATCH(E1004&amp;"",'الخدمات'!$A$6:$A$205,0)),"خدمة غير موجودة"))</f>
        <v/>
      </c>
      <c r="K1004" s="19">
        <f>IF(A1004&amp;""="","",IF(AND(G1004="تم",ISNUMBER(J1004)),ROUND(J1004-N(H1004),2),0))</f>
        <v/>
      </c>
      <c r="L1004" s="19">
        <f>IF(A1004&amp;""="","",IFERROR(ROUND(K1004*INDEX('الموظفات'!$C$6:$C$205,MATCH(F1004&amp;"",'الموظفات'!$A$6:$A$205,0)),2),0))</f>
        <v/>
      </c>
      <c r="M1004" s="6">
        <f>IF(A1004&amp;""="","",IF(G1004&amp;""="","محجوز",G1004))</f>
        <v/>
      </c>
      <c r="N1004" s="18">
        <f>IF(ISNUMBER(A1004),IF(ISNUMBER(B1004),HOUR(B1004)*60+MINUTE(B1004),0),"")</f>
        <v/>
      </c>
      <c r="O1004" s="18">
        <f>IF(AND(ISNUMBER(A1004),A1004='الإعدادات'!$B$4),COUNTIFS($A$6:$A$2005,'الإعدادات'!$B$4,$N$6:$N$2005,"&lt;"&amp;N1004)+COUNTIFS($A$6:A1004,'الإعدادات'!$B$4,$N$6:N1004,N1004),"")</f>
        <v/>
      </c>
    </row>
    <row r="1005">
      <c r="A1005" s="13" t="n"/>
      <c r="B1005" s="20" t="n"/>
      <c r="C1005" s="5" t="n"/>
      <c r="D1005" s="21" t="n"/>
      <c r="E1005" s="5" t="n"/>
      <c r="F1005" s="5" t="n"/>
      <c r="G1005" s="5" t="n"/>
      <c r="H1005" s="15" t="n"/>
      <c r="I1005" s="5" t="n"/>
      <c r="J1005" s="19">
        <f>IF(E1005&amp;""="","",IFERROR(INDEX('الخدمات'!$B$6:$B$205,MATCH(E1005&amp;"",'الخدمات'!$A$6:$A$205,0)),"خدمة غير موجودة"))</f>
        <v/>
      </c>
      <c r="K1005" s="19">
        <f>IF(A1005&amp;""="","",IF(AND(G1005="تم",ISNUMBER(J1005)),ROUND(J1005-N(H1005),2),0))</f>
        <v/>
      </c>
      <c r="L1005" s="19">
        <f>IF(A1005&amp;""="","",IFERROR(ROUND(K1005*INDEX('الموظفات'!$C$6:$C$205,MATCH(F1005&amp;"",'الموظفات'!$A$6:$A$205,0)),2),0))</f>
        <v/>
      </c>
      <c r="M1005" s="6">
        <f>IF(A1005&amp;""="","",IF(G1005&amp;""="","محجوز",G1005))</f>
        <v/>
      </c>
      <c r="N1005" s="18">
        <f>IF(ISNUMBER(A1005),IF(ISNUMBER(B1005),HOUR(B1005)*60+MINUTE(B1005),0),"")</f>
        <v/>
      </c>
      <c r="O1005" s="18">
        <f>IF(AND(ISNUMBER(A1005),A1005='الإعدادات'!$B$4),COUNTIFS($A$6:$A$2005,'الإعدادات'!$B$4,$N$6:$N$2005,"&lt;"&amp;N1005)+COUNTIFS($A$6:A1005,'الإعدادات'!$B$4,$N$6:N1005,N1005),"")</f>
        <v/>
      </c>
    </row>
    <row r="1006">
      <c r="A1006" s="13" t="n"/>
      <c r="B1006" s="20" t="n"/>
      <c r="C1006" s="5" t="n"/>
      <c r="D1006" s="21" t="n"/>
      <c r="E1006" s="5" t="n"/>
      <c r="F1006" s="5" t="n"/>
      <c r="G1006" s="5" t="n"/>
      <c r="H1006" s="15" t="n"/>
      <c r="I1006" s="5" t="n"/>
      <c r="J1006" s="19">
        <f>IF(E1006&amp;""="","",IFERROR(INDEX('الخدمات'!$B$6:$B$205,MATCH(E1006&amp;"",'الخدمات'!$A$6:$A$205,0)),"خدمة غير موجودة"))</f>
        <v/>
      </c>
      <c r="K1006" s="19">
        <f>IF(A1006&amp;""="","",IF(AND(G1006="تم",ISNUMBER(J1006)),ROUND(J1006-N(H1006),2),0))</f>
        <v/>
      </c>
      <c r="L1006" s="19">
        <f>IF(A1006&amp;""="","",IFERROR(ROUND(K1006*INDEX('الموظفات'!$C$6:$C$205,MATCH(F1006&amp;"",'الموظفات'!$A$6:$A$205,0)),2),0))</f>
        <v/>
      </c>
      <c r="M1006" s="6">
        <f>IF(A1006&amp;""="","",IF(G1006&amp;""="","محجوز",G1006))</f>
        <v/>
      </c>
      <c r="N1006" s="18">
        <f>IF(ISNUMBER(A1006),IF(ISNUMBER(B1006),HOUR(B1006)*60+MINUTE(B1006),0),"")</f>
        <v/>
      </c>
      <c r="O1006" s="18">
        <f>IF(AND(ISNUMBER(A1006),A1006='الإعدادات'!$B$4),COUNTIFS($A$6:$A$2005,'الإعدادات'!$B$4,$N$6:$N$2005,"&lt;"&amp;N1006)+COUNTIFS($A$6:A1006,'الإعدادات'!$B$4,$N$6:N1006,N1006),"")</f>
        <v/>
      </c>
    </row>
    <row r="1007">
      <c r="A1007" s="13" t="n"/>
      <c r="B1007" s="20" t="n"/>
      <c r="C1007" s="5" t="n"/>
      <c r="D1007" s="21" t="n"/>
      <c r="E1007" s="5" t="n"/>
      <c r="F1007" s="5" t="n"/>
      <c r="G1007" s="5" t="n"/>
      <c r="H1007" s="15" t="n"/>
      <c r="I1007" s="5" t="n"/>
      <c r="J1007" s="19">
        <f>IF(E1007&amp;""="","",IFERROR(INDEX('الخدمات'!$B$6:$B$205,MATCH(E1007&amp;"",'الخدمات'!$A$6:$A$205,0)),"خدمة غير موجودة"))</f>
        <v/>
      </c>
      <c r="K1007" s="19">
        <f>IF(A1007&amp;""="","",IF(AND(G1007="تم",ISNUMBER(J1007)),ROUND(J1007-N(H1007),2),0))</f>
        <v/>
      </c>
      <c r="L1007" s="19">
        <f>IF(A1007&amp;""="","",IFERROR(ROUND(K1007*INDEX('الموظفات'!$C$6:$C$205,MATCH(F1007&amp;"",'الموظفات'!$A$6:$A$205,0)),2),0))</f>
        <v/>
      </c>
      <c r="M1007" s="6">
        <f>IF(A1007&amp;""="","",IF(G1007&amp;""="","محجوز",G1007))</f>
        <v/>
      </c>
      <c r="N1007" s="18">
        <f>IF(ISNUMBER(A1007),IF(ISNUMBER(B1007),HOUR(B1007)*60+MINUTE(B1007),0),"")</f>
        <v/>
      </c>
      <c r="O1007" s="18">
        <f>IF(AND(ISNUMBER(A1007),A1007='الإعدادات'!$B$4),COUNTIFS($A$6:$A$2005,'الإعدادات'!$B$4,$N$6:$N$2005,"&lt;"&amp;N1007)+COUNTIFS($A$6:A1007,'الإعدادات'!$B$4,$N$6:N1007,N1007),"")</f>
        <v/>
      </c>
    </row>
    <row r="1008">
      <c r="A1008" s="13" t="n"/>
      <c r="B1008" s="20" t="n"/>
      <c r="C1008" s="5" t="n"/>
      <c r="D1008" s="21" t="n"/>
      <c r="E1008" s="5" t="n"/>
      <c r="F1008" s="5" t="n"/>
      <c r="G1008" s="5" t="n"/>
      <c r="H1008" s="15" t="n"/>
      <c r="I1008" s="5" t="n"/>
      <c r="J1008" s="19">
        <f>IF(E1008&amp;""="","",IFERROR(INDEX('الخدمات'!$B$6:$B$205,MATCH(E1008&amp;"",'الخدمات'!$A$6:$A$205,0)),"خدمة غير موجودة"))</f>
        <v/>
      </c>
      <c r="K1008" s="19">
        <f>IF(A1008&amp;""="","",IF(AND(G1008="تم",ISNUMBER(J1008)),ROUND(J1008-N(H1008),2),0))</f>
        <v/>
      </c>
      <c r="L1008" s="19">
        <f>IF(A1008&amp;""="","",IFERROR(ROUND(K1008*INDEX('الموظفات'!$C$6:$C$205,MATCH(F1008&amp;"",'الموظفات'!$A$6:$A$205,0)),2),0))</f>
        <v/>
      </c>
      <c r="M1008" s="6">
        <f>IF(A1008&amp;""="","",IF(G1008&amp;""="","محجوز",G1008))</f>
        <v/>
      </c>
      <c r="N1008" s="18">
        <f>IF(ISNUMBER(A1008),IF(ISNUMBER(B1008),HOUR(B1008)*60+MINUTE(B1008),0),"")</f>
        <v/>
      </c>
      <c r="O1008" s="18">
        <f>IF(AND(ISNUMBER(A1008),A1008='الإعدادات'!$B$4),COUNTIFS($A$6:$A$2005,'الإعدادات'!$B$4,$N$6:$N$2005,"&lt;"&amp;N1008)+COUNTIFS($A$6:A1008,'الإعدادات'!$B$4,$N$6:N1008,N1008),"")</f>
        <v/>
      </c>
    </row>
    <row r="1009">
      <c r="A1009" s="13" t="n"/>
      <c r="B1009" s="20" t="n"/>
      <c r="C1009" s="5" t="n"/>
      <c r="D1009" s="21" t="n"/>
      <c r="E1009" s="5" t="n"/>
      <c r="F1009" s="5" t="n"/>
      <c r="G1009" s="5" t="n"/>
      <c r="H1009" s="15" t="n"/>
      <c r="I1009" s="5" t="n"/>
      <c r="J1009" s="19">
        <f>IF(E1009&amp;""="","",IFERROR(INDEX('الخدمات'!$B$6:$B$205,MATCH(E1009&amp;"",'الخدمات'!$A$6:$A$205,0)),"خدمة غير موجودة"))</f>
        <v/>
      </c>
      <c r="K1009" s="19">
        <f>IF(A1009&amp;""="","",IF(AND(G1009="تم",ISNUMBER(J1009)),ROUND(J1009-N(H1009),2),0))</f>
        <v/>
      </c>
      <c r="L1009" s="19">
        <f>IF(A1009&amp;""="","",IFERROR(ROUND(K1009*INDEX('الموظفات'!$C$6:$C$205,MATCH(F1009&amp;"",'الموظفات'!$A$6:$A$205,0)),2),0))</f>
        <v/>
      </c>
      <c r="M1009" s="6">
        <f>IF(A1009&amp;""="","",IF(G1009&amp;""="","محجوز",G1009))</f>
        <v/>
      </c>
      <c r="N1009" s="18">
        <f>IF(ISNUMBER(A1009),IF(ISNUMBER(B1009),HOUR(B1009)*60+MINUTE(B1009),0),"")</f>
        <v/>
      </c>
      <c r="O1009" s="18">
        <f>IF(AND(ISNUMBER(A1009),A1009='الإعدادات'!$B$4),COUNTIFS($A$6:$A$2005,'الإعدادات'!$B$4,$N$6:$N$2005,"&lt;"&amp;N1009)+COUNTIFS($A$6:A1009,'الإعدادات'!$B$4,$N$6:N1009,N1009),"")</f>
        <v/>
      </c>
    </row>
    <row r="1010">
      <c r="A1010" s="13" t="n"/>
      <c r="B1010" s="20" t="n"/>
      <c r="C1010" s="5" t="n"/>
      <c r="D1010" s="21" t="n"/>
      <c r="E1010" s="5" t="n"/>
      <c r="F1010" s="5" t="n"/>
      <c r="G1010" s="5" t="n"/>
      <c r="H1010" s="15" t="n"/>
      <c r="I1010" s="5" t="n"/>
      <c r="J1010" s="19">
        <f>IF(E1010&amp;""="","",IFERROR(INDEX('الخدمات'!$B$6:$B$205,MATCH(E1010&amp;"",'الخدمات'!$A$6:$A$205,0)),"خدمة غير موجودة"))</f>
        <v/>
      </c>
      <c r="K1010" s="19">
        <f>IF(A1010&amp;""="","",IF(AND(G1010="تم",ISNUMBER(J1010)),ROUND(J1010-N(H1010),2),0))</f>
        <v/>
      </c>
      <c r="L1010" s="19">
        <f>IF(A1010&amp;""="","",IFERROR(ROUND(K1010*INDEX('الموظفات'!$C$6:$C$205,MATCH(F1010&amp;"",'الموظفات'!$A$6:$A$205,0)),2),0))</f>
        <v/>
      </c>
      <c r="M1010" s="6">
        <f>IF(A1010&amp;""="","",IF(G1010&amp;""="","محجوز",G1010))</f>
        <v/>
      </c>
      <c r="N1010" s="18">
        <f>IF(ISNUMBER(A1010),IF(ISNUMBER(B1010),HOUR(B1010)*60+MINUTE(B1010),0),"")</f>
        <v/>
      </c>
      <c r="O1010" s="18">
        <f>IF(AND(ISNUMBER(A1010),A1010='الإعدادات'!$B$4),COUNTIFS($A$6:$A$2005,'الإعدادات'!$B$4,$N$6:$N$2005,"&lt;"&amp;N1010)+COUNTIFS($A$6:A1010,'الإعدادات'!$B$4,$N$6:N1010,N1010),"")</f>
        <v/>
      </c>
    </row>
    <row r="1011">
      <c r="A1011" s="13" t="n"/>
      <c r="B1011" s="20" t="n"/>
      <c r="C1011" s="5" t="n"/>
      <c r="D1011" s="21" t="n"/>
      <c r="E1011" s="5" t="n"/>
      <c r="F1011" s="5" t="n"/>
      <c r="G1011" s="5" t="n"/>
      <c r="H1011" s="15" t="n"/>
      <c r="I1011" s="5" t="n"/>
      <c r="J1011" s="19">
        <f>IF(E1011&amp;""="","",IFERROR(INDEX('الخدمات'!$B$6:$B$205,MATCH(E1011&amp;"",'الخدمات'!$A$6:$A$205,0)),"خدمة غير موجودة"))</f>
        <v/>
      </c>
      <c r="K1011" s="19">
        <f>IF(A1011&amp;""="","",IF(AND(G1011="تم",ISNUMBER(J1011)),ROUND(J1011-N(H1011),2),0))</f>
        <v/>
      </c>
      <c r="L1011" s="19">
        <f>IF(A1011&amp;""="","",IFERROR(ROUND(K1011*INDEX('الموظفات'!$C$6:$C$205,MATCH(F1011&amp;"",'الموظفات'!$A$6:$A$205,0)),2),0))</f>
        <v/>
      </c>
      <c r="M1011" s="6">
        <f>IF(A1011&amp;""="","",IF(G1011&amp;""="","محجوز",G1011))</f>
        <v/>
      </c>
      <c r="N1011" s="18">
        <f>IF(ISNUMBER(A1011),IF(ISNUMBER(B1011),HOUR(B1011)*60+MINUTE(B1011),0),"")</f>
        <v/>
      </c>
      <c r="O1011" s="18">
        <f>IF(AND(ISNUMBER(A1011),A1011='الإعدادات'!$B$4),COUNTIFS($A$6:$A$2005,'الإعدادات'!$B$4,$N$6:$N$2005,"&lt;"&amp;N1011)+COUNTIFS($A$6:A1011,'الإعدادات'!$B$4,$N$6:N1011,N1011),"")</f>
        <v/>
      </c>
    </row>
    <row r="1012">
      <c r="A1012" s="13" t="n"/>
      <c r="B1012" s="20" t="n"/>
      <c r="C1012" s="5" t="n"/>
      <c r="D1012" s="21" t="n"/>
      <c r="E1012" s="5" t="n"/>
      <c r="F1012" s="5" t="n"/>
      <c r="G1012" s="5" t="n"/>
      <c r="H1012" s="15" t="n"/>
      <c r="I1012" s="5" t="n"/>
      <c r="J1012" s="19">
        <f>IF(E1012&amp;""="","",IFERROR(INDEX('الخدمات'!$B$6:$B$205,MATCH(E1012&amp;"",'الخدمات'!$A$6:$A$205,0)),"خدمة غير موجودة"))</f>
        <v/>
      </c>
      <c r="K1012" s="19">
        <f>IF(A1012&amp;""="","",IF(AND(G1012="تم",ISNUMBER(J1012)),ROUND(J1012-N(H1012),2),0))</f>
        <v/>
      </c>
      <c r="L1012" s="19">
        <f>IF(A1012&amp;""="","",IFERROR(ROUND(K1012*INDEX('الموظفات'!$C$6:$C$205,MATCH(F1012&amp;"",'الموظفات'!$A$6:$A$205,0)),2),0))</f>
        <v/>
      </c>
      <c r="M1012" s="6">
        <f>IF(A1012&amp;""="","",IF(G1012&amp;""="","محجوز",G1012))</f>
        <v/>
      </c>
      <c r="N1012" s="18">
        <f>IF(ISNUMBER(A1012),IF(ISNUMBER(B1012),HOUR(B1012)*60+MINUTE(B1012),0),"")</f>
        <v/>
      </c>
      <c r="O1012" s="18">
        <f>IF(AND(ISNUMBER(A1012),A1012='الإعدادات'!$B$4),COUNTIFS($A$6:$A$2005,'الإعدادات'!$B$4,$N$6:$N$2005,"&lt;"&amp;N1012)+COUNTIFS($A$6:A1012,'الإعدادات'!$B$4,$N$6:N1012,N1012),"")</f>
        <v/>
      </c>
    </row>
    <row r="1013">
      <c r="A1013" s="13" t="n"/>
      <c r="B1013" s="20" t="n"/>
      <c r="C1013" s="5" t="n"/>
      <c r="D1013" s="21" t="n"/>
      <c r="E1013" s="5" t="n"/>
      <c r="F1013" s="5" t="n"/>
      <c r="G1013" s="5" t="n"/>
      <c r="H1013" s="15" t="n"/>
      <c r="I1013" s="5" t="n"/>
      <c r="J1013" s="19">
        <f>IF(E1013&amp;""="","",IFERROR(INDEX('الخدمات'!$B$6:$B$205,MATCH(E1013&amp;"",'الخدمات'!$A$6:$A$205,0)),"خدمة غير موجودة"))</f>
        <v/>
      </c>
      <c r="K1013" s="19">
        <f>IF(A1013&amp;""="","",IF(AND(G1013="تم",ISNUMBER(J1013)),ROUND(J1013-N(H1013),2),0))</f>
        <v/>
      </c>
      <c r="L1013" s="19">
        <f>IF(A1013&amp;""="","",IFERROR(ROUND(K1013*INDEX('الموظفات'!$C$6:$C$205,MATCH(F1013&amp;"",'الموظفات'!$A$6:$A$205,0)),2),0))</f>
        <v/>
      </c>
      <c r="M1013" s="6">
        <f>IF(A1013&amp;""="","",IF(G1013&amp;""="","محجوز",G1013))</f>
        <v/>
      </c>
      <c r="N1013" s="18">
        <f>IF(ISNUMBER(A1013),IF(ISNUMBER(B1013),HOUR(B1013)*60+MINUTE(B1013),0),"")</f>
        <v/>
      </c>
      <c r="O1013" s="18">
        <f>IF(AND(ISNUMBER(A1013),A1013='الإعدادات'!$B$4),COUNTIFS($A$6:$A$2005,'الإعدادات'!$B$4,$N$6:$N$2005,"&lt;"&amp;N1013)+COUNTIFS($A$6:A1013,'الإعدادات'!$B$4,$N$6:N1013,N1013),"")</f>
        <v/>
      </c>
    </row>
    <row r="1014">
      <c r="A1014" s="13" t="n"/>
      <c r="B1014" s="20" t="n"/>
      <c r="C1014" s="5" t="n"/>
      <c r="D1014" s="21" t="n"/>
      <c r="E1014" s="5" t="n"/>
      <c r="F1014" s="5" t="n"/>
      <c r="G1014" s="5" t="n"/>
      <c r="H1014" s="15" t="n"/>
      <c r="I1014" s="5" t="n"/>
      <c r="J1014" s="19">
        <f>IF(E1014&amp;""="","",IFERROR(INDEX('الخدمات'!$B$6:$B$205,MATCH(E1014&amp;"",'الخدمات'!$A$6:$A$205,0)),"خدمة غير موجودة"))</f>
        <v/>
      </c>
      <c r="K1014" s="19">
        <f>IF(A1014&amp;""="","",IF(AND(G1014="تم",ISNUMBER(J1014)),ROUND(J1014-N(H1014),2),0))</f>
        <v/>
      </c>
      <c r="L1014" s="19">
        <f>IF(A1014&amp;""="","",IFERROR(ROUND(K1014*INDEX('الموظفات'!$C$6:$C$205,MATCH(F1014&amp;"",'الموظفات'!$A$6:$A$205,0)),2),0))</f>
        <v/>
      </c>
      <c r="M1014" s="6">
        <f>IF(A1014&amp;""="","",IF(G1014&amp;""="","محجوز",G1014))</f>
        <v/>
      </c>
      <c r="N1014" s="18">
        <f>IF(ISNUMBER(A1014),IF(ISNUMBER(B1014),HOUR(B1014)*60+MINUTE(B1014),0),"")</f>
        <v/>
      </c>
      <c r="O1014" s="18">
        <f>IF(AND(ISNUMBER(A1014),A1014='الإعدادات'!$B$4),COUNTIFS($A$6:$A$2005,'الإعدادات'!$B$4,$N$6:$N$2005,"&lt;"&amp;N1014)+COUNTIFS($A$6:A1014,'الإعدادات'!$B$4,$N$6:N1014,N1014),"")</f>
        <v/>
      </c>
    </row>
    <row r="1015">
      <c r="A1015" s="13" t="n"/>
      <c r="B1015" s="20" t="n"/>
      <c r="C1015" s="5" t="n"/>
      <c r="D1015" s="21" t="n"/>
      <c r="E1015" s="5" t="n"/>
      <c r="F1015" s="5" t="n"/>
      <c r="G1015" s="5" t="n"/>
      <c r="H1015" s="15" t="n"/>
      <c r="I1015" s="5" t="n"/>
      <c r="J1015" s="19">
        <f>IF(E1015&amp;""="","",IFERROR(INDEX('الخدمات'!$B$6:$B$205,MATCH(E1015&amp;"",'الخدمات'!$A$6:$A$205,0)),"خدمة غير موجودة"))</f>
        <v/>
      </c>
      <c r="K1015" s="19">
        <f>IF(A1015&amp;""="","",IF(AND(G1015="تم",ISNUMBER(J1015)),ROUND(J1015-N(H1015),2),0))</f>
        <v/>
      </c>
      <c r="L1015" s="19">
        <f>IF(A1015&amp;""="","",IFERROR(ROUND(K1015*INDEX('الموظفات'!$C$6:$C$205,MATCH(F1015&amp;"",'الموظفات'!$A$6:$A$205,0)),2),0))</f>
        <v/>
      </c>
      <c r="M1015" s="6">
        <f>IF(A1015&amp;""="","",IF(G1015&amp;""="","محجوز",G1015))</f>
        <v/>
      </c>
      <c r="N1015" s="18">
        <f>IF(ISNUMBER(A1015),IF(ISNUMBER(B1015),HOUR(B1015)*60+MINUTE(B1015),0),"")</f>
        <v/>
      </c>
      <c r="O1015" s="18">
        <f>IF(AND(ISNUMBER(A1015),A1015='الإعدادات'!$B$4),COUNTIFS($A$6:$A$2005,'الإعدادات'!$B$4,$N$6:$N$2005,"&lt;"&amp;N1015)+COUNTIFS($A$6:A1015,'الإعدادات'!$B$4,$N$6:N1015,N1015),"")</f>
        <v/>
      </c>
    </row>
    <row r="1016">
      <c r="A1016" s="13" t="n"/>
      <c r="B1016" s="20" t="n"/>
      <c r="C1016" s="5" t="n"/>
      <c r="D1016" s="21" t="n"/>
      <c r="E1016" s="5" t="n"/>
      <c r="F1016" s="5" t="n"/>
      <c r="G1016" s="5" t="n"/>
      <c r="H1016" s="15" t="n"/>
      <c r="I1016" s="5" t="n"/>
      <c r="J1016" s="19">
        <f>IF(E1016&amp;""="","",IFERROR(INDEX('الخدمات'!$B$6:$B$205,MATCH(E1016&amp;"",'الخدمات'!$A$6:$A$205,0)),"خدمة غير موجودة"))</f>
        <v/>
      </c>
      <c r="K1016" s="19">
        <f>IF(A1016&amp;""="","",IF(AND(G1016="تم",ISNUMBER(J1016)),ROUND(J1016-N(H1016),2),0))</f>
        <v/>
      </c>
      <c r="L1016" s="19">
        <f>IF(A1016&amp;""="","",IFERROR(ROUND(K1016*INDEX('الموظفات'!$C$6:$C$205,MATCH(F1016&amp;"",'الموظفات'!$A$6:$A$205,0)),2),0))</f>
        <v/>
      </c>
      <c r="M1016" s="6">
        <f>IF(A1016&amp;""="","",IF(G1016&amp;""="","محجوز",G1016))</f>
        <v/>
      </c>
      <c r="N1016" s="18">
        <f>IF(ISNUMBER(A1016),IF(ISNUMBER(B1016),HOUR(B1016)*60+MINUTE(B1016),0),"")</f>
        <v/>
      </c>
      <c r="O1016" s="18">
        <f>IF(AND(ISNUMBER(A1016),A1016='الإعدادات'!$B$4),COUNTIFS($A$6:$A$2005,'الإعدادات'!$B$4,$N$6:$N$2005,"&lt;"&amp;N1016)+COUNTIFS($A$6:A1016,'الإعدادات'!$B$4,$N$6:N1016,N1016),"")</f>
        <v/>
      </c>
    </row>
    <row r="1017">
      <c r="A1017" s="13" t="n"/>
      <c r="B1017" s="20" t="n"/>
      <c r="C1017" s="5" t="n"/>
      <c r="D1017" s="21" t="n"/>
      <c r="E1017" s="5" t="n"/>
      <c r="F1017" s="5" t="n"/>
      <c r="G1017" s="5" t="n"/>
      <c r="H1017" s="15" t="n"/>
      <c r="I1017" s="5" t="n"/>
      <c r="J1017" s="19">
        <f>IF(E1017&amp;""="","",IFERROR(INDEX('الخدمات'!$B$6:$B$205,MATCH(E1017&amp;"",'الخدمات'!$A$6:$A$205,0)),"خدمة غير موجودة"))</f>
        <v/>
      </c>
      <c r="K1017" s="19">
        <f>IF(A1017&amp;""="","",IF(AND(G1017="تم",ISNUMBER(J1017)),ROUND(J1017-N(H1017),2),0))</f>
        <v/>
      </c>
      <c r="L1017" s="19">
        <f>IF(A1017&amp;""="","",IFERROR(ROUND(K1017*INDEX('الموظفات'!$C$6:$C$205,MATCH(F1017&amp;"",'الموظفات'!$A$6:$A$205,0)),2),0))</f>
        <v/>
      </c>
      <c r="M1017" s="6">
        <f>IF(A1017&amp;""="","",IF(G1017&amp;""="","محجوز",G1017))</f>
        <v/>
      </c>
      <c r="N1017" s="18">
        <f>IF(ISNUMBER(A1017),IF(ISNUMBER(B1017),HOUR(B1017)*60+MINUTE(B1017),0),"")</f>
        <v/>
      </c>
      <c r="O1017" s="18">
        <f>IF(AND(ISNUMBER(A1017),A1017='الإعدادات'!$B$4),COUNTIFS($A$6:$A$2005,'الإعدادات'!$B$4,$N$6:$N$2005,"&lt;"&amp;N1017)+COUNTIFS($A$6:A1017,'الإعدادات'!$B$4,$N$6:N1017,N1017),"")</f>
        <v/>
      </c>
    </row>
    <row r="1018">
      <c r="A1018" s="13" t="n"/>
      <c r="B1018" s="20" t="n"/>
      <c r="C1018" s="5" t="n"/>
      <c r="D1018" s="21" t="n"/>
      <c r="E1018" s="5" t="n"/>
      <c r="F1018" s="5" t="n"/>
      <c r="G1018" s="5" t="n"/>
      <c r="H1018" s="15" t="n"/>
      <c r="I1018" s="5" t="n"/>
      <c r="J1018" s="19">
        <f>IF(E1018&amp;""="","",IFERROR(INDEX('الخدمات'!$B$6:$B$205,MATCH(E1018&amp;"",'الخدمات'!$A$6:$A$205,0)),"خدمة غير موجودة"))</f>
        <v/>
      </c>
      <c r="K1018" s="19">
        <f>IF(A1018&amp;""="","",IF(AND(G1018="تم",ISNUMBER(J1018)),ROUND(J1018-N(H1018),2),0))</f>
        <v/>
      </c>
      <c r="L1018" s="19">
        <f>IF(A1018&amp;""="","",IFERROR(ROUND(K1018*INDEX('الموظفات'!$C$6:$C$205,MATCH(F1018&amp;"",'الموظفات'!$A$6:$A$205,0)),2),0))</f>
        <v/>
      </c>
      <c r="M1018" s="6">
        <f>IF(A1018&amp;""="","",IF(G1018&amp;""="","محجوز",G1018))</f>
        <v/>
      </c>
      <c r="N1018" s="18">
        <f>IF(ISNUMBER(A1018),IF(ISNUMBER(B1018),HOUR(B1018)*60+MINUTE(B1018),0),"")</f>
        <v/>
      </c>
      <c r="O1018" s="18">
        <f>IF(AND(ISNUMBER(A1018),A1018='الإعدادات'!$B$4),COUNTIFS($A$6:$A$2005,'الإعدادات'!$B$4,$N$6:$N$2005,"&lt;"&amp;N1018)+COUNTIFS($A$6:A1018,'الإعدادات'!$B$4,$N$6:N1018,N1018),"")</f>
        <v/>
      </c>
    </row>
    <row r="1019">
      <c r="A1019" s="13" t="n"/>
      <c r="B1019" s="20" t="n"/>
      <c r="C1019" s="5" t="n"/>
      <c r="D1019" s="21" t="n"/>
      <c r="E1019" s="5" t="n"/>
      <c r="F1019" s="5" t="n"/>
      <c r="G1019" s="5" t="n"/>
      <c r="H1019" s="15" t="n"/>
      <c r="I1019" s="5" t="n"/>
      <c r="J1019" s="19">
        <f>IF(E1019&amp;""="","",IFERROR(INDEX('الخدمات'!$B$6:$B$205,MATCH(E1019&amp;"",'الخدمات'!$A$6:$A$205,0)),"خدمة غير موجودة"))</f>
        <v/>
      </c>
      <c r="K1019" s="19">
        <f>IF(A1019&amp;""="","",IF(AND(G1019="تم",ISNUMBER(J1019)),ROUND(J1019-N(H1019),2),0))</f>
        <v/>
      </c>
      <c r="L1019" s="19">
        <f>IF(A1019&amp;""="","",IFERROR(ROUND(K1019*INDEX('الموظفات'!$C$6:$C$205,MATCH(F1019&amp;"",'الموظفات'!$A$6:$A$205,0)),2),0))</f>
        <v/>
      </c>
      <c r="M1019" s="6">
        <f>IF(A1019&amp;""="","",IF(G1019&amp;""="","محجوز",G1019))</f>
        <v/>
      </c>
      <c r="N1019" s="18">
        <f>IF(ISNUMBER(A1019),IF(ISNUMBER(B1019),HOUR(B1019)*60+MINUTE(B1019),0),"")</f>
        <v/>
      </c>
      <c r="O1019" s="18">
        <f>IF(AND(ISNUMBER(A1019),A1019='الإعدادات'!$B$4),COUNTIFS($A$6:$A$2005,'الإعدادات'!$B$4,$N$6:$N$2005,"&lt;"&amp;N1019)+COUNTIFS($A$6:A1019,'الإعدادات'!$B$4,$N$6:N1019,N1019),"")</f>
        <v/>
      </c>
    </row>
    <row r="1020">
      <c r="A1020" s="13" t="n"/>
      <c r="B1020" s="20" t="n"/>
      <c r="C1020" s="5" t="n"/>
      <c r="D1020" s="21" t="n"/>
      <c r="E1020" s="5" t="n"/>
      <c r="F1020" s="5" t="n"/>
      <c r="G1020" s="5" t="n"/>
      <c r="H1020" s="15" t="n"/>
      <c r="I1020" s="5" t="n"/>
      <c r="J1020" s="19">
        <f>IF(E1020&amp;""="","",IFERROR(INDEX('الخدمات'!$B$6:$B$205,MATCH(E1020&amp;"",'الخدمات'!$A$6:$A$205,0)),"خدمة غير موجودة"))</f>
        <v/>
      </c>
      <c r="K1020" s="19">
        <f>IF(A1020&amp;""="","",IF(AND(G1020="تم",ISNUMBER(J1020)),ROUND(J1020-N(H1020),2),0))</f>
        <v/>
      </c>
      <c r="L1020" s="19">
        <f>IF(A1020&amp;""="","",IFERROR(ROUND(K1020*INDEX('الموظفات'!$C$6:$C$205,MATCH(F1020&amp;"",'الموظفات'!$A$6:$A$205,0)),2),0))</f>
        <v/>
      </c>
      <c r="M1020" s="6">
        <f>IF(A1020&amp;""="","",IF(G1020&amp;""="","محجوز",G1020))</f>
        <v/>
      </c>
      <c r="N1020" s="18">
        <f>IF(ISNUMBER(A1020),IF(ISNUMBER(B1020),HOUR(B1020)*60+MINUTE(B1020),0),"")</f>
        <v/>
      </c>
      <c r="O1020" s="18">
        <f>IF(AND(ISNUMBER(A1020),A1020='الإعدادات'!$B$4),COUNTIFS($A$6:$A$2005,'الإعدادات'!$B$4,$N$6:$N$2005,"&lt;"&amp;N1020)+COUNTIFS($A$6:A1020,'الإعدادات'!$B$4,$N$6:N1020,N1020),"")</f>
        <v/>
      </c>
    </row>
    <row r="1021">
      <c r="A1021" s="13" t="n"/>
      <c r="B1021" s="20" t="n"/>
      <c r="C1021" s="5" t="n"/>
      <c r="D1021" s="21" t="n"/>
      <c r="E1021" s="5" t="n"/>
      <c r="F1021" s="5" t="n"/>
      <c r="G1021" s="5" t="n"/>
      <c r="H1021" s="15" t="n"/>
      <c r="I1021" s="5" t="n"/>
      <c r="J1021" s="19">
        <f>IF(E1021&amp;""="","",IFERROR(INDEX('الخدمات'!$B$6:$B$205,MATCH(E1021&amp;"",'الخدمات'!$A$6:$A$205,0)),"خدمة غير موجودة"))</f>
        <v/>
      </c>
      <c r="K1021" s="19">
        <f>IF(A1021&amp;""="","",IF(AND(G1021="تم",ISNUMBER(J1021)),ROUND(J1021-N(H1021),2),0))</f>
        <v/>
      </c>
      <c r="L1021" s="19">
        <f>IF(A1021&amp;""="","",IFERROR(ROUND(K1021*INDEX('الموظفات'!$C$6:$C$205,MATCH(F1021&amp;"",'الموظفات'!$A$6:$A$205,0)),2),0))</f>
        <v/>
      </c>
      <c r="M1021" s="6">
        <f>IF(A1021&amp;""="","",IF(G1021&amp;""="","محجوز",G1021))</f>
        <v/>
      </c>
      <c r="N1021" s="18">
        <f>IF(ISNUMBER(A1021),IF(ISNUMBER(B1021),HOUR(B1021)*60+MINUTE(B1021),0),"")</f>
        <v/>
      </c>
      <c r="O1021" s="18">
        <f>IF(AND(ISNUMBER(A1021),A1021='الإعدادات'!$B$4),COUNTIFS($A$6:$A$2005,'الإعدادات'!$B$4,$N$6:$N$2005,"&lt;"&amp;N1021)+COUNTIFS($A$6:A1021,'الإعدادات'!$B$4,$N$6:N1021,N1021),"")</f>
        <v/>
      </c>
    </row>
    <row r="1022">
      <c r="A1022" s="13" t="n"/>
      <c r="B1022" s="20" t="n"/>
      <c r="C1022" s="5" t="n"/>
      <c r="D1022" s="21" t="n"/>
      <c r="E1022" s="5" t="n"/>
      <c r="F1022" s="5" t="n"/>
      <c r="G1022" s="5" t="n"/>
      <c r="H1022" s="15" t="n"/>
      <c r="I1022" s="5" t="n"/>
      <c r="J1022" s="19">
        <f>IF(E1022&amp;""="","",IFERROR(INDEX('الخدمات'!$B$6:$B$205,MATCH(E1022&amp;"",'الخدمات'!$A$6:$A$205,0)),"خدمة غير موجودة"))</f>
        <v/>
      </c>
      <c r="K1022" s="19">
        <f>IF(A1022&amp;""="","",IF(AND(G1022="تم",ISNUMBER(J1022)),ROUND(J1022-N(H1022),2),0))</f>
        <v/>
      </c>
      <c r="L1022" s="19">
        <f>IF(A1022&amp;""="","",IFERROR(ROUND(K1022*INDEX('الموظفات'!$C$6:$C$205,MATCH(F1022&amp;"",'الموظفات'!$A$6:$A$205,0)),2),0))</f>
        <v/>
      </c>
      <c r="M1022" s="6">
        <f>IF(A1022&amp;""="","",IF(G1022&amp;""="","محجوز",G1022))</f>
        <v/>
      </c>
      <c r="N1022" s="18">
        <f>IF(ISNUMBER(A1022),IF(ISNUMBER(B1022),HOUR(B1022)*60+MINUTE(B1022),0),"")</f>
        <v/>
      </c>
      <c r="O1022" s="18">
        <f>IF(AND(ISNUMBER(A1022),A1022='الإعدادات'!$B$4),COUNTIFS($A$6:$A$2005,'الإعدادات'!$B$4,$N$6:$N$2005,"&lt;"&amp;N1022)+COUNTIFS($A$6:A1022,'الإعدادات'!$B$4,$N$6:N1022,N1022),"")</f>
        <v/>
      </c>
    </row>
    <row r="1023">
      <c r="A1023" s="13" t="n"/>
      <c r="B1023" s="20" t="n"/>
      <c r="C1023" s="5" t="n"/>
      <c r="D1023" s="21" t="n"/>
      <c r="E1023" s="5" t="n"/>
      <c r="F1023" s="5" t="n"/>
      <c r="G1023" s="5" t="n"/>
      <c r="H1023" s="15" t="n"/>
      <c r="I1023" s="5" t="n"/>
      <c r="J1023" s="19">
        <f>IF(E1023&amp;""="","",IFERROR(INDEX('الخدمات'!$B$6:$B$205,MATCH(E1023&amp;"",'الخدمات'!$A$6:$A$205,0)),"خدمة غير موجودة"))</f>
        <v/>
      </c>
      <c r="K1023" s="19">
        <f>IF(A1023&amp;""="","",IF(AND(G1023="تم",ISNUMBER(J1023)),ROUND(J1023-N(H1023),2),0))</f>
        <v/>
      </c>
      <c r="L1023" s="19">
        <f>IF(A1023&amp;""="","",IFERROR(ROUND(K1023*INDEX('الموظفات'!$C$6:$C$205,MATCH(F1023&amp;"",'الموظفات'!$A$6:$A$205,0)),2),0))</f>
        <v/>
      </c>
      <c r="M1023" s="6">
        <f>IF(A1023&amp;""="","",IF(G1023&amp;""="","محجوز",G1023))</f>
        <v/>
      </c>
      <c r="N1023" s="18">
        <f>IF(ISNUMBER(A1023),IF(ISNUMBER(B1023),HOUR(B1023)*60+MINUTE(B1023),0),"")</f>
        <v/>
      </c>
      <c r="O1023" s="18">
        <f>IF(AND(ISNUMBER(A1023),A1023='الإعدادات'!$B$4),COUNTIFS($A$6:$A$2005,'الإعدادات'!$B$4,$N$6:$N$2005,"&lt;"&amp;N1023)+COUNTIFS($A$6:A1023,'الإعدادات'!$B$4,$N$6:N1023,N1023),"")</f>
        <v/>
      </c>
    </row>
    <row r="1024">
      <c r="A1024" s="13" t="n"/>
      <c r="B1024" s="20" t="n"/>
      <c r="C1024" s="5" t="n"/>
      <c r="D1024" s="21" t="n"/>
      <c r="E1024" s="5" t="n"/>
      <c r="F1024" s="5" t="n"/>
      <c r="G1024" s="5" t="n"/>
      <c r="H1024" s="15" t="n"/>
      <c r="I1024" s="5" t="n"/>
      <c r="J1024" s="19">
        <f>IF(E1024&amp;""="","",IFERROR(INDEX('الخدمات'!$B$6:$B$205,MATCH(E1024&amp;"",'الخدمات'!$A$6:$A$205,0)),"خدمة غير موجودة"))</f>
        <v/>
      </c>
      <c r="K1024" s="19">
        <f>IF(A1024&amp;""="","",IF(AND(G1024="تم",ISNUMBER(J1024)),ROUND(J1024-N(H1024),2),0))</f>
        <v/>
      </c>
      <c r="L1024" s="19">
        <f>IF(A1024&amp;""="","",IFERROR(ROUND(K1024*INDEX('الموظفات'!$C$6:$C$205,MATCH(F1024&amp;"",'الموظفات'!$A$6:$A$205,0)),2),0))</f>
        <v/>
      </c>
      <c r="M1024" s="6">
        <f>IF(A1024&amp;""="","",IF(G1024&amp;""="","محجوز",G1024))</f>
        <v/>
      </c>
      <c r="N1024" s="18">
        <f>IF(ISNUMBER(A1024),IF(ISNUMBER(B1024),HOUR(B1024)*60+MINUTE(B1024),0),"")</f>
        <v/>
      </c>
      <c r="O1024" s="18">
        <f>IF(AND(ISNUMBER(A1024),A1024='الإعدادات'!$B$4),COUNTIFS($A$6:$A$2005,'الإعدادات'!$B$4,$N$6:$N$2005,"&lt;"&amp;N1024)+COUNTIFS($A$6:A1024,'الإعدادات'!$B$4,$N$6:N1024,N1024),"")</f>
        <v/>
      </c>
    </row>
    <row r="1025">
      <c r="A1025" s="13" t="n"/>
      <c r="B1025" s="20" t="n"/>
      <c r="C1025" s="5" t="n"/>
      <c r="D1025" s="21" t="n"/>
      <c r="E1025" s="5" t="n"/>
      <c r="F1025" s="5" t="n"/>
      <c r="G1025" s="5" t="n"/>
      <c r="H1025" s="15" t="n"/>
      <c r="I1025" s="5" t="n"/>
      <c r="J1025" s="19">
        <f>IF(E1025&amp;""="","",IFERROR(INDEX('الخدمات'!$B$6:$B$205,MATCH(E1025&amp;"",'الخدمات'!$A$6:$A$205,0)),"خدمة غير موجودة"))</f>
        <v/>
      </c>
      <c r="K1025" s="19">
        <f>IF(A1025&amp;""="","",IF(AND(G1025="تم",ISNUMBER(J1025)),ROUND(J1025-N(H1025),2),0))</f>
        <v/>
      </c>
      <c r="L1025" s="19">
        <f>IF(A1025&amp;""="","",IFERROR(ROUND(K1025*INDEX('الموظفات'!$C$6:$C$205,MATCH(F1025&amp;"",'الموظفات'!$A$6:$A$205,0)),2),0))</f>
        <v/>
      </c>
      <c r="M1025" s="6">
        <f>IF(A1025&amp;""="","",IF(G1025&amp;""="","محجوز",G1025))</f>
        <v/>
      </c>
      <c r="N1025" s="18">
        <f>IF(ISNUMBER(A1025),IF(ISNUMBER(B1025),HOUR(B1025)*60+MINUTE(B1025),0),"")</f>
        <v/>
      </c>
      <c r="O1025" s="18">
        <f>IF(AND(ISNUMBER(A1025),A1025='الإعدادات'!$B$4),COUNTIFS($A$6:$A$2005,'الإعدادات'!$B$4,$N$6:$N$2005,"&lt;"&amp;N1025)+COUNTIFS($A$6:A1025,'الإعدادات'!$B$4,$N$6:N1025,N1025),"")</f>
        <v/>
      </c>
    </row>
    <row r="1026">
      <c r="A1026" s="13" t="n"/>
      <c r="B1026" s="20" t="n"/>
      <c r="C1026" s="5" t="n"/>
      <c r="D1026" s="21" t="n"/>
      <c r="E1026" s="5" t="n"/>
      <c r="F1026" s="5" t="n"/>
      <c r="G1026" s="5" t="n"/>
      <c r="H1026" s="15" t="n"/>
      <c r="I1026" s="5" t="n"/>
      <c r="J1026" s="19">
        <f>IF(E1026&amp;""="","",IFERROR(INDEX('الخدمات'!$B$6:$B$205,MATCH(E1026&amp;"",'الخدمات'!$A$6:$A$205,0)),"خدمة غير موجودة"))</f>
        <v/>
      </c>
      <c r="K1026" s="19">
        <f>IF(A1026&amp;""="","",IF(AND(G1026="تم",ISNUMBER(J1026)),ROUND(J1026-N(H1026),2),0))</f>
        <v/>
      </c>
      <c r="L1026" s="19">
        <f>IF(A1026&amp;""="","",IFERROR(ROUND(K1026*INDEX('الموظفات'!$C$6:$C$205,MATCH(F1026&amp;"",'الموظفات'!$A$6:$A$205,0)),2),0))</f>
        <v/>
      </c>
      <c r="M1026" s="6">
        <f>IF(A1026&amp;""="","",IF(G1026&amp;""="","محجوز",G1026))</f>
        <v/>
      </c>
      <c r="N1026" s="18">
        <f>IF(ISNUMBER(A1026),IF(ISNUMBER(B1026),HOUR(B1026)*60+MINUTE(B1026),0),"")</f>
        <v/>
      </c>
      <c r="O1026" s="18">
        <f>IF(AND(ISNUMBER(A1026),A1026='الإعدادات'!$B$4),COUNTIFS($A$6:$A$2005,'الإعدادات'!$B$4,$N$6:$N$2005,"&lt;"&amp;N1026)+COUNTIFS($A$6:A1026,'الإعدادات'!$B$4,$N$6:N1026,N1026),"")</f>
        <v/>
      </c>
    </row>
    <row r="1027">
      <c r="A1027" s="13" t="n"/>
      <c r="B1027" s="20" t="n"/>
      <c r="C1027" s="5" t="n"/>
      <c r="D1027" s="21" t="n"/>
      <c r="E1027" s="5" t="n"/>
      <c r="F1027" s="5" t="n"/>
      <c r="G1027" s="5" t="n"/>
      <c r="H1027" s="15" t="n"/>
      <c r="I1027" s="5" t="n"/>
      <c r="J1027" s="19">
        <f>IF(E1027&amp;""="","",IFERROR(INDEX('الخدمات'!$B$6:$B$205,MATCH(E1027&amp;"",'الخدمات'!$A$6:$A$205,0)),"خدمة غير موجودة"))</f>
        <v/>
      </c>
      <c r="K1027" s="19">
        <f>IF(A1027&amp;""="","",IF(AND(G1027="تم",ISNUMBER(J1027)),ROUND(J1027-N(H1027),2),0))</f>
        <v/>
      </c>
      <c r="L1027" s="19">
        <f>IF(A1027&amp;""="","",IFERROR(ROUND(K1027*INDEX('الموظفات'!$C$6:$C$205,MATCH(F1027&amp;"",'الموظفات'!$A$6:$A$205,0)),2),0))</f>
        <v/>
      </c>
      <c r="M1027" s="6">
        <f>IF(A1027&amp;""="","",IF(G1027&amp;""="","محجوز",G1027))</f>
        <v/>
      </c>
      <c r="N1027" s="18">
        <f>IF(ISNUMBER(A1027),IF(ISNUMBER(B1027),HOUR(B1027)*60+MINUTE(B1027),0),"")</f>
        <v/>
      </c>
      <c r="O1027" s="18">
        <f>IF(AND(ISNUMBER(A1027),A1027='الإعدادات'!$B$4),COUNTIFS($A$6:$A$2005,'الإعدادات'!$B$4,$N$6:$N$2005,"&lt;"&amp;N1027)+COUNTIFS($A$6:A1027,'الإعدادات'!$B$4,$N$6:N1027,N1027),"")</f>
        <v/>
      </c>
    </row>
    <row r="1028">
      <c r="A1028" s="13" t="n"/>
      <c r="B1028" s="20" t="n"/>
      <c r="C1028" s="5" t="n"/>
      <c r="D1028" s="21" t="n"/>
      <c r="E1028" s="5" t="n"/>
      <c r="F1028" s="5" t="n"/>
      <c r="G1028" s="5" t="n"/>
      <c r="H1028" s="15" t="n"/>
      <c r="I1028" s="5" t="n"/>
      <c r="J1028" s="19">
        <f>IF(E1028&amp;""="","",IFERROR(INDEX('الخدمات'!$B$6:$B$205,MATCH(E1028&amp;"",'الخدمات'!$A$6:$A$205,0)),"خدمة غير موجودة"))</f>
        <v/>
      </c>
      <c r="K1028" s="19">
        <f>IF(A1028&amp;""="","",IF(AND(G1028="تم",ISNUMBER(J1028)),ROUND(J1028-N(H1028),2),0))</f>
        <v/>
      </c>
      <c r="L1028" s="19">
        <f>IF(A1028&amp;""="","",IFERROR(ROUND(K1028*INDEX('الموظفات'!$C$6:$C$205,MATCH(F1028&amp;"",'الموظفات'!$A$6:$A$205,0)),2),0))</f>
        <v/>
      </c>
      <c r="M1028" s="6">
        <f>IF(A1028&amp;""="","",IF(G1028&amp;""="","محجوز",G1028))</f>
        <v/>
      </c>
      <c r="N1028" s="18">
        <f>IF(ISNUMBER(A1028),IF(ISNUMBER(B1028),HOUR(B1028)*60+MINUTE(B1028),0),"")</f>
        <v/>
      </c>
      <c r="O1028" s="18">
        <f>IF(AND(ISNUMBER(A1028),A1028='الإعدادات'!$B$4),COUNTIFS($A$6:$A$2005,'الإعدادات'!$B$4,$N$6:$N$2005,"&lt;"&amp;N1028)+COUNTIFS($A$6:A1028,'الإعدادات'!$B$4,$N$6:N1028,N1028),"")</f>
        <v/>
      </c>
    </row>
    <row r="1029">
      <c r="A1029" s="13" t="n"/>
      <c r="B1029" s="20" t="n"/>
      <c r="C1029" s="5" t="n"/>
      <c r="D1029" s="21" t="n"/>
      <c r="E1029" s="5" t="n"/>
      <c r="F1029" s="5" t="n"/>
      <c r="G1029" s="5" t="n"/>
      <c r="H1029" s="15" t="n"/>
      <c r="I1029" s="5" t="n"/>
      <c r="J1029" s="19">
        <f>IF(E1029&amp;""="","",IFERROR(INDEX('الخدمات'!$B$6:$B$205,MATCH(E1029&amp;"",'الخدمات'!$A$6:$A$205,0)),"خدمة غير موجودة"))</f>
        <v/>
      </c>
      <c r="K1029" s="19">
        <f>IF(A1029&amp;""="","",IF(AND(G1029="تم",ISNUMBER(J1029)),ROUND(J1029-N(H1029),2),0))</f>
        <v/>
      </c>
      <c r="L1029" s="19">
        <f>IF(A1029&amp;""="","",IFERROR(ROUND(K1029*INDEX('الموظفات'!$C$6:$C$205,MATCH(F1029&amp;"",'الموظفات'!$A$6:$A$205,0)),2),0))</f>
        <v/>
      </c>
      <c r="M1029" s="6">
        <f>IF(A1029&amp;""="","",IF(G1029&amp;""="","محجوز",G1029))</f>
        <v/>
      </c>
      <c r="N1029" s="18">
        <f>IF(ISNUMBER(A1029),IF(ISNUMBER(B1029),HOUR(B1029)*60+MINUTE(B1029),0),"")</f>
        <v/>
      </c>
      <c r="O1029" s="18">
        <f>IF(AND(ISNUMBER(A1029),A1029='الإعدادات'!$B$4),COUNTIFS($A$6:$A$2005,'الإعدادات'!$B$4,$N$6:$N$2005,"&lt;"&amp;N1029)+COUNTIFS($A$6:A1029,'الإعدادات'!$B$4,$N$6:N1029,N1029),"")</f>
        <v/>
      </c>
    </row>
    <row r="1030">
      <c r="A1030" s="13" t="n"/>
      <c r="B1030" s="20" t="n"/>
      <c r="C1030" s="5" t="n"/>
      <c r="D1030" s="21" t="n"/>
      <c r="E1030" s="5" t="n"/>
      <c r="F1030" s="5" t="n"/>
      <c r="G1030" s="5" t="n"/>
      <c r="H1030" s="15" t="n"/>
      <c r="I1030" s="5" t="n"/>
      <c r="J1030" s="19">
        <f>IF(E1030&amp;""="","",IFERROR(INDEX('الخدمات'!$B$6:$B$205,MATCH(E1030&amp;"",'الخدمات'!$A$6:$A$205,0)),"خدمة غير موجودة"))</f>
        <v/>
      </c>
      <c r="K1030" s="19">
        <f>IF(A1030&amp;""="","",IF(AND(G1030="تم",ISNUMBER(J1030)),ROUND(J1030-N(H1030),2),0))</f>
        <v/>
      </c>
      <c r="L1030" s="19">
        <f>IF(A1030&amp;""="","",IFERROR(ROUND(K1030*INDEX('الموظفات'!$C$6:$C$205,MATCH(F1030&amp;"",'الموظفات'!$A$6:$A$205,0)),2),0))</f>
        <v/>
      </c>
      <c r="M1030" s="6">
        <f>IF(A1030&amp;""="","",IF(G1030&amp;""="","محجوز",G1030))</f>
        <v/>
      </c>
      <c r="N1030" s="18">
        <f>IF(ISNUMBER(A1030),IF(ISNUMBER(B1030),HOUR(B1030)*60+MINUTE(B1030),0),"")</f>
        <v/>
      </c>
      <c r="O1030" s="18">
        <f>IF(AND(ISNUMBER(A1030),A1030='الإعدادات'!$B$4),COUNTIFS($A$6:$A$2005,'الإعدادات'!$B$4,$N$6:$N$2005,"&lt;"&amp;N1030)+COUNTIFS($A$6:A1030,'الإعدادات'!$B$4,$N$6:N1030,N1030),"")</f>
        <v/>
      </c>
    </row>
    <row r="1031">
      <c r="A1031" s="13" t="n"/>
      <c r="B1031" s="20" t="n"/>
      <c r="C1031" s="5" t="n"/>
      <c r="D1031" s="21" t="n"/>
      <c r="E1031" s="5" t="n"/>
      <c r="F1031" s="5" t="n"/>
      <c r="G1031" s="5" t="n"/>
      <c r="H1031" s="15" t="n"/>
      <c r="I1031" s="5" t="n"/>
      <c r="J1031" s="19">
        <f>IF(E1031&amp;""="","",IFERROR(INDEX('الخدمات'!$B$6:$B$205,MATCH(E1031&amp;"",'الخدمات'!$A$6:$A$205,0)),"خدمة غير موجودة"))</f>
        <v/>
      </c>
      <c r="K1031" s="19">
        <f>IF(A1031&amp;""="","",IF(AND(G1031="تم",ISNUMBER(J1031)),ROUND(J1031-N(H1031),2),0))</f>
        <v/>
      </c>
      <c r="L1031" s="19">
        <f>IF(A1031&amp;""="","",IFERROR(ROUND(K1031*INDEX('الموظفات'!$C$6:$C$205,MATCH(F1031&amp;"",'الموظفات'!$A$6:$A$205,0)),2),0))</f>
        <v/>
      </c>
      <c r="M1031" s="6">
        <f>IF(A1031&amp;""="","",IF(G1031&amp;""="","محجوز",G1031))</f>
        <v/>
      </c>
      <c r="N1031" s="18">
        <f>IF(ISNUMBER(A1031),IF(ISNUMBER(B1031),HOUR(B1031)*60+MINUTE(B1031),0),"")</f>
        <v/>
      </c>
      <c r="O1031" s="18">
        <f>IF(AND(ISNUMBER(A1031),A1031='الإعدادات'!$B$4),COUNTIFS($A$6:$A$2005,'الإعدادات'!$B$4,$N$6:$N$2005,"&lt;"&amp;N1031)+COUNTIFS($A$6:A1031,'الإعدادات'!$B$4,$N$6:N1031,N1031),"")</f>
        <v/>
      </c>
    </row>
    <row r="1032">
      <c r="A1032" s="13" t="n"/>
      <c r="B1032" s="20" t="n"/>
      <c r="C1032" s="5" t="n"/>
      <c r="D1032" s="21" t="n"/>
      <c r="E1032" s="5" t="n"/>
      <c r="F1032" s="5" t="n"/>
      <c r="G1032" s="5" t="n"/>
      <c r="H1032" s="15" t="n"/>
      <c r="I1032" s="5" t="n"/>
      <c r="J1032" s="19">
        <f>IF(E1032&amp;""="","",IFERROR(INDEX('الخدمات'!$B$6:$B$205,MATCH(E1032&amp;"",'الخدمات'!$A$6:$A$205,0)),"خدمة غير موجودة"))</f>
        <v/>
      </c>
      <c r="K1032" s="19">
        <f>IF(A1032&amp;""="","",IF(AND(G1032="تم",ISNUMBER(J1032)),ROUND(J1032-N(H1032),2),0))</f>
        <v/>
      </c>
      <c r="L1032" s="19">
        <f>IF(A1032&amp;""="","",IFERROR(ROUND(K1032*INDEX('الموظفات'!$C$6:$C$205,MATCH(F1032&amp;"",'الموظفات'!$A$6:$A$205,0)),2),0))</f>
        <v/>
      </c>
      <c r="M1032" s="6">
        <f>IF(A1032&amp;""="","",IF(G1032&amp;""="","محجوز",G1032))</f>
        <v/>
      </c>
      <c r="N1032" s="18">
        <f>IF(ISNUMBER(A1032),IF(ISNUMBER(B1032),HOUR(B1032)*60+MINUTE(B1032),0),"")</f>
        <v/>
      </c>
      <c r="O1032" s="18">
        <f>IF(AND(ISNUMBER(A1032),A1032='الإعدادات'!$B$4),COUNTIFS($A$6:$A$2005,'الإعدادات'!$B$4,$N$6:$N$2005,"&lt;"&amp;N1032)+COUNTIFS($A$6:A1032,'الإعدادات'!$B$4,$N$6:N1032,N1032),"")</f>
        <v/>
      </c>
    </row>
    <row r="1033">
      <c r="A1033" s="13" t="n"/>
      <c r="B1033" s="20" t="n"/>
      <c r="C1033" s="5" t="n"/>
      <c r="D1033" s="21" t="n"/>
      <c r="E1033" s="5" t="n"/>
      <c r="F1033" s="5" t="n"/>
      <c r="G1033" s="5" t="n"/>
      <c r="H1033" s="15" t="n"/>
      <c r="I1033" s="5" t="n"/>
      <c r="J1033" s="19">
        <f>IF(E1033&amp;""="","",IFERROR(INDEX('الخدمات'!$B$6:$B$205,MATCH(E1033&amp;"",'الخدمات'!$A$6:$A$205,0)),"خدمة غير موجودة"))</f>
        <v/>
      </c>
      <c r="K1033" s="19">
        <f>IF(A1033&amp;""="","",IF(AND(G1033="تم",ISNUMBER(J1033)),ROUND(J1033-N(H1033),2),0))</f>
        <v/>
      </c>
      <c r="L1033" s="19">
        <f>IF(A1033&amp;""="","",IFERROR(ROUND(K1033*INDEX('الموظفات'!$C$6:$C$205,MATCH(F1033&amp;"",'الموظفات'!$A$6:$A$205,0)),2),0))</f>
        <v/>
      </c>
      <c r="M1033" s="6">
        <f>IF(A1033&amp;""="","",IF(G1033&amp;""="","محجوز",G1033))</f>
        <v/>
      </c>
      <c r="N1033" s="18">
        <f>IF(ISNUMBER(A1033),IF(ISNUMBER(B1033),HOUR(B1033)*60+MINUTE(B1033),0),"")</f>
        <v/>
      </c>
      <c r="O1033" s="18">
        <f>IF(AND(ISNUMBER(A1033),A1033='الإعدادات'!$B$4),COUNTIFS($A$6:$A$2005,'الإعدادات'!$B$4,$N$6:$N$2005,"&lt;"&amp;N1033)+COUNTIFS($A$6:A1033,'الإعدادات'!$B$4,$N$6:N1033,N1033),"")</f>
        <v/>
      </c>
    </row>
    <row r="1034">
      <c r="A1034" s="13" t="n"/>
      <c r="B1034" s="20" t="n"/>
      <c r="C1034" s="5" t="n"/>
      <c r="D1034" s="21" t="n"/>
      <c r="E1034" s="5" t="n"/>
      <c r="F1034" s="5" t="n"/>
      <c r="G1034" s="5" t="n"/>
      <c r="H1034" s="15" t="n"/>
      <c r="I1034" s="5" t="n"/>
      <c r="J1034" s="19">
        <f>IF(E1034&amp;""="","",IFERROR(INDEX('الخدمات'!$B$6:$B$205,MATCH(E1034&amp;"",'الخدمات'!$A$6:$A$205,0)),"خدمة غير موجودة"))</f>
        <v/>
      </c>
      <c r="K1034" s="19">
        <f>IF(A1034&amp;""="","",IF(AND(G1034="تم",ISNUMBER(J1034)),ROUND(J1034-N(H1034),2),0))</f>
        <v/>
      </c>
      <c r="L1034" s="19">
        <f>IF(A1034&amp;""="","",IFERROR(ROUND(K1034*INDEX('الموظفات'!$C$6:$C$205,MATCH(F1034&amp;"",'الموظفات'!$A$6:$A$205,0)),2),0))</f>
        <v/>
      </c>
      <c r="M1034" s="6">
        <f>IF(A1034&amp;""="","",IF(G1034&amp;""="","محجوز",G1034))</f>
        <v/>
      </c>
      <c r="N1034" s="18">
        <f>IF(ISNUMBER(A1034),IF(ISNUMBER(B1034),HOUR(B1034)*60+MINUTE(B1034),0),"")</f>
        <v/>
      </c>
      <c r="O1034" s="18">
        <f>IF(AND(ISNUMBER(A1034),A1034='الإعدادات'!$B$4),COUNTIFS($A$6:$A$2005,'الإعدادات'!$B$4,$N$6:$N$2005,"&lt;"&amp;N1034)+COUNTIFS($A$6:A1034,'الإعدادات'!$B$4,$N$6:N1034,N1034),"")</f>
        <v/>
      </c>
    </row>
    <row r="1035">
      <c r="A1035" s="13" t="n"/>
      <c r="B1035" s="20" t="n"/>
      <c r="C1035" s="5" t="n"/>
      <c r="D1035" s="21" t="n"/>
      <c r="E1035" s="5" t="n"/>
      <c r="F1035" s="5" t="n"/>
      <c r="G1035" s="5" t="n"/>
      <c r="H1035" s="15" t="n"/>
      <c r="I1035" s="5" t="n"/>
      <c r="J1035" s="19">
        <f>IF(E1035&amp;""="","",IFERROR(INDEX('الخدمات'!$B$6:$B$205,MATCH(E1035&amp;"",'الخدمات'!$A$6:$A$205,0)),"خدمة غير موجودة"))</f>
        <v/>
      </c>
      <c r="K1035" s="19">
        <f>IF(A1035&amp;""="","",IF(AND(G1035="تم",ISNUMBER(J1035)),ROUND(J1035-N(H1035),2),0))</f>
        <v/>
      </c>
      <c r="L1035" s="19">
        <f>IF(A1035&amp;""="","",IFERROR(ROUND(K1035*INDEX('الموظفات'!$C$6:$C$205,MATCH(F1035&amp;"",'الموظفات'!$A$6:$A$205,0)),2),0))</f>
        <v/>
      </c>
      <c r="M1035" s="6">
        <f>IF(A1035&amp;""="","",IF(G1035&amp;""="","محجوز",G1035))</f>
        <v/>
      </c>
      <c r="N1035" s="18">
        <f>IF(ISNUMBER(A1035),IF(ISNUMBER(B1035),HOUR(B1035)*60+MINUTE(B1035),0),"")</f>
        <v/>
      </c>
      <c r="O1035" s="18">
        <f>IF(AND(ISNUMBER(A1035),A1035='الإعدادات'!$B$4),COUNTIFS($A$6:$A$2005,'الإعدادات'!$B$4,$N$6:$N$2005,"&lt;"&amp;N1035)+COUNTIFS($A$6:A1035,'الإعدادات'!$B$4,$N$6:N1035,N1035),"")</f>
        <v/>
      </c>
    </row>
    <row r="1036">
      <c r="A1036" s="13" t="n"/>
      <c r="B1036" s="20" t="n"/>
      <c r="C1036" s="5" t="n"/>
      <c r="D1036" s="21" t="n"/>
      <c r="E1036" s="5" t="n"/>
      <c r="F1036" s="5" t="n"/>
      <c r="G1036" s="5" t="n"/>
      <c r="H1036" s="15" t="n"/>
      <c r="I1036" s="5" t="n"/>
      <c r="J1036" s="19">
        <f>IF(E1036&amp;""="","",IFERROR(INDEX('الخدمات'!$B$6:$B$205,MATCH(E1036&amp;"",'الخدمات'!$A$6:$A$205,0)),"خدمة غير موجودة"))</f>
        <v/>
      </c>
      <c r="K1036" s="19">
        <f>IF(A1036&amp;""="","",IF(AND(G1036="تم",ISNUMBER(J1036)),ROUND(J1036-N(H1036),2),0))</f>
        <v/>
      </c>
      <c r="L1036" s="19">
        <f>IF(A1036&amp;""="","",IFERROR(ROUND(K1036*INDEX('الموظفات'!$C$6:$C$205,MATCH(F1036&amp;"",'الموظفات'!$A$6:$A$205,0)),2),0))</f>
        <v/>
      </c>
      <c r="M1036" s="6">
        <f>IF(A1036&amp;""="","",IF(G1036&amp;""="","محجوز",G1036))</f>
        <v/>
      </c>
      <c r="N1036" s="18">
        <f>IF(ISNUMBER(A1036),IF(ISNUMBER(B1036),HOUR(B1036)*60+MINUTE(B1036),0),"")</f>
        <v/>
      </c>
      <c r="O1036" s="18">
        <f>IF(AND(ISNUMBER(A1036),A1036='الإعدادات'!$B$4),COUNTIFS($A$6:$A$2005,'الإعدادات'!$B$4,$N$6:$N$2005,"&lt;"&amp;N1036)+COUNTIFS($A$6:A1036,'الإعدادات'!$B$4,$N$6:N1036,N1036),"")</f>
        <v/>
      </c>
    </row>
    <row r="1037">
      <c r="A1037" s="13" t="n"/>
      <c r="B1037" s="20" t="n"/>
      <c r="C1037" s="5" t="n"/>
      <c r="D1037" s="21" t="n"/>
      <c r="E1037" s="5" t="n"/>
      <c r="F1037" s="5" t="n"/>
      <c r="G1037" s="5" t="n"/>
      <c r="H1037" s="15" t="n"/>
      <c r="I1037" s="5" t="n"/>
      <c r="J1037" s="19">
        <f>IF(E1037&amp;""="","",IFERROR(INDEX('الخدمات'!$B$6:$B$205,MATCH(E1037&amp;"",'الخدمات'!$A$6:$A$205,0)),"خدمة غير موجودة"))</f>
        <v/>
      </c>
      <c r="K1037" s="19">
        <f>IF(A1037&amp;""="","",IF(AND(G1037="تم",ISNUMBER(J1037)),ROUND(J1037-N(H1037),2),0))</f>
        <v/>
      </c>
      <c r="L1037" s="19">
        <f>IF(A1037&amp;""="","",IFERROR(ROUND(K1037*INDEX('الموظفات'!$C$6:$C$205,MATCH(F1037&amp;"",'الموظفات'!$A$6:$A$205,0)),2),0))</f>
        <v/>
      </c>
      <c r="M1037" s="6">
        <f>IF(A1037&amp;""="","",IF(G1037&amp;""="","محجوز",G1037))</f>
        <v/>
      </c>
      <c r="N1037" s="18">
        <f>IF(ISNUMBER(A1037),IF(ISNUMBER(B1037),HOUR(B1037)*60+MINUTE(B1037),0),"")</f>
        <v/>
      </c>
      <c r="O1037" s="18">
        <f>IF(AND(ISNUMBER(A1037),A1037='الإعدادات'!$B$4),COUNTIFS($A$6:$A$2005,'الإعدادات'!$B$4,$N$6:$N$2005,"&lt;"&amp;N1037)+COUNTIFS($A$6:A1037,'الإعدادات'!$B$4,$N$6:N1037,N1037),"")</f>
        <v/>
      </c>
    </row>
    <row r="1038">
      <c r="A1038" s="13" t="n"/>
      <c r="B1038" s="20" t="n"/>
      <c r="C1038" s="5" t="n"/>
      <c r="D1038" s="21" t="n"/>
      <c r="E1038" s="5" t="n"/>
      <c r="F1038" s="5" t="n"/>
      <c r="G1038" s="5" t="n"/>
      <c r="H1038" s="15" t="n"/>
      <c r="I1038" s="5" t="n"/>
      <c r="J1038" s="19">
        <f>IF(E1038&amp;""="","",IFERROR(INDEX('الخدمات'!$B$6:$B$205,MATCH(E1038&amp;"",'الخدمات'!$A$6:$A$205,0)),"خدمة غير موجودة"))</f>
        <v/>
      </c>
      <c r="K1038" s="19">
        <f>IF(A1038&amp;""="","",IF(AND(G1038="تم",ISNUMBER(J1038)),ROUND(J1038-N(H1038),2),0))</f>
        <v/>
      </c>
      <c r="L1038" s="19">
        <f>IF(A1038&amp;""="","",IFERROR(ROUND(K1038*INDEX('الموظفات'!$C$6:$C$205,MATCH(F1038&amp;"",'الموظفات'!$A$6:$A$205,0)),2),0))</f>
        <v/>
      </c>
      <c r="M1038" s="6">
        <f>IF(A1038&amp;""="","",IF(G1038&amp;""="","محجوز",G1038))</f>
        <v/>
      </c>
      <c r="N1038" s="18">
        <f>IF(ISNUMBER(A1038),IF(ISNUMBER(B1038),HOUR(B1038)*60+MINUTE(B1038),0),"")</f>
        <v/>
      </c>
      <c r="O1038" s="18">
        <f>IF(AND(ISNUMBER(A1038),A1038='الإعدادات'!$B$4),COUNTIFS($A$6:$A$2005,'الإعدادات'!$B$4,$N$6:$N$2005,"&lt;"&amp;N1038)+COUNTIFS($A$6:A1038,'الإعدادات'!$B$4,$N$6:N1038,N1038),"")</f>
        <v/>
      </c>
    </row>
    <row r="1039">
      <c r="A1039" s="13" t="n"/>
      <c r="B1039" s="20" t="n"/>
      <c r="C1039" s="5" t="n"/>
      <c r="D1039" s="21" t="n"/>
      <c r="E1039" s="5" t="n"/>
      <c r="F1039" s="5" t="n"/>
      <c r="G1039" s="5" t="n"/>
      <c r="H1039" s="15" t="n"/>
      <c r="I1039" s="5" t="n"/>
      <c r="J1039" s="19">
        <f>IF(E1039&amp;""="","",IFERROR(INDEX('الخدمات'!$B$6:$B$205,MATCH(E1039&amp;"",'الخدمات'!$A$6:$A$205,0)),"خدمة غير موجودة"))</f>
        <v/>
      </c>
      <c r="K1039" s="19">
        <f>IF(A1039&amp;""="","",IF(AND(G1039="تم",ISNUMBER(J1039)),ROUND(J1039-N(H1039),2),0))</f>
        <v/>
      </c>
      <c r="L1039" s="19">
        <f>IF(A1039&amp;""="","",IFERROR(ROUND(K1039*INDEX('الموظفات'!$C$6:$C$205,MATCH(F1039&amp;"",'الموظفات'!$A$6:$A$205,0)),2),0))</f>
        <v/>
      </c>
      <c r="M1039" s="6">
        <f>IF(A1039&amp;""="","",IF(G1039&amp;""="","محجوز",G1039))</f>
        <v/>
      </c>
      <c r="N1039" s="18">
        <f>IF(ISNUMBER(A1039),IF(ISNUMBER(B1039),HOUR(B1039)*60+MINUTE(B1039),0),"")</f>
        <v/>
      </c>
      <c r="O1039" s="18">
        <f>IF(AND(ISNUMBER(A1039),A1039='الإعدادات'!$B$4),COUNTIFS($A$6:$A$2005,'الإعدادات'!$B$4,$N$6:$N$2005,"&lt;"&amp;N1039)+COUNTIFS($A$6:A1039,'الإعدادات'!$B$4,$N$6:N1039,N1039),"")</f>
        <v/>
      </c>
    </row>
    <row r="1040">
      <c r="A1040" s="13" t="n"/>
      <c r="B1040" s="20" t="n"/>
      <c r="C1040" s="5" t="n"/>
      <c r="D1040" s="21" t="n"/>
      <c r="E1040" s="5" t="n"/>
      <c r="F1040" s="5" t="n"/>
      <c r="G1040" s="5" t="n"/>
      <c r="H1040" s="15" t="n"/>
      <c r="I1040" s="5" t="n"/>
      <c r="J1040" s="19">
        <f>IF(E1040&amp;""="","",IFERROR(INDEX('الخدمات'!$B$6:$B$205,MATCH(E1040&amp;"",'الخدمات'!$A$6:$A$205,0)),"خدمة غير موجودة"))</f>
        <v/>
      </c>
      <c r="K1040" s="19">
        <f>IF(A1040&amp;""="","",IF(AND(G1040="تم",ISNUMBER(J1040)),ROUND(J1040-N(H1040),2),0))</f>
        <v/>
      </c>
      <c r="L1040" s="19">
        <f>IF(A1040&amp;""="","",IFERROR(ROUND(K1040*INDEX('الموظفات'!$C$6:$C$205,MATCH(F1040&amp;"",'الموظفات'!$A$6:$A$205,0)),2),0))</f>
        <v/>
      </c>
      <c r="M1040" s="6">
        <f>IF(A1040&amp;""="","",IF(G1040&amp;""="","محجوز",G1040))</f>
        <v/>
      </c>
      <c r="N1040" s="18">
        <f>IF(ISNUMBER(A1040),IF(ISNUMBER(B1040),HOUR(B1040)*60+MINUTE(B1040),0),"")</f>
        <v/>
      </c>
      <c r="O1040" s="18">
        <f>IF(AND(ISNUMBER(A1040),A1040='الإعدادات'!$B$4),COUNTIFS($A$6:$A$2005,'الإعدادات'!$B$4,$N$6:$N$2005,"&lt;"&amp;N1040)+COUNTIFS($A$6:A1040,'الإعدادات'!$B$4,$N$6:N1040,N1040),"")</f>
        <v/>
      </c>
    </row>
    <row r="1041">
      <c r="A1041" s="13" t="n"/>
      <c r="B1041" s="20" t="n"/>
      <c r="C1041" s="5" t="n"/>
      <c r="D1041" s="21" t="n"/>
      <c r="E1041" s="5" t="n"/>
      <c r="F1041" s="5" t="n"/>
      <c r="G1041" s="5" t="n"/>
      <c r="H1041" s="15" t="n"/>
      <c r="I1041" s="5" t="n"/>
      <c r="J1041" s="19">
        <f>IF(E1041&amp;""="","",IFERROR(INDEX('الخدمات'!$B$6:$B$205,MATCH(E1041&amp;"",'الخدمات'!$A$6:$A$205,0)),"خدمة غير موجودة"))</f>
        <v/>
      </c>
      <c r="K1041" s="19">
        <f>IF(A1041&amp;""="","",IF(AND(G1041="تم",ISNUMBER(J1041)),ROUND(J1041-N(H1041),2),0))</f>
        <v/>
      </c>
      <c r="L1041" s="19">
        <f>IF(A1041&amp;""="","",IFERROR(ROUND(K1041*INDEX('الموظفات'!$C$6:$C$205,MATCH(F1041&amp;"",'الموظفات'!$A$6:$A$205,0)),2),0))</f>
        <v/>
      </c>
      <c r="M1041" s="6">
        <f>IF(A1041&amp;""="","",IF(G1041&amp;""="","محجوز",G1041))</f>
        <v/>
      </c>
      <c r="N1041" s="18">
        <f>IF(ISNUMBER(A1041),IF(ISNUMBER(B1041),HOUR(B1041)*60+MINUTE(B1041),0),"")</f>
        <v/>
      </c>
      <c r="O1041" s="18">
        <f>IF(AND(ISNUMBER(A1041),A1041='الإعدادات'!$B$4),COUNTIFS($A$6:$A$2005,'الإعدادات'!$B$4,$N$6:$N$2005,"&lt;"&amp;N1041)+COUNTIFS($A$6:A1041,'الإعدادات'!$B$4,$N$6:N1041,N1041),"")</f>
        <v/>
      </c>
    </row>
    <row r="1042">
      <c r="A1042" s="13" t="n"/>
      <c r="B1042" s="20" t="n"/>
      <c r="C1042" s="5" t="n"/>
      <c r="D1042" s="21" t="n"/>
      <c r="E1042" s="5" t="n"/>
      <c r="F1042" s="5" t="n"/>
      <c r="G1042" s="5" t="n"/>
      <c r="H1042" s="15" t="n"/>
      <c r="I1042" s="5" t="n"/>
      <c r="J1042" s="19">
        <f>IF(E1042&amp;""="","",IFERROR(INDEX('الخدمات'!$B$6:$B$205,MATCH(E1042&amp;"",'الخدمات'!$A$6:$A$205,0)),"خدمة غير موجودة"))</f>
        <v/>
      </c>
      <c r="K1042" s="19">
        <f>IF(A1042&amp;""="","",IF(AND(G1042="تم",ISNUMBER(J1042)),ROUND(J1042-N(H1042),2),0))</f>
        <v/>
      </c>
      <c r="L1042" s="19">
        <f>IF(A1042&amp;""="","",IFERROR(ROUND(K1042*INDEX('الموظفات'!$C$6:$C$205,MATCH(F1042&amp;"",'الموظفات'!$A$6:$A$205,0)),2),0))</f>
        <v/>
      </c>
      <c r="M1042" s="6">
        <f>IF(A1042&amp;""="","",IF(G1042&amp;""="","محجوز",G1042))</f>
        <v/>
      </c>
      <c r="N1042" s="18">
        <f>IF(ISNUMBER(A1042),IF(ISNUMBER(B1042),HOUR(B1042)*60+MINUTE(B1042),0),"")</f>
        <v/>
      </c>
      <c r="O1042" s="18">
        <f>IF(AND(ISNUMBER(A1042),A1042='الإعدادات'!$B$4),COUNTIFS($A$6:$A$2005,'الإعدادات'!$B$4,$N$6:$N$2005,"&lt;"&amp;N1042)+COUNTIFS($A$6:A1042,'الإعدادات'!$B$4,$N$6:N1042,N1042),"")</f>
        <v/>
      </c>
    </row>
    <row r="1043">
      <c r="A1043" s="13" t="n"/>
      <c r="B1043" s="20" t="n"/>
      <c r="C1043" s="5" t="n"/>
      <c r="D1043" s="21" t="n"/>
      <c r="E1043" s="5" t="n"/>
      <c r="F1043" s="5" t="n"/>
      <c r="G1043" s="5" t="n"/>
      <c r="H1043" s="15" t="n"/>
      <c r="I1043" s="5" t="n"/>
      <c r="J1043" s="19">
        <f>IF(E1043&amp;""="","",IFERROR(INDEX('الخدمات'!$B$6:$B$205,MATCH(E1043&amp;"",'الخدمات'!$A$6:$A$205,0)),"خدمة غير موجودة"))</f>
        <v/>
      </c>
      <c r="K1043" s="19">
        <f>IF(A1043&amp;""="","",IF(AND(G1043="تم",ISNUMBER(J1043)),ROUND(J1043-N(H1043),2),0))</f>
        <v/>
      </c>
      <c r="L1043" s="19">
        <f>IF(A1043&amp;""="","",IFERROR(ROUND(K1043*INDEX('الموظفات'!$C$6:$C$205,MATCH(F1043&amp;"",'الموظفات'!$A$6:$A$205,0)),2),0))</f>
        <v/>
      </c>
      <c r="M1043" s="6">
        <f>IF(A1043&amp;""="","",IF(G1043&amp;""="","محجوز",G1043))</f>
        <v/>
      </c>
      <c r="N1043" s="18">
        <f>IF(ISNUMBER(A1043),IF(ISNUMBER(B1043),HOUR(B1043)*60+MINUTE(B1043),0),"")</f>
        <v/>
      </c>
      <c r="O1043" s="18">
        <f>IF(AND(ISNUMBER(A1043),A1043='الإعدادات'!$B$4),COUNTIFS($A$6:$A$2005,'الإعدادات'!$B$4,$N$6:$N$2005,"&lt;"&amp;N1043)+COUNTIFS($A$6:A1043,'الإعدادات'!$B$4,$N$6:N1043,N1043),"")</f>
        <v/>
      </c>
    </row>
    <row r="1044">
      <c r="A1044" s="13" t="n"/>
      <c r="B1044" s="20" t="n"/>
      <c r="C1044" s="5" t="n"/>
      <c r="D1044" s="21" t="n"/>
      <c r="E1044" s="5" t="n"/>
      <c r="F1044" s="5" t="n"/>
      <c r="G1044" s="5" t="n"/>
      <c r="H1044" s="15" t="n"/>
      <c r="I1044" s="5" t="n"/>
      <c r="J1044" s="19">
        <f>IF(E1044&amp;""="","",IFERROR(INDEX('الخدمات'!$B$6:$B$205,MATCH(E1044&amp;"",'الخدمات'!$A$6:$A$205,0)),"خدمة غير موجودة"))</f>
        <v/>
      </c>
      <c r="K1044" s="19">
        <f>IF(A1044&amp;""="","",IF(AND(G1044="تم",ISNUMBER(J1044)),ROUND(J1044-N(H1044),2),0))</f>
        <v/>
      </c>
      <c r="L1044" s="19">
        <f>IF(A1044&amp;""="","",IFERROR(ROUND(K1044*INDEX('الموظفات'!$C$6:$C$205,MATCH(F1044&amp;"",'الموظفات'!$A$6:$A$205,0)),2),0))</f>
        <v/>
      </c>
      <c r="M1044" s="6">
        <f>IF(A1044&amp;""="","",IF(G1044&amp;""="","محجوز",G1044))</f>
        <v/>
      </c>
      <c r="N1044" s="18">
        <f>IF(ISNUMBER(A1044),IF(ISNUMBER(B1044),HOUR(B1044)*60+MINUTE(B1044),0),"")</f>
        <v/>
      </c>
      <c r="O1044" s="18">
        <f>IF(AND(ISNUMBER(A1044),A1044='الإعدادات'!$B$4),COUNTIFS($A$6:$A$2005,'الإعدادات'!$B$4,$N$6:$N$2005,"&lt;"&amp;N1044)+COUNTIFS($A$6:A1044,'الإعدادات'!$B$4,$N$6:N1044,N1044),"")</f>
        <v/>
      </c>
    </row>
    <row r="1045">
      <c r="A1045" s="13" t="n"/>
      <c r="B1045" s="20" t="n"/>
      <c r="C1045" s="5" t="n"/>
      <c r="D1045" s="21" t="n"/>
      <c r="E1045" s="5" t="n"/>
      <c r="F1045" s="5" t="n"/>
      <c r="G1045" s="5" t="n"/>
      <c r="H1045" s="15" t="n"/>
      <c r="I1045" s="5" t="n"/>
      <c r="J1045" s="19">
        <f>IF(E1045&amp;""="","",IFERROR(INDEX('الخدمات'!$B$6:$B$205,MATCH(E1045&amp;"",'الخدمات'!$A$6:$A$205,0)),"خدمة غير موجودة"))</f>
        <v/>
      </c>
      <c r="K1045" s="19">
        <f>IF(A1045&amp;""="","",IF(AND(G1045="تم",ISNUMBER(J1045)),ROUND(J1045-N(H1045),2),0))</f>
        <v/>
      </c>
      <c r="L1045" s="19">
        <f>IF(A1045&amp;""="","",IFERROR(ROUND(K1045*INDEX('الموظفات'!$C$6:$C$205,MATCH(F1045&amp;"",'الموظفات'!$A$6:$A$205,0)),2),0))</f>
        <v/>
      </c>
      <c r="M1045" s="6">
        <f>IF(A1045&amp;""="","",IF(G1045&amp;""="","محجوز",G1045))</f>
        <v/>
      </c>
      <c r="N1045" s="18">
        <f>IF(ISNUMBER(A1045),IF(ISNUMBER(B1045),HOUR(B1045)*60+MINUTE(B1045),0),"")</f>
        <v/>
      </c>
      <c r="O1045" s="18">
        <f>IF(AND(ISNUMBER(A1045),A1045='الإعدادات'!$B$4),COUNTIFS($A$6:$A$2005,'الإعدادات'!$B$4,$N$6:$N$2005,"&lt;"&amp;N1045)+COUNTIFS($A$6:A1045,'الإعدادات'!$B$4,$N$6:N1045,N1045),"")</f>
        <v/>
      </c>
    </row>
    <row r="1046">
      <c r="A1046" s="13" t="n"/>
      <c r="B1046" s="20" t="n"/>
      <c r="C1046" s="5" t="n"/>
      <c r="D1046" s="21" t="n"/>
      <c r="E1046" s="5" t="n"/>
      <c r="F1046" s="5" t="n"/>
      <c r="G1046" s="5" t="n"/>
      <c r="H1046" s="15" t="n"/>
      <c r="I1046" s="5" t="n"/>
      <c r="J1046" s="19">
        <f>IF(E1046&amp;""="","",IFERROR(INDEX('الخدمات'!$B$6:$B$205,MATCH(E1046&amp;"",'الخدمات'!$A$6:$A$205,0)),"خدمة غير موجودة"))</f>
        <v/>
      </c>
      <c r="K1046" s="19">
        <f>IF(A1046&amp;""="","",IF(AND(G1046="تم",ISNUMBER(J1046)),ROUND(J1046-N(H1046),2),0))</f>
        <v/>
      </c>
      <c r="L1046" s="19">
        <f>IF(A1046&amp;""="","",IFERROR(ROUND(K1046*INDEX('الموظفات'!$C$6:$C$205,MATCH(F1046&amp;"",'الموظفات'!$A$6:$A$205,0)),2),0))</f>
        <v/>
      </c>
      <c r="M1046" s="6">
        <f>IF(A1046&amp;""="","",IF(G1046&amp;""="","محجوز",G1046))</f>
        <v/>
      </c>
      <c r="N1046" s="18">
        <f>IF(ISNUMBER(A1046),IF(ISNUMBER(B1046),HOUR(B1046)*60+MINUTE(B1046),0),"")</f>
        <v/>
      </c>
      <c r="O1046" s="18">
        <f>IF(AND(ISNUMBER(A1046),A1046='الإعدادات'!$B$4),COUNTIFS($A$6:$A$2005,'الإعدادات'!$B$4,$N$6:$N$2005,"&lt;"&amp;N1046)+COUNTIFS($A$6:A1046,'الإعدادات'!$B$4,$N$6:N1046,N1046),"")</f>
        <v/>
      </c>
    </row>
    <row r="1047">
      <c r="A1047" s="13" t="n"/>
      <c r="B1047" s="20" t="n"/>
      <c r="C1047" s="5" t="n"/>
      <c r="D1047" s="21" t="n"/>
      <c r="E1047" s="5" t="n"/>
      <c r="F1047" s="5" t="n"/>
      <c r="G1047" s="5" t="n"/>
      <c r="H1047" s="15" t="n"/>
      <c r="I1047" s="5" t="n"/>
      <c r="J1047" s="19">
        <f>IF(E1047&amp;""="","",IFERROR(INDEX('الخدمات'!$B$6:$B$205,MATCH(E1047&amp;"",'الخدمات'!$A$6:$A$205,0)),"خدمة غير موجودة"))</f>
        <v/>
      </c>
      <c r="K1047" s="19">
        <f>IF(A1047&amp;""="","",IF(AND(G1047="تم",ISNUMBER(J1047)),ROUND(J1047-N(H1047),2),0))</f>
        <v/>
      </c>
      <c r="L1047" s="19">
        <f>IF(A1047&amp;""="","",IFERROR(ROUND(K1047*INDEX('الموظفات'!$C$6:$C$205,MATCH(F1047&amp;"",'الموظفات'!$A$6:$A$205,0)),2),0))</f>
        <v/>
      </c>
      <c r="M1047" s="6">
        <f>IF(A1047&amp;""="","",IF(G1047&amp;""="","محجوز",G1047))</f>
        <v/>
      </c>
      <c r="N1047" s="18">
        <f>IF(ISNUMBER(A1047),IF(ISNUMBER(B1047),HOUR(B1047)*60+MINUTE(B1047),0),"")</f>
        <v/>
      </c>
      <c r="O1047" s="18">
        <f>IF(AND(ISNUMBER(A1047),A1047='الإعدادات'!$B$4),COUNTIFS($A$6:$A$2005,'الإعدادات'!$B$4,$N$6:$N$2005,"&lt;"&amp;N1047)+COUNTIFS($A$6:A1047,'الإعدادات'!$B$4,$N$6:N1047,N1047),"")</f>
        <v/>
      </c>
    </row>
    <row r="1048">
      <c r="A1048" s="13" t="n"/>
      <c r="B1048" s="20" t="n"/>
      <c r="C1048" s="5" t="n"/>
      <c r="D1048" s="21" t="n"/>
      <c r="E1048" s="5" t="n"/>
      <c r="F1048" s="5" t="n"/>
      <c r="G1048" s="5" t="n"/>
      <c r="H1048" s="15" t="n"/>
      <c r="I1048" s="5" t="n"/>
      <c r="J1048" s="19">
        <f>IF(E1048&amp;""="","",IFERROR(INDEX('الخدمات'!$B$6:$B$205,MATCH(E1048&amp;"",'الخدمات'!$A$6:$A$205,0)),"خدمة غير موجودة"))</f>
        <v/>
      </c>
      <c r="K1048" s="19">
        <f>IF(A1048&amp;""="","",IF(AND(G1048="تم",ISNUMBER(J1048)),ROUND(J1048-N(H1048),2),0))</f>
        <v/>
      </c>
      <c r="L1048" s="19">
        <f>IF(A1048&amp;""="","",IFERROR(ROUND(K1048*INDEX('الموظفات'!$C$6:$C$205,MATCH(F1048&amp;"",'الموظفات'!$A$6:$A$205,0)),2),0))</f>
        <v/>
      </c>
      <c r="M1048" s="6">
        <f>IF(A1048&amp;""="","",IF(G1048&amp;""="","محجوز",G1048))</f>
        <v/>
      </c>
      <c r="N1048" s="18">
        <f>IF(ISNUMBER(A1048),IF(ISNUMBER(B1048),HOUR(B1048)*60+MINUTE(B1048),0),"")</f>
        <v/>
      </c>
      <c r="O1048" s="18">
        <f>IF(AND(ISNUMBER(A1048),A1048='الإعدادات'!$B$4),COUNTIFS($A$6:$A$2005,'الإعدادات'!$B$4,$N$6:$N$2005,"&lt;"&amp;N1048)+COUNTIFS($A$6:A1048,'الإعدادات'!$B$4,$N$6:N1048,N1048),"")</f>
        <v/>
      </c>
    </row>
    <row r="1049">
      <c r="A1049" s="13" t="n"/>
      <c r="B1049" s="20" t="n"/>
      <c r="C1049" s="5" t="n"/>
      <c r="D1049" s="21" t="n"/>
      <c r="E1049" s="5" t="n"/>
      <c r="F1049" s="5" t="n"/>
      <c r="G1049" s="5" t="n"/>
      <c r="H1049" s="15" t="n"/>
      <c r="I1049" s="5" t="n"/>
      <c r="J1049" s="19">
        <f>IF(E1049&amp;""="","",IFERROR(INDEX('الخدمات'!$B$6:$B$205,MATCH(E1049&amp;"",'الخدمات'!$A$6:$A$205,0)),"خدمة غير موجودة"))</f>
        <v/>
      </c>
      <c r="K1049" s="19">
        <f>IF(A1049&amp;""="","",IF(AND(G1049="تم",ISNUMBER(J1049)),ROUND(J1049-N(H1049),2),0))</f>
        <v/>
      </c>
      <c r="L1049" s="19">
        <f>IF(A1049&amp;""="","",IFERROR(ROUND(K1049*INDEX('الموظفات'!$C$6:$C$205,MATCH(F1049&amp;"",'الموظفات'!$A$6:$A$205,0)),2),0))</f>
        <v/>
      </c>
      <c r="M1049" s="6">
        <f>IF(A1049&amp;""="","",IF(G1049&amp;""="","محجوز",G1049))</f>
        <v/>
      </c>
      <c r="N1049" s="18">
        <f>IF(ISNUMBER(A1049),IF(ISNUMBER(B1049),HOUR(B1049)*60+MINUTE(B1049),0),"")</f>
        <v/>
      </c>
      <c r="O1049" s="18">
        <f>IF(AND(ISNUMBER(A1049),A1049='الإعدادات'!$B$4),COUNTIFS($A$6:$A$2005,'الإعدادات'!$B$4,$N$6:$N$2005,"&lt;"&amp;N1049)+COUNTIFS($A$6:A1049,'الإعدادات'!$B$4,$N$6:N1049,N1049),"")</f>
        <v/>
      </c>
    </row>
    <row r="1050">
      <c r="A1050" s="13" t="n"/>
      <c r="B1050" s="20" t="n"/>
      <c r="C1050" s="5" t="n"/>
      <c r="D1050" s="21" t="n"/>
      <c r="E1050" s="5" t="n"/>
      <c r="F1050" s="5" t="n"/>
      <c r="G1050" s="5" t="n"/>
      <c r="H1050" s="15" t="n"/>
      <c r="I1050" s="5" t="n"/>
      <c r="J1050" s="19">
        <f>IF(E1050&amp;""="","",IFERROR(INDEX('الخدمات'!$B$6:$B$205,MATCH(E1050&amp;"",'الخدمات'!$A$6:$A$205,0)),"خدمة غير موجودة"))</f>
        <v/>
      </c>
      <c r="K1050" s="19">
        <f>IF(A1050&amp;""="","",IF(AND(G1050="تم",ISNUMBER(J1050)),ROUND(J1050-N(H1050),2),0))</f>
        <v/>
      </c>
      <c r="L1050" s="19">
        <f>IF(A1050&amp;""="","",IFERROR(ROUND(K1050*INDEX('الموظفات'!$C$6:$C$205,MATCH(F1050&amp;"",'الموظفات'!$A$6:$A$205,0)),2),0))</f>
        <v/>
      </c>
      <c r="M1050" s="6">
        <f>IF(A1050&amp;""="","",IF(G1050&amp;""="","محجوز",G1050))</f>
        <v/>
      </c>
      <c r="N1050" s="18">
        <f>IF(ISNUMBER(A1050),IF(ISNUMBER(B1050),HOUR(B1050)*60+MINUTE(B1050),0),"")</f>
        <v/>
      </c>
      <c r="O1050" s="18">
        <f>IF(AND(ISNUMBER(A1050),A1050='الإعدادات'!$B$4),COUNTIFS($A$6:$A$2005,'الإعدادات'!$B$4,$N$6:$N$2005,"&lt;"&amp;N1050)+COUNTIFS($A$6:A1050,'الإعدادات'!$B$4,$N$6:N1050,N1050),"")</f>
        <v/>
      </c>
    </row>
    <row r="1051">
      <c r="A1051" s="13" t="n"/>
      <c r="B1051" s="20" t="n"/>
      <c r="C1051" s="5" t="n"/>
      <c r="D1051" s="21" t="n"/>
      <c r="E1051" s="5" t="n"/>
      <c r="F1051" s="5" t="n"/>
      <c r="G1051" s="5" t="n"/>
      <c r="H1051" s="15" t="n"/>
      <c r="I1051" s="5" t="n"/>
      <c r="J1051" s="19">
        <f>IF(E1051&amp;""="","",IFERROR(INDEX('الخدمات'!$B$6:$B$205,MATCH(E1051&amp;"",'الخدمات'!$A$6:$A$205,0)),"خدمة غير موجودة"))</f>
        <v/>
      </c>
      <c r="K1051" s="19">
        <f>IF(A1051&amp;""="","",IF(AND(G1051="تم",ISNUMBER(J1051)),ROUND(J1051-N(H1051),2),0))</f>
        <v/>
      </c>
      <c r="L1051" s="19">
        <f>IF(A1051&amp;""="","",IFERROR(ROUND(K1051*INDEX('الموظفات'!$C$6:$C$205,MATCH(F1051&amp;"",'الموظفات'!$A$6:$A$205,0)),2),0))</f>
        <v/>
      </c>
      <c r="M1051" s="6">
        <f>IF(A1051&amp;""="","",IF(G1051&amp;""="","محجوز",G1051))</f>
        <v/>
      </c>
      <c r="N1051" s="18">
        <f>IF(ISNUMBER(A1051),IF(ISNUMBER(B1051),HOUR(B1051)*60+MINUTE(B1051),0),"")</f>
        <v/>
      </c>
      <c r="O1051" s="18">
        <f>IF(AND(ISNUMBER(A1051),A1051='الإعدادات'!$B$4),COUNTIFS($A$6:$A$2005,'الإعدادات'!$B$4,$N$6:$N$2005,"&lt;"&amp;N1051)+COUNTIFS($A$6:A1051,'الإعدادات'!$B$4,$N$6:N1051,N1051),"")</f>
        <v/>
      </c>
    </row>
    <row r="1052">
      <c r="A1052" s="13" t="n"/>
      <c r="B1052" s="20" t="n"/>
      <c r="C1052" s="5" t="n"/>
      <c r="D1052" s="21" t="n"/>
      <c r="E1052" s="5" t="n"/>
      <c r="F1052" s="5" t="n"/>
      <c r="G1052" s="5" t="n"/>
      <c r="H1052" s="15" t="n"/>
      <c r="I1052" s="5" t="n"/>
      <c r="J1052" s="19">
        <f>IF(E1052&amp;""="","",IFERROR(INDEX('الخدمات'!$B$6:$B$205,MATCH(E1052&amp;"",'الخدمات'!$A$6:$A$205,0)),"خدمة غير موجودة"))</f>
        <v/>
      </c>
      <c r="K1052" s="19">
        <f>IF(A1052&amp;""="","",IF(AND(G1052="تم",ISNUMBER(J1052)),ROUND(J1052-N(H1052),2),0))</f>
        <v/>
      </c>
      <c r="L1052" s="19">
        <f>IF(A1052&amp;""="","",IFERROR(ROUND(K1052*INDEX('الموظفات'!$C$6:$C$205,MATCH(F1052&amp;"",'الموظفات'!$A$6:$A$205,0)),2),0))</f>
        <v/>
      </c>
      <c r="M1052" s="6">
        <f>IF(A1052&amp;""="","",IF(G1052&amp;""="","محجوز",G1052))</f>
        <v/>
      </c>
      <c r="N1052" s="18">
        <f>IF(ISNUMBER(A1052),IF(ISNUMBER(B1052),HOUR(B1052)*60+MINUTE(B1052),0),"")</f>
        <v/>
      </c>
      <c r="O1052" s="18">
        <f>IF(AND(ISNUMBER(A1052),A1052='الإعدادات'!$B$4),COUNTIFS($A$6:$A$2005,'الإعدادات'!$B$4,$N$6:$N$2005,"&lt;"&amp;N1052)+COUNTIFS($A$6:A1052,'الإعدادات'!$B$4,$N$6:N1052,N1052),"")</f>
        <v/>
      </c>
    </row>
    <row r="1053">
      <c r="A1053" s="13" t="n"/>
      <c r="B1053" s="20" t="n"/>
      <c r="C1053" s="5" t="n"/>
      <c r="D1053" s="21" t="n"/>
      <c r="E1053" s="5" t="n"/>
      <c r="F1053" s="5" t="n"/>
      <c r="G1053" s="5" t="n"/>
      <c r="H1053" s="15" t="n"/>
      <c r="I1053" s="5" t="n"/>
      <c r="J1053" s="19">
        <f>IF(E1053&amp;""="","",IFERROR(INDEX('الخدمات'!$B$6:$B$205,MATCH(E1053&amp;"",'الخدمات'!$A$6:$A$205,0)),"خدمة غير موجودة"))</f>
        <v/>
      </c>
      <c r="K1053" s="19">
        <f>IF(A1053&amp;""="","",IF(AND(G1053="تم",ISNUMBER(J1053)),ROUND(J1053-N(H1053),2),0))</f>
        <v/>
      </c>
      <c r="L1053" s="19">
        <f>IF(A1053&amp;""="","",IFERROR(ROUND(K1053*INDEX('الموظفات'!$C$6:$C$205,MATCH(F1053&amp;"",'الموظفات'!$A$6:$A$205,0)),2),0))</f>
        <v/>
      </c>
      <c r="M1053" s="6">
        <f>IF(A1053&amp;""="","",IF(G1053&amp;""="","محجوز",G1053))</f>
        <v/>
      </c>
      <c r="N1053" s="18">
        <f>IF(ISNUMBER(A1053),IF(ISNUMBER(B1053),HOUR(B1053)*60+MINUTE(B1053),0),"")</f>
        <v/>
      </c>
      <c r="O1053" s="18">
        <f>IF(AND(ISNUMBER(A1053),A1053='الإعدادات'!$B$4),COUNTIFS($A$6:$A$2005,'الإعدادات'!$B$4,$N$6:$N$2005,"&lt;"&amp;N1053)+COUNTIFS($A$6:A1053,'الإعدادات'!$B$4,$N$6:N1053,N1053),"")</f>
        <v/>
      </c>
    </row>
    <row r="1054">
      <c r="A1054" s="13" t="n"/>
      <c r="B1054" s="20" t="n"/>
      <c r="C1054" s="5" t="n"/>
      <c r="D1054" s="21" t="n"/>
      <c r="E1054" s="5" t="n"/>
      <c r="F1054" s="5" t="n"/>
      <c r="G1054" s="5" t="n"/>
      <c r="H1054" s="15" t="n"/>
      <c r="I1054" s="5" t="n"/>
      <c r="J1054" s="19">
        <f>IF(E1054&amp;""="","",IFERROR(INDEX('الخدمات'!$B$6:$B$205,MATCH(E1054&amp;"",'الخدمات'!$A$6:$A$205,0)),"خدمة غير موجودة"))</f>
        <v/>
      </c>
      <c r="K1054" s="19">
        <f>IF(A1054&amp;""="","",IF(AND(G1054="تم",ISNUMBER(J1054)),ROUND(J1054-N(H1054),2),0))</f>
        <v/>
      </c>
      <c r="L1054" s="19">
        <f>IF(A1054&amp;""="","",IFERROR(ROUND(K1054*INDEX('الموظفات'!$C$6:$C$205,MATCH(F1054&amp;"",'الموظفات'!$A$6:$A$205,0)),2),0))</f>
        <v/>
      </c>
      <c r="M1054" s="6">
        <f>IF(A1054&amp;""="","",IF(G1054&amp;""="","محجوز",G1054))</f>
        <v/>
      </c>
      <c r="N1054" s="18">
        <f>IF(ISNUMBER(A1054),IF(ISNUMBER(B1054),HOUR(B1054)*60+MINUTE(B1054),0),"")</f>
        <v/>
      </c>
      <c r="O1054" s="18">
        <f>IF(AND(ISNUMBER(A1054),A1054='الإعدادات'!$B$4),COUNTIFS($A$6:$A$2005,'الإعدادات'!$B$4,$N$6:$N$2005,"&lt;"&amp;N1054)+COUNTIFS($A$6:A1054,'الإعدادات'!$B$4,$N$6:N1054,N1054),"")</f>
        <v/>
      </c>
    </row>
    <row r="1055">
      <c r="A1055" s="13" t="n"/>
      <c r="B1055" s="20" t="n"/>
      <c r="C1055" s="5" t="n"/>
      <c r="D1055" s="21" t="n"/>
      <c r="E1055" s="5" t="n"/>
      <c r="F1055" s="5" t="n"/>
      <c r="G1055" s="5" t="n"/>
      <c r="H1055" s="15" t="n"/>
      <c r="I1055" s="5" t="n"/>
      <c r="J1055" s="19">
        <f>IF(E1055&amp;""="","",IFERROR(INDEX('الخدمات'!$B$6:$B$205,MATCH(E1055&amp;"",'الخدمات'!$A$6:$A$205,0)),"خدمة غير موجودة"))</f>
        <v/>
      </c>
      <c r="K1055" s="19">
        <f>IF(A1055&amp;""="","",IF(AND(G1055="تم",ISNUMBER(J1055)),ROUND(J1055-N(H1055),2),0))</f>
        <v/>
      </c>
      <c r="L1055" s="19">
        <f>IF(A1055&amp;""="","",IFERROR(ROUND(K1055*INDEX('الموظفات'!$C$6:$C$205,MATCH(F1055&amp;"",'الموظفات'!$A$6:$A$205,0)),2),0))</f>
        <v/>
      </c>
      <c r="M1055" s="6">
        <f>IF(A1055&amp;""="","",IF(G1055&amp;""="","محجوز",G1055))</f>
        <v/>
      </c>
      <c r="N1055" s="18">
        <f>IF(ISNUMBER(A1055),IF(ISNUMBER(B1055),HOUR(B1055)*60+MINUTE(B1055),0),"")</f>
        <v/>
      </c>
      <c r="O1055" s="18">
        <f>IF(AND(ISNUMBER(A1055),A1055='الإعدادات'!$B$4),COUNTIFS($A$6:$A$2005,'الإعدادات'!$B$4,$N$6:$N$2005,"&lt;"&amp;N1055)+COUNTIFS($A$6:A1055,'الإعدادات'!$B$4,$N$6:N1055,N1055),"")</f>
        <v/>
      </c>
    </row>
    <row r="1056">
      <c r="A1056" s="13" t="n"/>
      <c r="B1056" s="20" t="n"/>
      <c r="C1056" s="5" t="n"/>
      <c r="D1056" s="21" t="n"/>
      <c r="E1056" s="5" t="n"/>
      <c r="F1056" s="5" t="n"/>
      <c r="G1056" s="5" t="n"/>
      <c r="H1056" s="15" t="n"/>
      <c r="I1056" s="5" t="n"/>
      <c r="J1056" s="19">
        <f>IF(E1056&amp;""="","",IFERROR(INDEX('الخدمات'!$B$6:$B$205,MATCH(E1056&amp;"",'الخدمات'!$A$6:$A$205,0)),"خدمة غير موجودة"))</f>
        <v/>
      </c>
      <c r="K1056" s="19">
        <f>IF(A1056&amp;""="","",IF(AND(G1056="تم",ISNUMBER(J1056)),ROUND(J1056-N(H1056),2),0))</f>
        <v/>
      </c>
      <c r="L1056" s="19">
        <f>IF(A1056&amp;""="","",IFERROR(ROUND(K1056*INDEX('الموظفات'!$C$6:$C$205,MATCH(F1056&amp;"",'الموظفات'!$A$6:$A$205,0)),2),0))</f>
        <v/>
      </c>
      <c r="M1056" s="6">
        <f>IF(A1056&amp;""="","",IF(G1056&amp;""="","محجوز",G1056))</f>
        <v/>
      </c>
      <c r="N1056" s="18">
        <f>IF(ISNUMBER(A1056),IF(ISNUMBER(B1056),HOUR(B1056)*60+MINUTE(B1056),0),"")</f>
        <v/>
      </c>
      <c r="O1056" s="18">
        <f>IF(AND(ISNUMBER(A1056),A1056='الإعدادات'!$B$4),COUNTIFS($A$6:$A$2005,'الإعدادات'!$B$4,$N$6:$N$2005,"&lt;"&amp;N1056)+COUNTIFS($A$6:A1056,'الإعدادات'!$B$4,$N$6:N1056,N1056),"")</f>
        <v/>
      </c>
    </row>
    <row r="1057">
      <c r="A1057" s="13" t="n"/>
      <c r="B1057" s="20" t="n"/>
      <c r="C1057" s="5" t="n"/>
      <c r="D1057" s="21" t="n"/>
      <c r="E1057" s="5" t="n"/>
      <c r="F1057" s="5" t="n"/>
      <c r="G1057" s="5" t="n"/>
      <c r="H1057" s="15" t="n"/>
      <c r="I1057" s="5" t="n"/>
      <c r="J1057" s="19">
        <f>IF(E1057&amp;""="","",IFERROR(INDEX('الخدمات'!$B$6:$B$205,MATCH(E1057&amp;"",'الخدمات'!$A$6:$A$205,0)),"خدمة غير موجودة"))</f>
        <v/>
      </c>
      <c r="K1057" s="19">
        <f>IF(A1057&amp;""="","",IF(AND(G1057="تم",ISNUMBER(J1057)),ROUND(J1057-N(H1057),2),0))</f>
        <v/>
      </c>
      <c r="L1057" s="19">
        <f>IF(A1057&amp;""="","",IFERROR(ROUND(K1057*INDEX('الموظفات'!$C$6:$C$205,MATCH(F1057&amp;"",'الموظفات'!$A$6:$A$205,0)),2),0))</f>
        <v/>
      </c>
      <c r="M1057" s="6">
        <f>IF(A1057&amp;""="","",IF(G1057&amp;""="","محجوز",G1057))</f>
        <v/>
      </c>
      <c r="N1057" s="18">
        <f>IF(ISNUMBER(A1057),IF(ISNUMBER(B1057),HOUR(B1057)*60+MINUTE(B1057),0),"")</f>
        <v/>
      </c>
      <c r="O1057" s="18">
        <f>IF(AND(ISNUMBER(A1057),A1057='الإعدادات'!$B$4),COUNTIFS($A$6:$A$2005,'الإعدادات'!$B$4,$N$6:$N$2005,"&lt;"&amp;N1057)+COUNTIFS($A$6:A1057,'الإعدادات'!$B$4,$N$6:N1057,N1057),"")</f>
        <v/>
      </c>
    </row>
    <row r="1058">
      <c r="A1058" s="13" t="n"/>
      <c r="B1058" s="20" t="n"/>
      <c r="C1058" s="5" t="n"/>
      <c r="D1058" s="21" t="n"/>
      <c r="E1058" s="5" t="n"/>
      <c r="F1058" s="5" t="n"/>
      <c r="G1058" s="5" t="n"/>
      <c r="H1058" s="15" t="n"/>
      <c r="I1058" s="5" t="n"/>
      <c r="J1058" s="19">
        <f>IF(E1058&amp;""="","",IFERROR(INDEX('الخدمات'!$B$6:$B$205,MATCH(E1058&amp;"",'الخدمات'!$A$6:$A$205,0)),"خدمة غير موجودة"))</f>
        <v/>
      </c>
      <c r="K1058" s="19">
        <f>IF(A1058&amp;""="","",IF(AND(G1058="تم",ISNUMBER(J1058)),ROUND(J1058-N(H1058),2),0))</f>
        <v/>
      </c>
      <c r="L1058" s="19">
        <f>IF(A1058&amp;""="","",IFERROR(ROUND(K1058*INDEX('الموظفات'!$C$6:$C$205,MATCH(F1058&amp;"",'الموظفات'!$A$6:$A$205,0)),2),0))</f>
        <v/>
      </c>
      <c r="M1058" s="6">
        <f>IF(A1058&amp;""="","",IF(G1058&amp;""="","محجوز",G1058))</f>
        <v/>
      </c>
      <c r="N1058" s="18">
        <f>IF(ISNUMBER(A1058),IF(ISNUMBER(B1058),HOUR(B1058)*60+MINUTE(B1058),0),"")</f>
        <v/>
      </c>
      <c r="O1058" s="18">
        <f>IF(AND(ISNUMBER(A1058),A1058='الإعدادات'!$B$4),COUNTIFS($A$6:$A$2005,'الإعدادات'!$B$4,$N$6:$N$2005,"&lt;"&amp;N1058)+COUNTIFS($A$6:A1058,'الإعدادات'!$B$4,$N$6:N1058,N1058),"")</f>
        <v/>
      </c>
    </row>
    <row r="1059">
      <c r="A1059" s="13" t="n"/>
      <c r="B1059" s="20" t="n"/>
      <c r="C1059" s="5" t="n"/>
      <c r="D1059" s="21" t="n"/>
      <c r="E1059" s="5" t="n"/>
      <c r="F1059" s="5" t="n"/>
      <c r="G1059" s="5" t="n"/>
      <c r="H1059" s="15" t="n"/>
      <c r="I1059" s="5" t="n"/>
      <c r="J1059" s="19">
        <f>IF(E1059&amp;""="","",IFERROR(INDEX('الخدمات'!$B$6:$B$205,MATCH(E1059&amp;"",'الخدمات'!$A$6:$A$205,0)),"خدمة غير موجودة"))</f>
        <v/>
      </c>
      <c r="K1059" s="19">
        <f>IF(A1059&amp;""="","",IF(AND(G1059="تم",ISNUMBER(J1059)),ROUND(J1059-N(H1059),2),0))</f>
        <v/>
      </c>
      <c r="L1059" s="19">
        <f>IF(A1059&amp;""="","",IFERROR(ROUND(K1059*INDEX('الموظفات'!$C$6:$C$205,MATCH(F1059&amp;"",'الموظفات'!$A$6:$A$205,0)),2),0))</f>
        <v/>
      </c>
      <c r="M1059" s="6">
        <f>IF(A1059&amp;""="","",IF(G1059&amp;""="","محجوز",G1059))</f>
        <v/>
      </c>
      <c r="N1059" s="18">
        <f>IF(ISNUMBER(A1059),IF(ISNUMBER(B1059),HOUR(B1059)*60+MINUTE(B1059),0),"")</f>
        <v/>
      </c>
      <c r="O1059" s="18">
        <f>IF(AND(ISNUMBER(A1059),A1059='الإعدادات'!$B$4),COUNTIFS($A$6:$A$2005,'الإعدادات'!$B$4,$N$6:$N$2005,"&lt;"&amp;N1059)+COUNTIFS($A$6:A1059,'الإعدادات'!$B$4,$N$6:N1059,N1059),"")</f>
        <v/>
      </c>
    </row>
    <row r="1060">
      <c r="A1060" s="13" t="n"/>
      <c r="B1060" s="20" t="n"/>
      <c r="C1060" s="5" t="n"/>
      <c r="D1060" s="21" t="n"/>
      <c r="E1060" s="5" t="n"/>
      <c r="F1060" s="5" t="n"/>
      <c r="G1060" s="5" t="n"/>
      <c r="H1060" s="15" t="n"/>
      <c r="I1060" s="5" t="n"/>
      <c r="J1060" s="19">
        <f>IF(E1060&amp;""="","",IFERROR(INDEX('الخدمات'!$B$6:$B$205,MATCH(E1060&amp;"",'الخدمات'!$A$6:$A$205,0)),"خدمة غير موجودة"))</f>
        <v/>
      </c>
      <c r="K1060" s="19">
        <f>IF(A1060&amp;""="","",IF(AND(G1060="تم",ISNUMBER(J1060)),ROUND(J1060-N(H1060),2),0))</f>
        <v/>
      </c>
      <c r="L1060" s="19">
        <f>IF(A1060&amp;""="","",IFERROR(ROUND(K1060*INDEX('الموظفات'!$C$6:$C$205,MATCH(F1060&amp;"",'الموظفات'!$A$6:$A$205,0)),2),0))</f>
        <v/>
      </c>
      <c r="M1060" s="6">
        <f>IF(A1060&amp;""="","",IF(G1060&amp;""="","محجوز",G1060))</f>
        <v/>
      </c>
      <c r="N1060" s="18">
        <f>IF(ISNUMBER(A1060),IF(ISNUMBER(B1060),HOUR(B1060)*60+MINUTE(B1060),0),"")</f>
        <v/>
      </c>
      <c r="O1060" s="18">
        <f>IF(AND(ISNUMBER(A1060),A1060='الإعدادات'!$B$4),COUNTIFS($A$6:$A$2005,'الإعدادات'!$B$4,$N$6:$N$2005,"&lt;"&amp;N1060)+COUNTIFS($A$6:A1060,'الإعدادات'!$B$4,$N$6:N1060,N1060),"")</f>
        <v/>
      </c>
    </row>
    <row r="1061">
      <c r="A1061" s="13" t="n"/>
      <c r="B1061" s="20" t="n"/>
      <c r="C1061" s="5" t="n"/>
      <c r="D1061" s="21" t="n"/>
      <c r="E1061" s="5" t="n"/>
      <c r="F1061" s="5" t="n"/>
      <c r="G1061" s="5" t="n"/>
      <c r="H1061" s="15" t="n"/>
      <c r="I1061" s="5" t="n"/>
      <c r="J1061" s="19">
        <f>IF(E1061&amp;""="","",IFERROR(INDEX('الخدمات'!$B$6:$B$205,MATCH(E1061&amp;"",'الخدمات'!$A$6:$A$205,0)),"خدمة غير موجودة"))</f>
        <v/>
      </c>
      <c r="K1061" s="19">
        <f>IF(A1061&amp;""="","",IF(AND(G1061="تم",ISNUMBER(J1061)),ROUND(J1061-N(H1061),2),0))</f>
        <v/>
      </c>
      <c r="L1061" s="19">
        <f>IF(A1061&amp;""="","",IFERROR(ROUND(K1061*INDEX('الموظفات'!$C$6:$C$205,MATCH(F1061&amp;"",'الموظفات'!$A$6:$A$205,0)),2),0))</f>
        <v/>
      </c>
      <c r="M1061" s="6">
        <f>IF(A1061&amp;""="","",IF(G1061&amp;""="","محجوز",G1061))</f>
        <v/>
      </c>
      <c r="N1061" s="18">
        <f>IF(ISNUMBER(A1061),IF(ISNUMBER(B1061),HOUR(B1061)*60+MINUTE(B1061),0),"")</f>
        <v/>
      </c>
      <c r="O1061" s="18">
        <f>IF(AND(ISNUMBER(A1061),A1061='الإعدادات'!$B$4),COUNTIFS($A$6:$A$2005,'الإعدادات'!$B$4,$N$6:$N$2005,"&lt;"&amp;N1061)+COUNTIFS($A$6:A1061,'الإعدادات'!$B$4,$N$6:N1061,N1061),"")</f>
        <v/>
      </c>
    </row>
    <row r="1062">
      <c r="A1062" s="13" t="n"/>
      <c r="B1062" s="20" t="n"/>
      <c r="C1062" s="5" t="n"/>
      <c r="D1062" s="21" t="n"/>
      <c r="E1062" s="5" t="n"/>
      <c r="F1062" s="5" t="n"/>
      <c r="G1062" s="5" t="n"/>
      <c r="H1062" s="15" t="n"/>
      <c r="I1062" s="5" t="n"/>
      <c r="J1062" s="19">
        <f>IF(E1062&amp;""="","",IFERROR(INDEX('الخدمات'!$B$6:$B$205,MATCH(E1062&amp;"",'الخدمات'!$A$6:$A$205,0)),"خدمة غير موجودة"))</f>
        <v/>
      </c>
      <c r="K1062" s="19">
        <f>IF(A1062&amp;""="","",IF(AND(G1062="تم",ISNUMBER(J1062)),ROUND(J1062-N(H1062),2),0))</f>
        <v/>
      </c>
      <c r="L1062" s="19">
        <f>IF(A1062&amp;""="","",IFERROR(ROUND(K1062*INDEX('الموظفات'!$C$6:$C$205,MATCH(F1062&amp;"",'الموظفات'!$A$6:$A$205,0)),2),0))</f>
        <v/>
      </c>
      <c r="M1062" s="6">
        <f>IF(A1062&amp;""="","",IF(G1062&amp;""="","محجوز",G1062))</f>
        <v/>
      </c>
      <c r="N1062" s="18">
        <f>IF(ISNUMBER(A1062),IF(ISNUMBER(B1062),HOUR(B1062)*60+MINUTE(B1062),0),"")</f>
        <v/>
      </c>
      <c r="O1062" s="18">
        <f>IF(AND(ISNUMBER(A1062),A1062='الإعدادات'!$B$4),COUNTIFS($A$6:$A$2005,'الإعدادات'!$B$4,$N$6:$N$2005,"&lt;"&amp;N1062)+COUNTIFS($A$6:A1062,'الإعدادات'!$B$4,$N$6:N1062,N1062),"")</f>
        <v/>
      </c>
    </row>
    <row r="1063">
      <c r="A1063" s="13" t="n"/>
      <c r="B1063" s="20" t="n"/>
      <c r="C1063" s="5" t="n"/>
      <c r="D1063" s="21" t="n"/>
      <c r="E1063" s="5" t="n"/>
      <c r="F1063" s="5" t="n"/>
      <c r="G1063" s="5" t="n"/>
      <c r="H1063" s="15" t="n"/>
      <c r="I1063" s="5" t="n"/>
      <c r="J1063" s="19">
        <f>IF(E1063&amp;""="","",IFERROR(INDEX('الخدمات'!$B$6:$B$205,MATCH(E1063&amp;"",'الخدمات'!$A$6:$A$205,0)),"خدمة غير موجودة"))</f>
        <v/>
      </c>
      <c r="K1063" s="19">
        <f>IF(A1063&amp;""="","",IF(AND(G1063="تم",ISNUMBER(J1063)),ROUND(J1063-N(H1063),2),0))</f>
        <v/>
      </c>
      <c r="L1063" s="19">
        <f>IF(A1063&amp;""="","",IFERROR(ROUND(K1063*INDEX('الموظفات'!$C$6:$C$205,MATCH(F1063&amp;"",'الموظفات'!$A$6:$A$205,0)),2),0))</f>
        <v/>
      </c>
      <c r="M1063" s="6">
        <f>IF(A1063&amp;""="","",IF(G1063&amp;""="","محجوز",G1063))</f>
        <v/>
      </c>
      <c r="N1063" s="18">
        <f>IF(ISNUMBER(A1063),IF(ISNUMBER(B1063),HOUR(B1063)*60+MINUTE(B1063),0),"")</f>
        <v/>
      </c>
      <c r="O1063" s="18">
        <f>IF(AND(ISNUMBER(A1063),A1063='الإعدادات'!$B$4),COUNTIFS($A$6:$A$2005,'الإعدادات'!$B$4,$N$6:$N$2005,"&lt;"&amp;N1063)+COUNTIFS($A$6:A1063,'الإعدادات'!$B$4,$N$6:N1063,N1063),"")</f>
        <v/>
      </c>
    </row>
    <row r="1064">
      <c r="A1064" s="13" t="n"/>
      <c r="B1064" s="20" t="n"/>
      <c r="C1064" s="5" t="n"/>
      <c r="D1064" s="21" t="n"/>
      <c r="E1064" s="5" t="n"/>
      <c r="F1064" s="5" t="n"/>
      <c r="G1064" s="5" t="n"/>
      <c r="H1064" s="15" t="n"/>
      <c r="I1064" s="5" t="n"/>
      <c r="J1064" s="19">
        <f>IF(E1064&amp;""="","",IFERROR(INDEX('الخدمات'!$B$6:$B$205,MATCH(E1064&amp;"",'الخدمات'!$A$6:$A$205,0)),"خدمة غير موجودة"))</f>
        <v/>
      </c>
      <c r="K1064" s="19">
        <f>IF(A1064&amp;""="","",IF(AND(G1064="تم",ISNUMBER(J1064)),ROUND(J1064-N(H1064),2),0))</f>
        <v/>
      </c>
      <c r="L1064" s="19">
        <f>IF(A1064&amp;""="","",IFERROR(ROUND(K1064*INDEX('الموظفات'!$C$6:$C$205,MATCH(F1064&amp;"",'الموظفات'!$A$6:$A$205,0)),2),0))</f>
        <v/>
      </c>
      <c r="M1064" s="6">
        <f>IF(A1064&amp;""="","",IF(G1064&amp;""="","محجوز",G1064))</f>
        <v/>
      </c>
      <c r="N1064" s="18">
        <f>IF(ISNUMBER(A1064),IF(ISNUMBER(B1064),HOUR(B1064)*60+MINUTE(B1064),0),"")</f>
        <v/>
      </c>
      <c r="O1064" s="18">
        <f>IF(AND(ISNUMBER(A1064),A1064='الإعدادات'!$B$4),COUNTIFS($A$6:$A$2005,'الإعدادات'!$B$4,$N$6:$N$2005,"&lt;"&amp;N1064)+COUNTIFS($A$6:A1064,'الإعدادات'!$B$4,$N$6:N1064,N1064),"")</f>
        <v/>
      </c>
    </row>
    <row r="1065">
      <c r="A1065" s="13" t="n"/>
      <c r="B1065" s="20" t="n"/>
      <c r="C1065" s="5" t="n"/>
      <c r="D1065" s="21" t="n"/>
      <c r="E1065" s="5" t="n"/>
      <c r="F1065" s="5" t="n"/>
      <c r="G1065" s="5" t="n"/>
      <c r="H1065" s="15" t="n"/>
      <c r="I1065" s="5" t="n"/>
      <c r="J1065" s="19">
        <f>IF(E1065&amp;""="","",IFERROR(INDEX('الخدمات'!$B$6:$B$205,MATCH(E1065&amp;"",'الخدمات'!$A$6:$A$205,0)),"خدمة غير موجودة"))</f>
        <v/>
      </c>
      <c r="K1065" s="19">
        <f>IF(A1065&amp;""="","",IF(AND(G1065="تم",ISNUMBER(J1065)),ROUND(J1065-N(H1065),2),0))</f>
        <v/>
      </c>
      <c r="L1065" s="19">
        <f>IF(A1065&amp;""="","",IFERROR(ROUND(K1065*INDEX('الموظفات'!$C$6:$C$205,MATCH(F1065&amp;"",'الموظفات'!$A$6:$A$205,0)),2),0))</f>
        <v/>
      </c>
      <c r="M1065" s="6">
        <f>IF(A1065&amp;""="","",IF(G1065&amp;""="","محجوز",G1065))</f>
        <v/>
      </c>
      <c r="N1065" s="18">
        <f>IF(ISNUMBER(A1065),IF(ISNUMBER(B1065),HOUR(B1065)*60+MINUTE(B1065),0),"")</f>
        <v/>
      </c>
      <c r="O1065" s="18">
        <f>IF(AND(ISNUMBER(A1065),A1065='الإعدادات'!$B$4),COUNTIFS($A$6:$A$2005,'الإعدادات'!$B$4,$N$6:$N$2005,"&lt;"&amp;N1065)+COUNTIFS($A$6:A1065,'الإعدادات'!$B$4,$N$6:N1065,N1065),"")</f>
        <v/>
      </c>
    </row>
    <row r="1066">
      <c r="A1066" s="13" t="n"/>
      <c r="B1066" s="20" t="n"/>
      <c r="C1066" s="5" t="n"/>
      <c r="D1066" s="21" t="n"/>
      <c r="E1066" s="5" t="n"/>
      <c r="F1066" s="5" t="n"/>
      <c r="G1066" s="5" t="n"/>
      <c r="H1066" s="15" t="n"/>
      <c r="I1066" s="5" t="n"/>
      <c r="J1066" s="19">
        <f>IF(E1066&amp;""="","",IFERROR(INDEX('الخدمات'!$B$6:$B$205,MATCH(E1066&amp;"",'الخدمات'!$A$6:$A$205,0)),"خدمة غير موجودة"))</f>
        <v/>
      </c>
      <c r="K1066" s="19">
        <f>IF(A1066&amp;""="","",IF(AND(G1066="تم",ISNUMBER(J1066)),ROUND(J1066-N(H1066),2),0))</f>
        <v/>
      </c>
      <c r="L1066" s="19">
        <f>IF(A1066&amp;""="","",IFERROR(ROUND(K1066*INDEX('الموظفات'!$C$6:$C$205,MATCH(F1066&amp;"",'الموظفات'!$A$6:$A$205,0)),2),0))</f>
        <v/>
      </c>
      <c r="M1066" s="6">
        <f>IF(A1066&amp;""="","",IF(G1066&amp;""="","محجوز",G1066))</f>
        <v/>
      </c>
      <c r="N1066" s="18">
        <f>IF(ISNUMBER(A1066),IF(ISNUMBER(B1066),HOUR(B1066)*60+MINUTE(B1066),0),"")</f>
        <v/>
      </c>
      <c r="O1066" s="18">
        <f>IF(AND(ISNUMBER(A1066),A1066='الإعدادات'!$B$4),COUNTIFS($A$6:$A$2005,'الإعدادات'!$B$4,$N$6:$N$2005,"&lt;"&amp;N1066)+COUNTIFS($A$6:A1066,'الإعدادات'!$B$4,$N$6:N1066,N1066),"")</f>
        <v/>
      </c>
    </row>
    <row r="1067">
      <c r="A1067" s="13" t="n"/>
      <c r="B1067" s="20" t="n"/>
      <c r="C1067" s="5" t="n"/>
      <c r="D1067" s="21" t="n"/>
      <c r="E1067" s="5" t="n"/>
      <c r="F1067" s="5" t="n"/>
      <c r="G1067" s="5" t="n"/>
      <c r="H1067" s="15" t="n"/>
      <c r="I1067" s="5" t="n"/>
      <c r="J1067" s="19">
        <f>IF(E1067&amp;""="","",IFERROR(INDEX('الخدمات'!$B$6:$B$205,MATCH(E1067&amp;"",'الخدمات'!$A$6:$A$205,0)),"خدمة غير موجودة"))</f>
        <v/>
      </c>
      <c r="K1067" s="19">
        <f>IF(A1067&amp;""="","",IF(AND(G1067="تم",ISNUMBER(J1067)),ROUND(J1067-N(H1067),2),0))</f>
        <v/>
      </c>
      <c r="L1067" s="19">
        <f>IF(A1067&amp;""="","",IFERROR(ROUND(K1067*INDEX('الموظفات'!$C$6:$C$205,MATCH(F1067&amp;"",'الموظفات'!$A$6:$A$205,0)),2),0))</f>
        <v/>
      </c>
      <c r="M1067" s="6">
        <f>IF(A1067&amp;""="","",IF(G1067&amp;""="","محجوز",G1067))</f>
        <v/>
      </c>
      <c r="N1067" s="18">
        <f>IF(ISNUMBER(A1067),IF(ISNUMBER(B1067),HOUR(B1067)*60+MINUTE(B1067),0),"")</f>
        <v/>
      </c>
      <c r="O1067" s="18">
        <f>IF(AND(ISNUMBER(A1067),A1067='الإعدادات'!$B$4),COUNTIFS($A$6:$A$2005,'الإعدادات'!$B$4,$N$6:$N$2005,"&lt;"&amp;N1067)+COUNTIFS($A$6:A1067,'الإعدادات'!$B$4,$N$6:N1067,N1067),"")</f>
        <v/>
      </c>
    </row>
    <row r="1068">
      <c r="A1068" s="13" t="n"/>
      <c r="B1068" s="20" t="n"/>
      <c r="C1068" s="5" t="n"/>
      <c r="D1068" s="21" t="n"/>
      <c r="E1068" s="5" t="n"/>
      <c r="F1068" s="5" t="n"/>
      <c r="G1068" s="5" t="n"/>
      <c r="H1068" s="15" t="n"/>
      <c r="I1068" s="5" t="n"/>
      <c r="J1068" s="19">
        <f>IF(E1068&amp;""="","",IFERROR(INDEX('الخدمات'!$B$6:$B$205,MATCH(E1068&amp;"",'الخدمات'!$A$6:$A$205,0)),"خدمة غير موجودة"))</f>
        <v/>
      </c>
      <c r="K1068" s="19">
        <f>IF(A1068&amp;""="","",IF(AND(G1068="تم",ISNUMBER(J1068)),ROUND(J1068-N(H1068),2),0))</f>
        <v/>
      </c>
      <c r="L1068" s="19">
        <f>IF(A1068&amp;""="","",IFERROR(ROUND(K1068*INDEX('الموظفات'!$C$6:$C$205,MATCH(F1068&amp;"",'الموظفات'!$A$6:$A$205,0)),2),0))</f>
        <v/>
      </c>
      <c r="M1068" s="6">
        <f>IF(A1068&amp;""="","",IF(G1068&amp;""="","محجوز",G1068))</f>
        <v/>
      </c>
      <c r="N1068" s="18">
        <f>IF(ISNUMBER(A1068),IF(ISNUMBER(B1068),HOUR(B1068)*60+MINUTE(B1068),0),"")</f>
        <v/>
      </c>
      <c r="O1068" s="18">
        <f>IF(AND(ISNUMBER(A1068),A1068='الإعدادات'!$B$4),COUNTIFS($A$6:$A$2005,'الإعدادات'!$B$4,$N$6:$N$2005,"&lt;"&amp;N1068)+COUNTIFS($A$6:A1068,'الإعدادات'!$B$4,$N$6:N1068,N1068),"")</f>
        <v/>
      </c>
    </row>
    <row r="1069">
      <c r="A1069" s="13" t="n"/>
      <c r="B1069" s="20" t="n"/>
      <c r="C1069" s="5" t="n"/>
      <c r="D1069" s="21" t="n"/>
      <c r="E1069" s="5" t="n"/>
      <c r="F1069" s="5" t="n"/>
      <c r="G1069" s="5" t="n"/>
      <c r="H1069" s="15" t="n"/>
      <c r="I1069" s="5" t="n"/>
      <c r="J1069" s="19">
        <f>IF(E1069&amp;""="","",IFERROR(INDEX('الخدمات'!$B$6:$B$205,MATCH(E1069&amp;"",'الخدمات'!$A$6:$A$205,0)),"خدمة غير موجودة"))</f>
        <v/>
      </c>
      <c r="K1069" s="19">
        <f>IF(A1069&amp;""="","",IF(AND(G1069="تم",ISNUMBER(J1069)),ROUND(J1069-N(H1069),2),0))</f>
        <v/>
      </c>
      <c r="L1069" s="19">
        <f>IF(A1069&amp;""="","",IFERROR(ROUND(K1069*INDEX('الموظفات'!$C$6:$C$205,MATCH(F1069&amp;"",'الموظفات'!$A$6:$A$205,0)),2),0))</f>
        <v/>
      </c>
      <c r="M1069" s="6">
        <f>IF(A1069&amp;""="","",IF(G1069&amp;""="","محجوز",G1069))</f>
        <v/>
      </c>
      <c r="N1069" s="18">
        <f>IF(ISNUMBER(A1069),IF(ISNUMBER(B1069),HOUR(B1069)*60+MINUTE(B1069),0),"")</f>
        <v/>
      </c>
      <c r="O1069" s="18">
        <f>IF(AND(ISNUMBER(A1069),A1069='الإعدادات'!$B$4),COUNTIFS($A$6:$A$2005,'الإعدادات'!$B$4,$N$6:$N$2005,"&lt;"&amp;N1069)+COUNTIFS($A$6:A1069,'الإعدادات'!$B$4,$N$6:N1069,N1069),"")</f>
        <v/>
      </c>
    </row>
    <row r="1070">
      <c r="A1070" s="13" t="n"/>
      <c r="B1070" s="20" t="n"/>
      <c r="C1070" s="5" t="n"/>
      <c r="D1070" s="21" t="n"/>
      <c r="E1070" s="5" t="n"/>
      <c r="F1070" s="5" t="n"/>
      <c r="G1070" s="5" t="n"/>
      <c r="H1070" s="15" t="n"/>
      <c r="I1070" s="5" t="n"/>
      <c r="J1070" s="19">
        <f>IF(E1070&amp;""="","",IFERROR(INDEX('الخدمات'!$B$6:$B$205,MATCH(E1070&amp;"",'الخدمات'!$A$6:$A$205,0)),"خدمة غير موجودة"))</f>
        <v/>
      </c>
      <c r="K1070" s="19">
        <f>IF(A1070&amp;""="","",IF(AND(G1070="تم",ISNUMBER(J1070)),ROUND(J1070-N(H1070),2),0))</f>
        <v/>
      </c>
      <c r="L1070" s="19">
        <f>IF(A1070&amp;""="","",IFERROR(ROUND(K1070*INDEX('الموظفات'!$C$6:$C$205,MATCH(F1070&amp;"",'الموظفات'!$A$6:$A$205,0)),2),0))</f>
        <v/>
      </c>
      <c r="M1070" s="6">
        <f>IF(A1070&amp;""="","",IF(G1070&amp;""="","محجوز",G1070))</f>
        <v/>
      </c>
      <c r="N1070" s="18">
        <f>IF(ISNUMBER(A1070),IF(ISNUMBER(B1070),HOUR(B1070)*60+MINUTE(B1070),0),"")</f>
        <v/>
      </c>
      <c r="O1070" s="18">
        <f>IF(AND(ISNUMBER(A1070),A1070='الإعدادات'!$B$4),COUNTIFS($A$6:$A$2005,'الإعدادات'!$B$4,$N$6:$N$2005,"&lt;"&amp;N1070)+COUNTIFS($A$6:A1070,'الإعدادات'!$B$4,$N$6:N1070,N1070),"")</f>
        <v/>
      </c>
    </row>
    <row r="1071">
      <c r="A1071" s="13" t="n"/>
      <c r="B1071" s="20" t="n"/>
      <c r="C1071" s="5" t="n"/>
      <c r="D1071" s="21" t="n"/>
      <c r="E1071" s="5" t="n"/>
      <c r="F1071" s="5" t="n"/>
      <c r="G1071" s="5" t="n"/>
      <c r="H1071" s="15" t="n"/>
      <c r="I1071" s="5" t="n"/>
      <c r="J1071" s="19">
        <f>IF(E1071&amp;""="","",IFERROR(INDEX('الخدمات'!$B$6:$B$205,MATCH(E1071&amp;"",'الخدمات'!$A$6:$A$205,0)),"خدمة غير موجودة"))</f>
        <v/>
      </c>
      <c r="K1071" s="19">
        <f>IF(A1071&amp;""="","",IF(AND(G1071="تم",ISNUMBER(J1071)),ROUND(J1071-N(H1071),2),0))</f>
        <v/>
      </c>
      <c r="L1071" s="19">
        <f>IF(A1071&amp;""="","",IFERROR(ROUND(K1071*INDEX('الموظفات'!$C$6:$C$205,MATCH(F1071&amp;"",'الموظفات'!$A$6:$A$205,0)),2),0))</f>
        <v/>
      </c>
      <c r="M1071" s="6">
        <f>IF(A1071&amp;""="","",IF(G1071&amp;""="","محجوز",G1071))</f>
        <v/>
      </c>
      <c r="N1071" s="18">
        <f>IF(ISNUMBER(A1071),IF(ISNUMBER(B1071),HOUR(B1071)*60+MINUTE(B1071),0),"")</f>
        <v/>
      </c>
      <c r="O1071" s="18">
        <f>IF(AND(ISNUMBER(A1071),A1071='الإعدادات'!$B$4),COUNTIFS($A$6:$A$2005,'الإعدادات'!$B$4,$N$6:$N$2005,"&lt;"&amp;N1071)+COUNTIFS($A$6:A1071,'الإعدادات'!$B$4,$N$6:N1071,N1071),"")</f>
        <v/>
      </c>
    </row>
    <row r="1072">
      <c r="A1072" s="13" t="n"/>
      <c r="B1072" s="20" t="n"/>
      <c r="C1072" s="5" t="n"/>
      <c r="D1072" s="21" t="n"/>
      <c r="E1072" s="5" t="n"/>
      <c r="F1072" s="5" t="n"/>
      <c r="G1072" s="5" t="n"/>
      <c r="H1072" s="15" t="n"/>
      <c r="I1072" s="5" t="n"/>
      <c r="J1072" s="19">
        <f>IF(E1072&amp;""="","",IFERROR(INDEX('الخدمات'!$B$6:$B$205,MATCH(E1072&amp;"",'الخدمات'!$A$6:$A$205,0)),"خدمة غير موجودة"))</f>
        <v/>
      </c>
      <c r="K1072" s="19">
        <f>IF(A1072&amp;""="","",IF(AND(G1072="تم",ISNUMBER(J1072)),ROUND(J1072-N(H1072),2),0))</f>
        <v/>
      </c>
      <c r="L1072" s="19">
        <f>IF(A1072&amp;""="","",IFERROR(ROUND(K1072*INDEX('الموظفات'!$C$6:$C$205,MATCH(F1072&amp;"",'الموظفات'!$A$6:$A$205,0)),2),0))</f>
        <v/>
      </c>
      <c r="M1072" s="6">
        <f>IF(A1072&amp;""="","",IF(G1072&amp;""="","محجوز",G1072))</f>
        <v/>
      </c>
      <c r="N1072" s="18">
        <f>IF(ISNUMBER(A1072),IF(ISNUMBER(B1072),HOUR(B1072)*60+MINUTE(B1072),0),"")</f>
        <v/>
      </c>
      <c r="O1072" s="18">
        <f>IF(AND(ISNUMBER(A1072),A1072='الإعدادات'!$B$4),COUNTIFS($A$6:$A$2005,'الإعدادات'!$B$4,$N$6:$N$2005,"&lt;"&amp;N1072)+COUNTIFS($A$6:A1072,'الإعدادات'!$B$4,$N$6:N1072,N1072),"")</f>
        <v/>
      </c>
    </row>
    <row r="1073">
      <c r="A1073" s="13" t="n"/>
      <c r="B1073" s="20" t="n"/>
      <c r="C1073" s="5" t="n"/>
      <c r="D1073" s="21" t="n"/>
      <c r="E1073" s="5" t="n"/>
      <c r="F1073" s="5" t="n"/>
      <c r="G1073" s="5" t="n"/>
      <c r="H1073" s="15" t="n"/>
      <c r="I1073" s="5" t="n"/>
      <c r="J1073" s="19">
        <f>IF(E1073&amp;""="","",IFERROR(INDEX('الخدمات'!$B$6:$B$205,MATCH(E1073&amp;"",'الخدمات'!$A$6:$A$205,0)),"خدمة غير موجودة"))</f>
        <v/>
      </c>
      <c r="K1073" s="19">
        <f>IF(A1073&amp;""="","",IF(AND(G1073="تم",ISNUMBER(J1073)),ROUND(J1073-N(H1073),2),0))</f>
        <v/>
      </c>
      <c r="L1073" s="19">
        <f>IF(A1073&amp;""="","",IFERROR(ROUND(K1073*INDEX('الموظفات'!$C$6:$C$205,MATCH(F1073&amp;"",'الموظفات'!$A$6:$A$205,0)),2),0))</f>
        <v/>
      </c>
      <c r="M1073" s="6">
        <f>IF(A1073&amp;""="","",IF(G1073&amp;""="","محجوز",G1073))</f>
        <v/>
      </c>
      <c r="N1073" s="18">
        <f>IF(ISNUMBER(A1073),IF(ISNUMBER(B1073),HOUR(B1073)*60+MINUTE(B1073),0),"")</f>
        <v/>
      </c>
      <c r="O1073" s="18">
        <f>IF(AND(ISNUMBER(A1073),A1073='الإعدادات'!$B$4),COUNTIFS($A$6:$A$2005,'الإعدادات'!$B$4,$N$6:$N$2005,"&lt;"&amp;N1073)+COUNTIFS($A$6:A1073,'الإعدادات'!$B$4,$N$6:N1073,N1073),"")</f>
        <v/>
      </c>
    </row>
    <row r="1074">
      <c r="A1074" s="13" t="n"/>
      <c r="B1074" s="20" t="n"/>
      <c r="C1074" s="5" t="n"/>
      <c r="D1074" s="21" t="n"/>
      <c r="E1074" s="5" t="n"/>
      <c r="F1074" s="5" t="n"/>
      <c r="G1074" s="5" t="n"/>
      <c r="H1074" s="15" t="n"/>
      <c r="I1074" s="5" t="n"/>
      <c r="J1074" s="19">
        <f>IF(E1074&amp;""="","",IFERROR(INDEX('الخدمات'!$B$6:$B$205,MATCH(E1074&amp;"",'الخدمات'!$A$6:$A$205,0)),"خدمة غير موجودة"))</f>
        <v/>
      </c>
      <c r="K1074" s="19">
        <f>IF(A1074&amp;""="","",IF(AND(G1074="تم",ISNUMBER(J1074)),ROUND(J1074-N(H1074),2),0))</f>
        <v/>
      </c>
      <c r="L1074" s="19">
        <f>IF(A1074&amp;""="","",IFERROR(ROUND(K1074*INDEX('الموظفات'!$C$6:$C$205,MATCH(F1074&amp;"",'الموظفات'!$A$6:$A$205,0)),2),0))</f>
        <v/>
      </c>
      <c r="M1074" s="6">
        <f>IF(A1074&amp;""="","",IF(G1074&amp;""="","محجوز",G1074))</f>
        <v/>
      </c>
      <c r="N1074" s="18">
        <f>IF(ISNUMBER(A1074),IF(ISNUMBER(B1074),HOUR(B1074)*60+MINUTE(B1074),0),"")</f>
        <v/>
      </c>
      <c r="O1074" s="18">
        <f>IF(AND(ISNUMBER(A1074),A1074='الإعدادات'!$B$4),COUNTIFS($A$6:$A$2005,'الإعدادات'!$B$4,$N$6:$N$2005,"&lt;"&amp;N1074)+COUNTIFS($A$6:A1074,'الإعدادات'!$B$4,$N$6:N1074,N1074),"")</f>
        <v/>
      </c>
    </row>
    <row r="1075">
      <c r="A1075" s="13" t="n"/>
      <c r="B1075" s="20" t="n"/>
      <c r="C1075" s="5" t="n"/>
      <c r="D1075" s="21" t="n"/>
      <c r="E1075" s="5" t="n"/>
      <c r="F1075" s="5" t="n"/>
      <c r="G1075" s="5" t="n"/>
      <c r="H1075" s="15" t="n"/>
      <c r="I1075" s="5" t="n"/>
      <c r="J1075" s="19">
        <f>IF(E1075&amp;""="","",IFERROR(INDEX('الخدمات'!$B$6:$B$205,MATCH(E1075&amp;"",'الخدمات'!$A$6:$A$205,0)),"خدمة غير موجودة"))</f>
        <v/>
      </c>
      <c r="K1075" s="19">
        <f>IF(A1075&amp;""="","",IF(AND(G1075="تم",ISNUMBER(J1075)),ROUND(J1075-N(H1075),2),0))</f>
        <v/>
      </c>
      <c r="L1075" s="19">
        <f>IF(A1075&amp;""="","",IFERROR(ROUND(K1075*INDEX('الموظفات'!$C$6:$C$205,MATCH(F1075&amp;"",'الموظفات'!$A$6:$A$205,0)),2),0))</f>
        <v/>
      </c>
      <c r="M1075" s="6">
        <f>IF(A1075&amp;""="","",IF(G1075&amp;""="","محجوز",G1075))</f>
        <v/>
      </c>
      <c r="N1075" s="18">
        <f>IF(ISNUMBER(A1075),IF(ISNUMBER(B1075),HOUR(B1075)*60+MINUTE(B1075),0),"")</f>
        <v/>
      </c>
      <c r="O1075" s="18">
        <f>IF(AND(ISNUMBER(A1075),A1075='الإعدادات'!$B$4),COUNTIFS($A$6:$A$2005,'الإعدادات'!$B$4,$N$6:$N$2005,"&lt;"&amp;N1075)+COUNTIFS($A$6:A1075,'الإعدادات'!$B$4,$N$6:N1075,N1075),"")</f>
        <v/>
      </c>
    </row>
    <row r="1076">
      <c r="A1076" s="13" t="n"/>
      <c r="B1076" s="20" t="n"/>
      <c r="C1076" s="5" t="n"/>
      <c r="D1076" s="21" t="n"/>
      <c r="E1076" s="5" t="n"/>
      <c r="F1076" s="5" t="n"/>
      <c r="G1076" s="5" t="n"/>
      <c r="H1076" s="15" t="n"/>
      <c r="I1076" s="5" t="n"/>
      <c r="J1076" s="19">
        <f>IF(E1076&amp;""="","",IFERROR(INDEX('الخدمات'!$B$6:$B$205,MATCH(E1076&amp;"",'الخدمات'!$A$6:$A$205,0)),"خدمة غير موجودة"))</f>
        <v/>
      </c>
      <c r="K1076" s="19">
        <f>IF(A1076&amp;""="","",IF(AND(G1076="تم",ISNUMBER(J1076)),ROUND(J1076-N(H1076),2),0))</f>
        <v/>
      </c>
      <c r="L1076" s="19">
        <f>IF(A1076&amp;""="","",IFERROR(ROUND(K1076*INDEX('الموظفات'!$C$6:$C$205,MATCH(F1076&amp;"",'الموظفات'!$A$6:$A$205,0)),2),0))</f>
        <v/>
      </c>
      <c r="M1076" s="6">
        <f>IF(A1076&amp;""="","",IF(G1076&amp;""="","محجوز",G1076))</f>
        <v/>
      </c>
      <c r="N1076" s="18">
        <f>IF(ISNUMBER(A1076),IF(ISNUMBER(B1076),HOUR(B1076)*60+MINUTE(B1076),0),"")</f>
        <v/>
      </c>
      <c r="O1076" s="18">
        <f>IF(AND(ISNUMBER(A1076),A1076='الإعدادات'!$B$4),COUNTIFS($A$6:$A$2005,'الإعدادات'!$B$4,$N$6:$N$2005,"&lt;"&amp;N1076)+COUNTIFS($A$6:A1076,'الإعدادات'!$B$4,$N$6:N1076,N1076),"")</f>
        <v/>
      </c>
    </row>
    <row r="1077">
      <c r="A1077" s="13" t="n"/>
      <c r="B1077" s="20" t="n"/>
      <c r="C1077" s="5" t="n"/>
      <c r="D1077" s="21" t="n"/>
      <c r="E1077" s="5" t="n"/>
      <c r="F1077" s="5" t="n"/>
      <c r="G1077" s="5" t="n"/>
      <c r="H1077" s="15" t="n"/>
      <c r="I1077" s="5" t="n"/>
      <c r="J1077" s="19">
        <f>IF(E1077&amp;""="","",IFERROR(INDEX('الخدمات'!$B$6:$B$205,MATCH(E1077&amp;"",'الخدمات'!$A$6:$A$205,0)),"خدمة غير موجودة"))</f>
        <v/>
      </c>
      <c r="K1077" s="19">
        <f>IF(A1077&amp;""="","",IF(AND(G1077="تم",ISNUMBER(J1077)),ROUND(J1077-N(H1077),2),0))</f>
        <v/>
      </c>
      <c r="L1077" s="19">
        <f>IF(A1077&amp;""="","",IFERROR(ROUND(K1077*INDEX('الموظفات'!$C$6:$C$205,MATCH(F1077&amp;"",'الموظفات'!$A$6:$A$205,0)),2),0))</f>
        <v/>
      </c>
      <c r="M1077" s="6">
        <f>IF(A1077&amp;""="","",IF(G1077&amp;""="","محجوز",G1077))</f>
        <v/>
      </c>
      <c r="N1077" s="18">
        <f>IF(ISNUMBER(A1077),IF(ISNUMBER(B1077),HOUR(B1077)*60+MINUTE(B1077),0),"")</f>
        <v/>
      </c>
      <c r="O1077" s="18">
        <f>IF(AND(ISNUMBER(A1077),A1077='الإعدادات'!$B$4),COUNTIFS($A$6:$A$2005,'الإعدادات'!$B$4,$N$6:$N$2005,"&lt;"&amp;N1077)+COUNTIFS($A$6:A1077,'الإعدادات'!$B$4,$N$6:N1077,N1077),"")</f>
        <v/>
      </c>
    </row>
    <row r="1078">
      <c r="A1078" s="13" t="n"/>
      <c r="B1078" s="20" t="n"/>
      <c r="C1078" s="5" t="n"/>
      <c r="D1078" s="21" t="n"/>
      <c r="E1078" s="5" t="n"/>
      <c r="F1078" s="5" t="n"/>
      <c r="G1078" s="5" t="n"/>
      <c r="H1078" s="15" t="n"/>
      <c r="I1078" s="5" t="n"/>
      <c r="J1078" s="19">
        <f>IF(E1078&amp;""="","",IFERROR(INDEX('الخدمات'!$B$6:$B$205,MATCH(E1078&amp;"",'الخدمات'!$A$6:$A$205,0)),"خدمة غير موجودة"))</f>
        <v/>
      </c>
      <c r="K1078" s="19">
        <f>IF(A1078&amp;""="","",IF(AND(G1078="تم",ISNUMBER(J1078)),ROUND(J1078-N(H1078),2),0))</f>
        <v/>
      </c>
      <c r="L1078" s="19">
        <f>IF(A1078&amp;""="","",IFERROR(ROUND(K1078*INDEX('الموظفات'!$C$6:$C$205,MATCH(F1078&amp;"",'الموظفات'!$A$6:$A$205,0)),2),0))</f>
        <v/>
      </c>
      <c r="M1078" s="6">
        <f>IF(A1078&amp;""="","",IF(G1078&amp;""="","محجوز",G1078))</f>
        <v/>
      </c>
      <c r="N1078" s="18">
        <f>IF(ISNUMBER(A1078),IF(ISNUMBER(B1078),HOUR(B1078)*60+MINUTE(B1078),0),"")</f>
        <v/>
      </c>
      <c r="O1078" s="18">
        <f>IF(AND(ISNUMBER(A1078),A1078='الإعدادات'!$B$4),COUNTIFS($A$6:$A$2005,'الإعدادات'!$B$4,$N$6:$N$2005,"&lt;"&amp;N1078)+COUNTIFS($A$6:A1078,'الإعدادات'!$B$4,$N$6:N1078,N1078),"")</f>
        <v/>
      </c>
    </row>
    <row r="1079">
      <c r="A1079" s="13" t="n"/>
      <c r="B1079" s="20" t="n"/>
      <c r="C1079" s="5" t="n"/>
      <c r="D1079" s="21" t="n"/>
      <c r="E1079" s="5" t="n"/>
      <c r="F1079" s="5" t="n"/>
      <c r="G1079" s="5" t="n"/>
      <c r="H1079" s="15" t="n"/>
      <c r="I1079" s="5" t="n"/>
      <c r="J1079" s="19">
        <f>IF(E1079&amp;""="","",IFERROR(INDEX('الخدمات'!$B$6:$B$205,MATCH(E1079&amp;"",'الخدمات'!$A$6:$A$205,0)),"خدمة غير موجودة"))</f>
        <v/>
      </c>
      <c r="K1079" s="19">
        <f>IF(A1079&amp;""="","",IF(AND(G1079="تم",ISNUMBER(J1079)),ROUND(J1079-N(H1079),2),0))</f>
        <v/>
      </c>
      <c r="L1079" s="19">
        <f>IF(A1079&amp;""="","",IFERROR(ROUND(K1079*INDEX('الموظفات'!$C$6:$C$205,MATCH(F1079&amp;"",'الموظفات'!$A$6:$A$205,0)),2),0))</f>
        <v/>
      </c>
      <c r="M1079" s="6">
        <f>IF(A1079&amp;""="","",IF(G1079&amp;""="","محجوز",G1079))</f>
        <v/>
      </c>
      <c r="N1079" s="18">
        <f>IF(ISNUMBER(A1079),IF(ISNUMBER(B1079),HOUR(B1079)*60+MINUTE(B1079),0),"")</f>
        <v/>
      </c>
      <c r="O1079" s="18">
        <f>IF(AND(ISNUMBER(A1079),A1079='الإعدادات'!$B$4),COUNTIFS($A$6:$A$2005,'الإعدادات'!$B$4,$N$6:$N$2005,"&lt;"&amp;N1079)+COUNTIFS($A$6:A1079,'الإعدادات'!$B$4,$N$6:N1079,N1079),"")</f>
        <v/>
      </c>
    </row>
    <row r="1080">
      <c r="A1080" s="13" t="n"/>
      <c r="B1080" s="20" t="n"/>
      <c r="C1080" s="5" t="n"/>
      <c r="D1080" s="21" t="n"/>
      <c r="E1080" s="5" t="n"/>
      <c r="F1080" s="5" t="n"/>
      <c r="G1080" s="5" t="n"/>
      <c r="H1080" s="15" t="n"/>
      <c r="I1080" s="5" t="n"/>
      <c r="J1080" s="19">
        <f>IF(E1080&amp;""="","",IFERROR(INDEX('الخدمات'!$B$6:$B$205,MATCH(E1080&amp;"",'الخدمات'!$A$6:$A$205,0)),"خدمة غير موجودة"))</f>
        <v/>
      </c>
      <c r="K1080" s="19">
        <f>IF(A1080&amp;""="","",IF(AND(G1080="تم",ISNUMBER(J1080)),ROUND(J1080-N(H1080),2),0))</f>
        <v/>
      </c>
      <c r="L1080" s="19">
        <f>IF(A1080&amp;""="","",IFERROR(ROUND(K1080*INDEX('الموظفات'!$C$6:$C$205,MATCH(F1080&amp;"",'الموظفات'!$A$6:$A$205,0)),2),0))</f>
        <v/>
      </c>
      <c r="M1080" s="6">
        <f>IF(A1080&amp;""="","",IF(G1080&amp;""="","محجوز",G1080))</f>
        <v/>
      </c>
      <c r="N1080" s="18">
        <f>IF(ISNUMBER(A1080),IF(ISNUMBER(B1080),HOUR(B1080)*60+MINUTE(B1080),0),"")</f>
        <v/>
      </c>
      <c r="O1080" s="18">
        <f>IF(AND(ISNUMBER(A1080),A1080='الإعدادات'!$B$4),COUNTIFS($A$6:$A$2005,'الإعدادات'!$B$4,$N$6:$N$2005,"&lt;"&amp;N1080)+COUNTIFS($A$6:A1080,'الإعدادات'!$B$4,$N$6:N1080,N1080),"")</f>
        <v/>
      </c>
    </row>
    <row r="1081">
      <c r="A1081" s="13" t="n"/>
      <c r="B1081" s="20" t="n"/>
      <c r="C1081" s="5" t="n"/>
      <c r="D1081" s="21" t="n"/>
      <c r="E1081" s="5" t="n"/>
      <c r="F1081" s="5" t="n"/>
      <c r="G1081" s="5" t="n"/>
      <c r="H1081" s="15" t="n"/>
      <c r="I1081" s="5" t="n"/>
      <c r="J1081" s="19">
        <f>IF(E1081&amp;""="","",IFERROR(INDEX('الخدمات'!$B$6:$B$205,MATCH(E1081&amp;"",'الخدمات'!$A$6:$A$205,0)),"خدمة غير موجودة"))</f>
        <v/>
      </c>
      <c r="K1081" s="19">
        <f>IF(A1081&amp;""="","",IF(AND(G1081="تم",ISNUMBER(J1081)),ROUND(J1081-N(H1081),2),0))</f>
        <v/>
      </c>
      <c r="L1081" s="19">
        <f>IF(A1081&amp;""="","",IFERROR(ROUND(K1081*INDEX('الموظفات'!$C$6:$C$205,MATCH(F1081&amp;"",'الموظفات'!$A$6:$A$205,0)),2),0))</f>
        <v/>
      </c>
      <c r="M1081" s="6">
        <f>IF(A1081&amp;""="","",IF(G1081&amp;""="","محجوز",G1081))</f>
        <v/>
      </c>
      <c r="N1081" s="18">
        <f>IF(ISNUMBER(A1081),IF(ISNUMBER(B1081),HOUR(B1081)*60+MINUTE(B1081),0),"")</f>
        <v/>
      </c>
      <c r="O1081" s="18">
        <f>IF(AND(ISNUMBER(A1081),A1081='الإعدادات'!$B$4),COUNTIFS($A$6:$A$2005,'الإعدادات'!$B$4,$N$6:$N$2005,"&lt;"&amp;N1081)+COUNTIFS($A$6:A1081,'الإعدادات'!$B$4,$N$6:N1081,N1081),"")</f>
        <v/>
      </c>
    </row>
    <row r="1082">
      <c r="A1082" s="13" t="n"/>
      <c r="B1082" s="20" t="n"/>
      <c r="C1082" s="5" t="n"/>
      <c r="D1082" s="21" t="n"/>
      <c r="E1082" s="5" t="n"/>
      <c r="F1082" s="5" t="n"/>
      <c r="G1082" s="5" t="n"/>
      <c r="H1082" s="15" t="n"/>
      <c r="I1082" s="5" t="n"/>
      <c r="J1082" s="19">
        <f>IF(E1082&amp;""="","",IFERROR(INDEX('الخدمات'!$B$6:$B$205,MATCH(E1082&amp;"",'الخدمات'!$A$6:$A$205,0)),"خدمة غير موجودة"))</f>
        <v/>
      </c>
      <c r="K1082" s="19">
        <f>IF(A1082&amp;""="","",IF(AND(G1082="تم",ISNUMBER(J1082)),ROUND(J1082-N(H1082),2),0))</f>
        <v/>
      </c>
      <c r="L1082" s="19">
        <f>IF(A1082&amp;""="","",IFERROR(ROUND(K1082*INDEX('الموظفات'!$C$6:$C$205,MATCH(F1082&amp;"",'الموظفات'!$A$6:$A$205,0)),2),0))</f>
        <v/>
      </c>
      <c r="M1082" s="6">
        <f>IF(A1082&amp;""="","",IF(G1082&amp;""="","محجوز",G1082))</f>
        <v/>
      </c>
      <c r="N1082" s="18">
        <f>IF(ISNUMBER(A1082),IF(ISNUMBER(B1082),HOUR(B1082)*60+MINUTE(B1082),0),"")</f>
        <v/>
      </c>
      <c r="O1082" s="18">
        <f>IF(AND(ISNUMBER(A1082),A1082='الإعدادات'!$B$4),COUNTIFS($A$6:$A$2005,'الإعدادات'!$B$4,$N$6:$N$2005,"&lt;"&amp;N1082)+COUNTIFS($A$6:A1082,'الإعدادات'!$B$4,$N$6:N1082,N1082),"")</f>
        <v/>
      </c>
    </row>
    <row r="1083">
      <c r="A1083" s="13" t="n"/>
      <c r="B1083" s="20" t="n"/>
      <c r="C1083" s="5" t="n"/>
      <c r="D1083" s="21" t="n"/>
      <c r="E1083" s="5" t="n"/>
      <c r="F1083" s="5" t="n"/>
      <c r="G1083" s="5" t="n"/>
      <c r="H1083" s="15" t="n"/>
      <c r="I1083" s="5" t="n"/>
      <c r="J1083" s="19">
        <f>IF(E1083&amp;""="","",IFERROR(INDEX('الخدمات'!$B$6:$B$205,MATCH(E1083&amp;"",'الخدمات'!$A$6:$A$205,0)),"خدمة غير موجودة"))</f>
        <v/>
      </c>
      <c r="K1083" s="19">
        <f>IF(A1083&amp;""="","",IF(AND(G1083="تم",ISNUMBER(J1083)),ROUND(J1083-N(H1083),2),0))</f>
        <v/>
      </c>
      <c r="L1083" s="19">
        <f>IF(A1083&amp;""="","",IFERROR(ROUND(K1083*INDEX('الموظفات'!$C$6:$C$205,MATCH(F1083&amp;"",'الموظفات'!$A$6:$A$205,0)),2),0))</f>
        <v/>
      </c>
      <c r="M1083" s="6">
        <f>IF(A1083&amp;""="","",IF(G1083&amp;""="","محجوز",G1083))</f>
        <v/>
      </c>
      <c r="N1083" s="18">
        <f>IF(ISNUMBER(A1083),IF(ISNUMBER(B1083),HOUR(B1083)*60+MINUTE(B1083),0),"")</f>
        <v/>
      </c>
      <c r="O1083" s="18">
        <f>IF(AND(ISNUMBER(A1083),A1083='الإعدادات'!$B$4),COUNTIFS($A$6:$A$2005,'الإعدادات'!$B$4,$N$6:$N$2005,"&lt;"&amp;N1083)+COUNTIFS($A$6:A1083,'الإعدادات'!$B$4,$N$6:N1083,N1083),"")</f>
        <v/>
      </c>
    </row>
    <row r="1084">
      <c r="A1084" s="13" t="n"/>
      <c r="B1084" s="20" t="n"/>
      <c r="C1084" s="5" t="n"/>
      <c r="D1084" s="21" t="n"/>
      <c r="E1084" s="5" t="n"/>
      <c r="F1084" s="5" t="n"/>
      <c r="G1084" s="5" t="n"/>
      <c r="H1084" s="15" t="n"/>
      <c r="I1084" s="5" t="n"/>
      <c r="J1084" s="19">
        <f>IF(E1084&amp;""="","",IFERROR(INDEX('الخدمات'!$B$6:$B$205,MATCH(E1084&amp;"",'الخدمات'!$A$6:$A$205,0)),"خدمة غير موجودة"))</f>
        <v/>
      </c>
      <c r="K1084" s="19">
        <f>IF(A1084&amp;""="","",IF(AND(G1084="تم",ISNUMBER(J1084)),ROUND(J1084-N(H1084),2),0))</f>
        <v/>
      </c>
      <c r="L1084" s="19">
        <f>IF(A1084&amp;""="","",IFERROR(ROUND(K1084*INDEX('الموظفات'!$C$6:$C$205,MATCH(F1084&amp;"",'الموظفات'!$A$6:$A$205,0)),2),0))</f>
        <v/>
      </c>
      <c r="M1084" s="6">
        <f>IF(A1084&amp;""="","",IF(G1084&amp;""="","محجوز",G1084))</f>
        <v/>
      </c>
      <c r="N1084" s="18">
        <f>IF(ISNUMBER(A1084),IF(ISNUMBER(B1084),HOUR(B1084)*60+MINUTE(B1084),0),"")</f>
        <v/>
      </c>
      <c r="O1084" s="18">
        <f>IF(AND(ISNUMBER(A1084),A1084='الإعدادات'!$B$4),COUNTIFS($A$6:$A$2005,'الإعدادات'!$B$4,$N$6:$N$2005,"&lt;"&amp;N1084)+COUNTIFS($A$6:A1084,'الإعدادات'!$B$4,$N$6:N1084,N1084),"")</f>
        <v/>
      </c>
    </row>
    <row r="1085">
      <c r="A1085" s="13" t="n"/>
      <c r="B1085" s="20" t="n"/>
      <c r="C1085" s="5" t="n"/>
      <c r="D1085" s="21" t="n"/>
      <c r="E1085" s="5" t="n"/>
      <c r="F1085" s="5" t="n"/>
      <c r="G1085" s="5" t="n"/>
      <c r="H1085" s="15" t="n"/>
      <c r="I1085" s="5" t="n"/>
      <c r="J1085" s="19">
        <f>IF(E1085&amp;""="","",IFERROR(INDEX('الخدمات'!$B$6:$B$205,MATCH(E1085&amp;"",'الخدمات'!$A$6:$A$205,0)),"خدمة غير موجودة"))</f>
        <v/>
      </c>
      <c r="K1085" s="19">
        <f>IF(A1085&amp;""="","",IF(AND(G1085="تم",ISNUMBER(J1085)),ROUND(J1085-N(H1085),2),0))</f>
        <v/>
      </c>
      <c r="L1085" s="19">
        <f>IF(A1085&amp;""="","",IFERROR(ROUND(K1085*INDEX('الموظفات'!$C$6:$C$205,MATCH(F1085&amp;"",'الموظفات'!$A$6:$A$205,0)),2),0))</f>
        <v/>
      </c>
      <c r="M1085" s="6">
        <f>IF(A1085&amp;""="","",IF(G1085&amp;""="","محجوز",G1085))</f>
        <v/>
      </c>
      <c r="N1085" s="18">
        <f>IF(ISNUMBER(A1085),IF(ISNUMBER(B1085),HOUR(B1085)*60+MINUTE(B1085),0),"")</f>
        <v/>
      </c>
      <c r="O1085" s="18">
        <f>IF(AND(ISNUMBER(A1085),A1085='الإعدادات'!$B$4),COUNTIFS($A$6:$A$2005,'الإعدادات'!$B$4,$N$6:$N$2005,"&lt;"&amp;N1085)+COUNTIFS($A$6:A1085,'الإعدادات'!$B$4,$N$6:N1085,N1085),"")</f>
        <v/>
      </c>
    </row>
    <row r="1086">
      <c r="A1086" s="13" t="n"/>
      <c r="B1086" s="20" t="n"/>
      <c r="C1086" s="5" t="n"/>
      <c r="D1086" s="21" t="n"/>
      <c r="E1086" s="5" t="n"/>
      <c r="F1086" s="5" t="n"/>
      <c r="G1086" s="5" t="n"/>
      <c r="H1086" s="15" t="n"/>
      <c r="I1086" s="5" t="n"/>
      <c r="J1086" s="19">
        <f>IF(E1086&amp;""="","",IFERROR(INDEX('الخدمات'!$B$6:$B$205,MATCH(E1086&amp;"",'الخدمات'!$A$6:$A$205,0)),"خدمة غير موجودة"))</f>
        <v/>
      </c>
      <c r="K1086" s="19">
        <f>IF(A1086&amp;""="","",IF(AND(G1086="تم",ISNUMBER(J1086)),ROUND(J1086-N(H1086),2),0))</f>
        <v/>
      </c>
      <c r="L1086" s="19">
        <f>IF(A1086&amp;""="","",IFERROR(ROUND(K1086*INDEX('الموظفات'!$C$6:$C$205,MATCH(F1086&amp;"",'الموظفات'!$A$6:$A$205,0)),2),0))</f>
        <v/>
      </c>
      <c r="M1086" s="6">
        <f>IF(A1086&amp;""="","",IF(G1086&amp;""="","محجوز",G1086))</f>
        <v/>
      </c>
      <c r="N1086" s="18">
        <f>IF(ISNUMBER(A1086),IF(ISNUMBER(B1086),HOUR(B1086)*60+MINUTE(B1086),0),"")</f>
        <v/>
      </c>
      <c r="O1086" s="18">
        <f>IF(AND(ISNUMBER(A1086),A1086='الإعدادات'!$B$4),COUNTIFS($A$6:$A$2005,'الإعدادات'!$B$4,$N$6:$N$2005,"&lt;"&amp;N1086)+COUNTIFS($A$6:A1086,'الإعدادات'!$B$4,$N$6:N1086,N1086),"")</f>
        <v/>
      </c>
    </row>
    <row r="1087">
      <c r="A1087" s="13" t="n"/>
      <c r="B1087" s="20" t="n"/>
      <c r="C1087" s="5" t="n"/>
      <c r="D1087" s="21" t="n"/>
      <c r="E1087" s="5" t="n"/>
      <c r="F1087" s="5" t="n"/>
      <c r="G1087" s="5" t="n"/>
      <c r="H1087" s="15" t="n"/>
      <c r="I1087" s="5" t="n"/>
      <c r="J1087" s="19">
        <f>IF(E1087&amp;""="","",IFERROR(INDEX('الخدمات'!$B$6:$B$205,MATCH(E1087&amp;"",'الخدمات'!$A$6:$A$205,0)),"خدمة غير موجودة"))</f>
        <v/>
      </c>
      <c r="K1087" s="19">
        <f>IF(A1087&amp;""="","",IF(AND(G1087="تم",ISNUMBER(J1087)),ROUND(J1087-N(H1087),2),0))</f>
        <v/>
      </c>
      <c r="L1087" s="19">
        <f>IF(A1087&amp;""="","",IFERROR(ROUND(K1087*INDEX('الموظفات'!$C$6:$C$205,MATCH(F1087&amp;"",'الموظفات'!$A$6:$A$205,0)),2),0))</f>
        <v/>
      </c>
      <c r="M1087" s="6">
        <f>IF(A1087&amp;""="","",IF(G1087&amp;""="","محجوز",G1087))</f>
        <v/>
      </c>
      <c r="N1087" s="18">
        <f>IF(ISNUMBER(A1087),IF(ISNUMBER(B1087),HOUR(B1087)*60+MINUTE(B1087),0),"")</f>
        <v/>
      </c>
      <c r="O1087" s="18">
        <f>IF(AND(ISNUMBER(A1087),A1087='الإعدادات'!$B$4),COUNTIFS($A$6:$A$2005,'الإعدادات'!$B$4,$N$6:$N$2005,"&lt;"&amp;N1087)+COUNTIFS($A$6:A1087,'الإعدادات'!$B$4,$N$6:N1087,N1087),"")</f>
        <v/>
      </c>
    </row>
    <row r="1088">
      <c r="A1088" s="13" t="n"/>
      <c r="B1088" s="20" t="n"/>
      <c r="C1088" s="5" t="n"/>
      <c r="D1088" s="21" t="n"/>
      <c r="E1088" s="5" t="n"/>
      <c r="F1088" s="5" t="n"/>
      <c r="G1088" s="5" t="n"/>
      <c r="H1088" s="15" t="n"/>
      <c r="I1088" s="5" t="n"/>
      <c r="J1088" s="19">
        <f>IF(E1088&amp;""="","",IFERROR(INDEX('الخدمات'!$B$6:$B$205,MATCH(E1088&amp;"",'الخدمات'!$A$6:$A$205,0)),"خدمة غير موجودة"))</f>
        <v/>
      </c>
      <c r="K1088" s="19">
        <f>IF(A1088&amp;""="","",IF(AND(G1088="تم",ISNUMBER(J1088)),ROUND(J1088-N(H1088),2),0))</f>
        <v/>
      </c>
      <c r="L1088" s="19">
        <f>IF(A1088&amp;""="","",IFERROR(ROUND(K1088*INDEX('الموظفات'!$C$6:$C$205,MATCH(F1088&amp;"",'الموظفات'!$A$6:$A$205,0)),2),0))</f>
        <v/>
      </c>
      <c r="M1088" s="6">
        <f>IF(A1088&amp;""="","",IF(G1088&amp;""="","محجوز",G1088))</f>
        <v/>
      </c>
      <c r="N1088" s="18">
        <f>IF(ISNUMBER(A1088),IF(ISNUMBER(B1088),HOUR(B1088)*60+MINUTE(B1088),0),"")</f>
        <v/>
      </c>
      <c r="O1088" s="18">
        <f>IF(AND(ISNUMBER(A1088),A1088='الإعدادات'!$B$4),COUNTIFS($A$6:$A$2005,'الإعدادات'!$B$4,$N$6:$N$2005,"&lt;"&amp;N1088)+COUNTIFS($A$6:A1088,'الإعدادات'!$B$4,$N$6:N1088,N1088),"")</f>
        <v/>
      </c>
    </row>
    <row r="1089">
      <c r="A1089" s="13" t="n"/>
      <c r="B1089" s="20" t="n"/>
      <c r="C1089" s="5" t="n"/>
      <c r="D1089" s="21" t="n"/>
      <c r="E1089" s="5" t="n"/>
      <c r="F1089" s="5" t="n"/>
      <c r="G1089" s="5" t="n"/>
      <c r="H1089" s="15" t="n"/>
      <c r="I1089" s="5" t="n"/>
      <c r="J1089" s="19">
        <f>IF(E1089&amp;""="","",IFERROR(INDEX('الخدمات'!$B$6:$B$205,MATCH(E1089&amp;"",'الخدمات'!$A$6:$A$205,0)),"خدمة غير موجودة"))</f>
        <v/>
      </c>
      <c r="K1089" s="19">
        <f>IF(A1089&amp;""="","",IF(AND(G1089="تم",ISNUMBER(J1089)),ROUND(J1089-N(H1089),2),0))</f>
        <v/>
      </c>
      <c r="L1089" s="19">
        <f>IF(A1089&amp;""="","",IFERROR(ROUND(K1089*INDEX('الموظفات'!$C$6:$C$205,MATCH(F1089&amp;"",'الموظفات'!$A$6:$A$205,0)),2),0))</f>
        <v/>
      </c>
      <c r="M1089" s="6">
        <f>IF(A1089&amp;""="","",IF(G1089&amp;""="","محجوز",G1089))</f>
        <v/>
      </c>
      <c r="N1089" s="18">
        <f>IF(ISNUMBER(A1089),IF(ISNUMBER(B1089),HOUR(B1089)*60+MINUTE(B1089),0),"")</f>
        <v/>
      </c>
      <c r="O1089" s="18">
        <f>IF(AND(ISNUMBER(A1089),A1089='الإعدادات'!$B$4),COUNTIFS($A$6:$A$2005,'الإعدادات'!$B$4,$N$6:$N$2005,"&lt;"&amp;N1089)+COUNTIFS($A$6:A1089,'الإعدادات'!$B$4,$N$6:N1089,N1089),"")</f>
        <v/>
      </c>
    </row>
    <row r="1090">
      <c r="A1090" s="13" t="n"/>
      <c r="B1090" s="20" t="n"/>
      <c r="C1090" s="5" t="n"/>
      <c r="D1090" s="21" t="n"/>
      <c r="E1090" s="5" t="n"/>
      <c r="F1090" s="5" t="n"/>
      <c r="G1090" s="5" t="n"/>
      <c r="H1090" s="15" t="n"/>
      <c r="I1090" s="5" t="n"/>
      <c r="J1090" s="19">
        <f>IF(E1090&amp;""="","",IFERROR(INDEX('الخدمات'!$B$6:$B$205,MATCH(E1090&amp;"",'الخدمات'!$A$6:$A$205,0)),"خدمة غير موجودة"))</f>
        <v/>
      </c>
      <c r="K1090" s="19">
        <f>IF(A1090&amp;""="","",IF(AND(G1090="تم",ISNUMBER(J1090)),ROUND(J1090-N(H1090),2),0))</f>
        <v/>
      </c>
      <c r="L1090" s="19">
        <f>IF(A1090&amp;""="","",IFERROR(ROUND(K1090*INDEX('الموظفات'!$C$6:$C$205,MATCH(F1090&amp;"",'الموظفات'!$A$6:$A$205,0)),2),0))</f>
        <v/>
      </c>
      <c r="M1090" s="6">
        <f>IF(A1090&amp;""="","",IF(G1090&amp;""="","محجوز",G1090))</f>
        <v/>
      </c>
      <c r="N1090" s="18">
        <f>IF(ISNUMBER(A1090),IF(ISNUMBER(B1090),HOUR(B1090)*60+MINUTE(B1090),0),"")</f>
        <v/>
      </c>
      <c r="O1090" s="18">
        <f>IF(AND(ISNUMBER(A1090),A1090='الإعدادات'!$B$4),COUNTIFS($A$6:$A$2005,'الإعدادات'!$B$4,$N$6:$N$2005,"&lt;"&amp;N1090)+COUNTIFS($A$6:A1090,'الإعدادات'!$B$4,$N$6:N1090,N1090),"")</f>
        <v/>
      </c>
    </row>
    <row r="1091">
      <c r="A1091" s="13" t="n"/>
      <c r="B1091" s="20" t="n"/>
      <c r="C1091" s="5" t="n"/>
      <c r="D1091" s="21" t="n"/>
      <c r="E1091" s="5" t="n"/>
      <c r="F1091" s="5" t="n"/>
      <c r="G1091" s="5" t="n"/>
      <c r="H1091" s="15" t="n"/>
      <c r="I1091" s="5" t="n"/>
      <c r="J1091" s="19">
        <f>IF(E1091&amp;""="","",IFERROR(INDEX('الخدمات'!$B$6:$B$205,MATCH(E1091&amp;"",'الخدمات'!$A$6:$A$205,0)),"خدمة غير موجودة"))</f>
        <v/>
      </c>
      <c r="K1091" s="19">
        <f>IF(A1091&amp;""="","",IF(AND(G1091="تم",ISNUMBER(J1091)),ROUND(J1091-N(H1091),2),0))</f>
        <v/>
      </c>
      <c r="L1091" s="19">
        <f>IF(A1091&amp;""="","",IFERROR(ROUND(K1091*INDEX('الموظفات'!$C$6:$C$205,MATCH(F1091&amp;"",'الموظفات'!$A$6:$A$205,0)),2),0))</f>
        <v/>
      </c>
      <c r="M1091" s="6">
        <f>IF(A1091&amp;""="","",IF(G1091&amp;""="","محجوز",G1091))</f>
        <v/>
      </c>
      <c r="N1091" s="18">
        <f>IF(ISNUMBER(A1091),IF(ISNUMBER(B1091),HOUR(B1091)*60+MINUTE(B1091),0),"")</f>
        <v/>
      </c>
      <c r="O1091" s="18">
        <f>IF(AND(ISNUMBER(A1091),A1091='الإعدادات'!$B$4),COUNTIFS($A$6:$A$2005,'الإعدادات'!$B$4,$N$6:$N$2005,"&lt;"&amp;N1091)+COUNTIFS($A$6:A1091,'الإعدادات'!$B$4,$N$6:N1091,N1091),"")</f>
        <v/>
      </c>
    </row>
    <row r="1092">
      <c r="A1092" s="13" t="n"/>
      <c r="B1092" s="20" t="n"/>
      <c r="C1092" s="5" t="n"/>
      <c r="D1092" s="21" t="n"/>
      <c r="E1092" s="5" t="n"/>
      <c r="F1092" s="5" t="n"/>
      <c r="G1092" s="5" t="n"/>
      <c r="H1092" s="15" t="n"/>
      <c r="I1092" s="5" t="n"/>
      <c r="J1092" s="19">
        <f>IF(E1092&amp;""="","",IFERROR(INDEX('الخدمات'!$B$6:$B$205,MATCH(E1092&amp;"",'الخدمات'!$A$6:$A$205,0)),"خدمة غير موجودة"))</f>
        <v/>
      </c>
      <c r="K1092" s="19">
        <f>IF(A1092&amp;""="","",IF(AND(G1092="تم",ISNUMBER(J1092)),ROUND(J1092-N(H1092),2),0))</f>
        <v/>
      </c>
      <c r="L1092" s="19">
        <f>IF(A1092&amp;""="","",IFERROR(ROUND(K1092*INDEX('الموظفات'!$C$6:$C$205,MATCH(F1092&amp;"",'الموظفات'!$A$6:$A$205,0)),2),0))</f>
        <v/>
      </c>
      <c r="M1092" s="6">
        <f>IF(A1092&amp;""="","",IF(G1092&amp;""="","محجوز",G1092))</f>
        <v/>
      </c>
      <c r="N1092" s="18">
        <f>IF(ISNUMBER(A1092),IF(ISNUMBER(B1092),HOUR(B1092)*60+MINUTE(B1092),0),"")</f>
        <v/>
      </c>
      <c r="O1092" s="18">
        <f>IF(AND(ISNUMBER(A1092),A1092='الإعدادات'!$B$4),COUNTIFS($A$6:$A$2005,'الإعدادات'!$B$4,$N$6:$N$2005,"&lt;"&amp;N1092)+COUNTIFS($A$6:A1092,'الإعدادات'!$B$4,$N$6:N1092,N1092),"")</f>
        <v/>
      </c>
    </row>
    <row r="1093">
      <c r="A1093" s="13" t="n"/>
      <c r="B1093" s="20" t="n"/>
      <c r="C1093" s="5" t="n"/>
      <c r="D1093" s="21" t="n"/>
      <c r="E1093" s="5" t="n"/>
      <c r="F1093" s="5" t="n"/>
      <c r="G1093" s="5" t="n"/>
      <c r="H1093" s="15" t="n"/>
      <c r="I1093" s="5" t="n"/>
      <c r="J1093" s="19">
        <f>IF(E1093&amp;""="","",IFERROR(INDEX('الخدمات'!$B$6:$B$205,MATCH(E1093&amp;"",'الخدمات'!$A$6:$A$205,0)),"خدمة غير موجودة"))</f>
        <v/>
      </c>
      <c r="K1093" s="19">
        <f>IF(A1093&amp;""="","",IF(AND(G1093="تم",ISNUMBER(J1093)),ROUND(J1093-N(H1093),2),0))</f>
        <v/>
      </c>
      <c r="L1093" s="19">
        <f>IF(A1093&amp;""="","",IFERROR(ROUND(K1093*INDEX('الموظفات'!$C$6:$C$205,MATCH(F1093&amp;"",'الموظفات'!$A$6:$A$205,0)),2),0))</f>
        <v/>
      </c>
      <c r="M1093" s="6">
        <f>IF(A1093&amp;""="","",IF(G1093&amp;""="","محجوز",G1093))</f>
        <v/>
      </c>
      <c r="N1093" s="18">
        <f>IF(ISNUMBER(A1093),IF(ISNUMBER(B1093),HOUR(B1093)*60+MINUTE(B1093),0),"")</f>
        <v/>
      </c>
      <c r="O1093" s="18">
        <f>IF(AND(ISNUMBER(A1093),A1093='الإعدادات'!$B$4),COUNTIFS($A$6:$A$2005,'الإعدادات'!$B$4,$N$6:$N$2005,"&lt;"&amp;N1093)+COUNTIFS($A$6:A1093,'الإعدادات'!$B$4,$N$6:N1093,N1093),"")</f>
        <v/>
      </c>
    </row>
    <row r="1094">
      <c r="A1094" s="13" t="n"/>
      <c r="B1094" s="20" t="n"/>
      <c r="C1094" s="5" t="n"/>
      <c r="D1094" s="21" t="n"/>
      <c r="E1094" s="5" t="n"/>
      <c r="F1094" s="5" t="n"/>
      <c r="G1094" s="5" t="n"/>
      <c r="H1094" s="15" t="n"/>
      <c r="I1094" s="5" t="n"/>
      <c r="J1094" s="19">
        <f>IF(E1094&amp;""="","",IFERROR(INDEX('الخدمات'!$B$6:$B$205,MATCH(E1094&amp;"",'الخدمات'!$A$6:$A$205,0)),"خدمة غير موجودة"))</f>
        <v/>
      </c>
      <c r="K1094" s="19">
        <f>IF(A1094&amp;""="","",IF(AND(G1094="تم",ISNUMBER(J1094)),ROUND(J1094-N(H1094),2),0))</f>
        <v/>
      </c>
      <c r="L1094" s="19">
        <f>IF(A1094&amp;""="","",IFERROR(ROUND(K1094*INDEX('الموظفات'!$C$6:$C$205,MATCH(F1094&amp;"",'الموظفات'!$A$6:$A$205,0)),2),0))</f>
        <v/>
      </c>
      <c r="M1094" s="6">
        <f>IF(A1094&amp;""="","",IF(G1094&amp;""="","محجوز",G1094))</f>
        <v/>
      </c>
      <c r="N1094" s="18">
        <f>IF(ISNUMBER(A1094),IF(ISNUMBER(B1094),HOUR(B1094)*60+MINUTE(B1094),0),"")</f>
        <v/>
      </c>
      <c r="O1094" s="18">
        <f>IF(AND(ISNUMBER(A1094),A1094='الإعدادات'!$B$4),COUNTIFS($A$6:$A$2005,'الإعدادات'!$B$4,$N$6:$N$2005,"&lt;"&amp;N1094)+COUNTIFS($A$6:A1094,'الإعدادات'!$B$4,$N$6:N1094,N1094),"")</f>
        <v/>
      </c>
    </row>
    <row r="1095">
      <c r="A1095" s="13" t="n"/>
      <c r="B1095" s="20" t="n"/>
      <c r="C1095" s="5" t="n"/>
      <c r="D1095" s="21" t="n"/>
      <c r="E1095" s="5" t="n"/>
      <c r="F1095" s="5" t="n"/>
      <c r="G1095" s="5" t="n"/>
      <c r="H1095" s="15" t="n"/>
      <c r="I1095" s="5" t="n"/>
      <c r="J1095" s="19">
        <f>IF(E1095&amp;""="","",IFERROR(INDEX('الخدمات'!$B$6:$B$205,MATCH(E1095&amp;"",'الخدمات'!$A$6:$A$205,0)),"خدمة غير موجودة"))</f>
        <v/>
      </c>
      <c r="K1095" s="19">
        <f>IF(A1095&amp;""="","",IF(AND(G1095="تم",ISNUMBER(J1095)),ROUND(J1095-N(H1095),2),0))</f>
        <v/>
      </c>
      <c r="L1095" s="19">
        <f>IF(A1095&amp;""="","",IFERROR(ROUND(K1095*INDEX('الموظفات'!$C$6:$C$205,MATCH(F1095&amp;"",'الموظفات'!$A$6:$A$205,0)),2),0))</f>
        <v/>
      </c>
      <c r="M1095" s="6">
        <f>IF(A1095&amp;""="","",IF(G1095&amp;""="","محجوز",G1095))</f>
        <v/>
      </c>
      <c r="N1095" s="18">
        <f>IF(ISNUMBER(A1095),IF(ISNUMBER(B1095),HOUR(B1095)*60+MINUTE(B1095),0),"")</f>
        <v/>
      </c>
      <c r="O1095" s="18">
        <f>IF(AND(ISNUMBER(A1095),A1095='الإعدادات'!$B$4),COUNTIFS($A$6:$A$2005,'الإعدادات'!$B$4,$N$6:$N$2005,"&lt;"&amp;N1095)+COUNTIFS($A$6:A1095,'الإعدادات'!$B$4,$N$6:N1095,N1095),"")</f>
        <v/>
      </c>
    </row>
    <row r="1096">
      <c r="A1096" s="13" t="n"/>
      <c r="B1096" s="20" t="n"/>
      <c r="C1096" s="5" t="n"/>
      <c r="D1096" s="21" t="n"/>
      <c r="E1096" s="5" t="n"/>
      <c r="F1096" s="5" t="n"/>
      <c r="G1096" s="5" t="n"/>
      <c r="H1096" s="15" t="n"/>
      <c r="I1096" s="5" t="n"/>
      <c r="J1096" s="19">
        <f>IF(E1096&amp;""="","",IFERROR(INDEX('الخدمات'!$B$6:$B$205,MATCH(E1096&amp;"",'الخدمات'!$A$6:$A$205,0)),"خدمة غير موجودة"))</f>
        <v/>
      </c>
      <c r="K1096" s="19">
        <f>IF(A1096&amp;""="","",IF(AND(G1096="تم",ISNUMBER(J1096)),ROUND(J1096-N(H1096),2),0))</f>
        <v/>
      </c>
      <c r="L1096" s="19">
        <f>IF(A1096&amp;""="","",IFERROR(ROUND(K1096*INDEX('الموظفات'!$C$6:$C$205,MATCH(F1096&amp;"",'الموظفات'!$A$6:$A$205,0)),2),0))</f>
        <v/>
      </c>
      <c r="M1096" s="6">
        <f>IF(A1096&amp;""="","",IF(G1096&amp;""="","محجوز",G1096))</f>
        <v/>
      </c>
      <c r="N1096" s="18">
        <f>IF(ISNUMBER(A1096),IF(ISNUMBER(B1096),HOUR(B1096)*60+MINUTE(B1096),0),"")</f>
        <v/>
      </c>
      <c r="O1096" s="18">
        <f>IF(AND(ISNUMBER(A1096),A1096='الإعدادات'!$B$4),COUNTIFS($A$6:$A$2005,'الإعدادات'!$B$4,$N$6:$N$2005,"&lt;"&amp;N1096)+COUNTIFS($A$6:A1096,'الإعدادات'!$B$4,$N$6:N1096,N1096),"")</f>
        <v/>
      </c>
    </row>
    <row r="1097">
      <c r="A1097" s="13" t="n"/>
      <c r="B1097" s="20" t="n"/>
      <c r="C1097" s="5" t="n"/>
      <c r="D1097" s="21" t="n"/>
      <c r="E1097" s="5" t="n"/>
      <c r="F1097" s="5" t="n"/>
      <c r="G1097" s="5" t="n"/>
      <c r="H1097" s="15" t="n"/>
      <c r="I1097" s="5" t="n"/>
      <c r="J1097" s="19">
        <f>IF(E1097&amp;""="","",IFERROR(INDEX('الخدمات'!$B$6:$B$205,MATCH(E1097&amp;"",'الخدمات'!$A$6:$A$205,0)),"خدمة غير موجودة"))</f>
        <v/>
      </c>
      <c r="K1097" s="19">
        <f>IF(A1097&amp;""="","",IF(AND(G1097="تم",ISNUMBER(J1097)),ROUND(J1097-N(H1097),2),0))</f>
        <v/>
      </c>
      <c r="L1097" s="19">
        <f>IF(A1097&amp;""="","",IFERROR(ROUND(K1097*INDEX('الموظفات'!$C$6:$C$205,MATCH(F1097&amp;"",'الموظفات'!$A$6:$A$205,0)),2),0))</f>
        <v/>
      </c>
      <c r="M1097" s="6">
        <f>IF(A1097&amp;""="","",IF(G1097&amp;""="","محجوز",G1097))</f>
        <v/>
      </c>
      <c r="N1097" s="18">
        <f>IF(ISNUMBER(A1097),IF(ISNUMBER(B1097),HOUR(B1097)*60+MINUTE(B1097),0),"")</f>
        <v/>
      </c>
      <c r="O1097" s="18">
        <f>IF(AND(ISNUMBER(A1097),A1097='الإعدادات'!$B$4),COUNTIFS($A$6:$A$2005,'الإعدادات'!$B$4,$N$6:$N$2005,"&lt;"&amp;N1097)+COUNTIFS($A$6:A1097,'الإعدادات'!$B$4,$N$6:N1097,N1097),"")</f>
        <v/>
      </c>
    </row>
    <row r="1098">
      <c r="A1098" s="13" t="n"/>
      <c r="B1098" s="20" t="n"/>
      <c r="C1098" s="5" t="n"/>
      <c r="D1098" s="21" t="n"/>
      <c r="E1098" s="5" t="n"/>
      <c r="F1098" s="5" t="n"/>
      <c r="G1098" s="5" t="n"/>
      <c r="H1098" s="15" t="n"/>
      <c r="I1098" s="5" t="n"/>
      <c r="J1098" s="19">
        <f>IF(E1098&amp;""="","",IFERROR(INDEX('الخدمات'!$B$6:$B$205,MATCH(E1098&amp;"",'الخدمات'!$A$6:$A$205,0)),"خدمة غير موجودة"))</f>
        <v/>
      </c>
      <c r="K1098" s="19">
        <f>IF(A1098&amp;""="","",IF(AND(G1098="تم",ISNUMBER(J1098)),ROUND(J1098-N(H1098),2),0))</f>
        <v/>
      </c>
      <c r="L1098" s="19">
        <f>IF(A1098&amp;""="","",IFERROR(ROUND(K1098*INDEX('الموظفات'!$C$6:$C$205,MATCH(F1098&amp;"",'الموظفات'!$A$6:$A$205,0)),2),0))</f>
        <v/>
      </c>
      <c r="M1098" s="6">
        <f>IF(A1098&amp;""="","",IF(G1098&amp;""="","محجوز",G1098))</f>
        <v/>
      </c>
      <c r="N1098" s="18">
        <f>IF(ISNUMBER(A1098),IF(ISNUMBER(B1098),HOUR(B1098)*60+MINUTE(B1098),0),"")</f>
        <v/>
      </c>
      <c r="O1098" s="18">
        <f>IF(AND(ISNUMBER(A1098),A1098='الإعدادات'!$B$4),COUNTIFS($A$6:$A$2005,'الإعدادات'!$B$4,$N$6:$N$2005,"&lt;"&amp;N1098)+COUNTIFS($A$6:A1098,'الإعدادات'!$B$4,$N$6:N1098,N1098),"")</f>
        <v/>
      </c>
    </row>
    <row r="1099">
      <c r="A1099" s="13" t="n"/>
      <c r="B1099" s="20" t="n"/>
      <c r="C1099" s="5" t="n"/>
      <c r="D1099" s="21" t="n"/>
      <c r="E1099" s="5" t="n"/>
      <c r="F1099" s="5" t="n"/>
      <c r="G1099" s="5" t="n"/>
      <c r="H1099" s="15" t="n"/>
      <c r="I1099" s="5" t="n"/>
      <c r="J1099" s="19">
        <f>IF(E1099&amp;""="","",IFERROR(INDEX('الخدمات'!$B$6:$B$205,MATCH(E1099&amp;"",'الخدمات'!$A$6:$A$205,0)),"خدمة غير موجودة"))</f>
        <v/>
      </c>
      <c r="K1099" s="19">
        <f>IF(A1099&amp;""="","",IF(AND(G1099="تم",ISNUMBER(J1099)),ROUND(J1099-N(H1099),2),0))</f>
        <v/>
      </c>
      <c r="L1099" s="19">
        <f>IF(A1099&amp;""="","",IFERROR(ROUND(K1099*INDEX('الموظفات'!$C$6:$C$205,MATCH(F1099&amp;"",'الموظفات'!$A$6:$A$205,0)),2),0))</f>
        <v/>
      </c>
      <c r="M1099" s="6">
        <f>IF(A1099&amp;""="","",IF(G1099&amp;""="","محجوز",G1099))</f>
        <v/>
      </c>
      <c r="N1099" s="18">
        <f>IF(ISNUMBER(A1099),IF(ISNUMBER(B1099),HOUR(B1099)*60+MINUTE(B1099),0),"")</f>
        <v/>
      </c>
      <c r="O1099" s="18">
        <f>IF(AND(ISNUMBER(A1099),A1099='الإعدادات'!$B$4),COUNTIFS($A$6:$A$2005,'الإعدادات'!$B$4,$N$6:$N$2005,"&lt;"&amp;N1099)+COUNTIFS($A$6:A1099,'الإعدادات'!$B$4,$N$6:N1099,N1099),"")</f>
        <v/>
      </c>
    </row>
    <row r="1100">
      <c r="A1100" s="13" t="n"/>
      <c r="B1100" s="20" t="n"/>
      <c r="C1100" s="5" t="n"/>
      <c r="D1100" s="21" t="n"/>
      <c r="E1100" s="5" t="n"/>
      <c r="F1100" s="5" t="n"/>
      <c r="G1100" s="5" t="n"/>
      <c r="H1100" s="15" t="n"/>
      <c r="I1100" s="5" t="n"/>
      <c r="J1100" s="19">
        <f>IF(E1100&amp;""="","",IFERROR(INDEX('الخدمات'!$B$6:$B$205,MATCH(E1100&amp;"",'الخدمات'!$A$6:$A$205,0)),"خدمة غير موجودة"))</f>
        <v/>
      </c>
      <c r="K1100" s="19">
        <f>IF(A1100&amp;""="","",IF(AND(G1100="تم",ISNUMBER(J1100)),ROUND(J1100-N(H1100),2),0))</f>
        <v/>
      </c>
      <c r="L1100" s="19">
        <f>IF(A1100&amp;""="","",IFERROR(ROUND(K1100*INDEX('الموظفات'!$C$6:$C$205,MATCH(F1100&amp;"",'الموظفات'!$A$6:$A$205,0)),2),0))</f>
        <v/>
      </c>
      <c r="M1100" s="6">
        <f>IF(A1100&amp;""="","",IF(G1100&amp;""="","محجوز",G1100))</f>
        <v/>
      </c>
      <c r="N1100" s="18">
        <f>IF(ISNUMBER(A1100),IF(ISNUMBER(B1100),HOUR(B1100)*60+MINUTE(B1100),0),"")</f>
        <v/>
      </c>
      <c r="O1100" s="18">
        <f>IF(AND(ISNUMBER(A1100),A1100='الإعدادات'!$B$4),COUNTIFS($A$6:$A$2005,'الإعدادات'!$B$4,$N$6:$N$2005,"&lt;"&amp;N1100)+COUNTIFS($A$6:A1100,'الإعدادات'!$B$4,$N$6:N1100,N1100),"")</f>
        <v/>
      </c>
    </row>
    <row r="1101">
      <c r="A1101" s="13" t="n"/>
      <c r="B1101" s="20" t="n"/>
      <c r="C1101" s="5" t="n"/>
      <c r="D1101" s="21" t="n"/>
      <c r="E1101" s="5" t="n"/>
      <c r="F1101" s="5" t="n"/>
      <c r="G1101" s="5" t="n"/>
      <c r="H1101" s="15" t="n"/>
      <c r="I1101" s="5" t="n"/>
      <c r="J1101" s="19">
        <f>IF(E1101&amp;""="","",IFERROR(INDEX('الخدمات'!$B$6:$B$205,MATCH(E1101&amp;"",'الخدمات'!$A$6:$A$205,0)),"خدمة غير موجودة"))</f>
        <v/>
      </c>
      <c r="K1101" s="19">
        <f>IF(A1101&amp;""="","",IF(AND(G1101="تم",ISNUMBER(J1101)),ROUND(J1101-N(H1101),2),0))</f>
        <v/>
      </c>
      <c r="L1101" s="19">
        <f>IF(A1101&amp;""="","",IFERROR(ROUND(K1101*INDEX('الموظفات'!$C$6:$C$205,MATCH(F1101&amp;"",'الموظفات'!$A$6:$A$205,0)),2),0))</f>
        <v/>
      </c>
      <c r="M1101" s="6">
        <f>IF(A1101&amp;""="","",IF(G1101&amp;""="","محجوز",G1101))</f>
        <v/>
      </c>
      <c r="N1101" s="18">
        <f>IF(ISNUMBER(A1101),IF(ISNUMBER(B1101),HOUR(B1101)*60+MINUTE(B1101),0),"")</f>
        <v/>
      </c>
      <c r="O1101" s="18">
        <f>IF(AND(ISNUMBER(A1101),A1101='الإعدادات'!$B$4),COUNTIFS($A$6:$A$2005,'الإعدادات'!$B$4,$N$6:$N$2005,"&lt;"&amp;N1101)+COUNTIFS($A$6:A1101,'الإعدادات'!$B$4,$N$6:N1101,N1101),"")</f>
        <v/>
      </c>
    </row>
    <row r="1102">
      <c r="A1102" s="13" t="n"/>
      <c r="B1102" s="20" t="n"/>
      <c r="C1102" s="5" t="n"/>
      <c r="D1102" s="21" t="n"/>
      <c r="E1102" s="5" t="n"/>
      <c r="F1102" s="5" t="n"/>
      <c r="G1102" s="5" t="n"/>
      <c r="H1102" s="15" t="n"/>
      <c r="I1102" s="5" t="n"/>
      <c r="J1102" s="19">
        <f>IF(E1102&amp;""="","",IFERROR(INDEX('الخدمات'!$B$6:$B$205,MATCH(E1102&amp;"",'الخدمات'!$A$6:$A$205,0)),"خدمة غير موجودة"))</f>
        <v/>
      </c>
      <c r="K1102" s="19">
        <f>IF(A1102&amp;""="","",IF(AND(G1102="تم",ISNUMBER(J1102)),ROUND(J1102-N(H1102),2),0))</f>
        <v/>
      </c>
      <c r="L1102" s="19">
        <f>IF(A1102&amp;""="","",IFERROR(ROUND(K1102*INDEX('الموظفات'!$C$6:$C$205,MATCH(F1102&amp;"",'الموظفات'!$A$6:$A$205,0)),2),0))</f>
        <v/>
      </c>
      <c r="M1102" s="6">
        <f>IF(A1102&amp;""="","",IF(G1102&amp;""="","محجوز",G1102))</f>
        <v/>
      </c>
      <c r="N1102" s="18">
        <f>IF(ISNUMBER(A1102),IF(ISNUMBER(B1102),HOUR(B1102)*60+MINUTE(B1102),0),"")</f>
        <v/>
      </c>
      <c r="O1102" s="18">
        <f>IF(AND(ISNUMBER(A1102),A1102='الإعدادات'!$B$4),COUNTIFS($A$6:$A$2005,'الإعدادات'!$B$4,$N$6:$N$2005,"&lt;"&amp;N1102)+COUNTIFS($A$6:A1102,'الإعدادات'!$B$4,$N$6:N1102,N1102),"")</f>
        <v/>
      </c>
    </row>
    <row r="1103">
      <c r="A1103" s="13" t="n"/>
      <c r="B1103" s="20" t="n"/>
      <c r="C1103" s="5" t="n"/>
      <c r="D1103" s="21" t="n"/>
      <c r="E1103" s="5" t="n"/>
      <c r="F1103" s="5" t="n"/>
      <c r="G1103" s="5" t="n"/>
      <c r="H1103" s="15" t="n"/>
      <c r="I1103" s="5" t="n"/>
      <c r="J1103" s="19">
        <f>IF(E1103&amp;""="","",IFERROR(INDEX('الخدمات'!$B$6:$B$205,MATCH(E1103&amp;"",'الخدمات'!$A$6:$A$205,0)),"خدمة غير موجودة"))</f>
        <v/>
      </c>
      <c r="K1103" s="19">
        <f>IF(A1103&amp;""="","",IF(AND(G1103="تم",ISNUMBER(J1103)),ROUND(J1103-N(H1103),2),0))</f>
        <v/>
      </c>
      <c r="L1103" s="19">
        <f>IF(A1103&amp;""="","",IFERROR(ROUND(K1103*INDEX('الموظفات'!$C$6:$C$205,MATCH(F1103&amp;"",'الموظفات'!$A$6:$A$205,0)),2),0))</f>
        <v/>
      </c>
      <c r="M1103" s="6">
        <f>IF(A1103&amp;""="","",IF(G1103&amp;""="","محجوز",G1103))</f>
        <v/>
      </c>
      <c r="N1103" s="18">
        <f>IF(ISNUMBER(A1103),IF(ISNUMBER(B1103),HOUR(B1103)*60+MINUTE(B1103),0),"")</f>
        <v/>
      </c>
      <c r="O1103" s="18">
        <f>IF(AND(ISNUMBER(A1103),A1103='الإعدادات'!$B$4),COUNTIFS($A$6:$A$2005,'الإعدادات'!$B$4,$N$6:$N$2005,"&lt;"&amp;N1103)+COUNTIFS($A$6:A1103,'الإعدادات'!$B$4,$N$6:N1103,N1103),"")</f>
        <v/>
      </c>
    </row>
    <row r="1104">
      <c r="A1104" s="13" t="n"/>
      <c r="B1104" s="20" t="n"/>
      <c r="C1104" s="5" t="n"/>
      <c r="D1104" s="21" t="n"/>
      <c r="E1104" s="5" t="n"/>
      <c r="F1104" s="5" t="n"/>
      <c r="G1104" s="5" t="n"/>
      <c r="H1104" s="15" t="n"/>
      <c r="I1104" s="5" t="n"/>
      <c r="J1104" s="19">
        <f>IF(E1104&amp;""="","",IFERROR(INDEX('الخدمات'!$B$6:$B$205,MATCH(E1104&amp;"",'الخدمات'!$A$6:$A$205,0)),"خدمة غير موجودة"))</f>
        <v/>
      </c>
      <c r="K1104" s="19">
        <f>IF(A1104&amp;""="","",IF(AND(G1104="تم",ISNUMBER(J1104)),ROUND(J1104-N(H1104),2),0))</f>
        <v/>
      </c>
      <c r="L1104" s="19">
        <f>IF(A1104&amp;""="","",IFERROR(ROUND(K1104*INDEX('الموظفات'!$C$6:$C$205,MATCH(F1104&amp;"",'الموظفات'!$A$6:$A$205,0)),2),0))</f>
        <v/>
      </c>
      <c r="M1104" s="6">
        <f>IF(A1104&amp;""="","",IF(G1104&amp;""="","محجوز",G1104))</f>
        <v/>
      </c>
      <c r="N1104" s="18">
        <f>IF(ISNUMBER(A1104),IF(ISNUMBER(B1104),HOUR(B1104)*60+MINUTE(B1104),0),"")</f>
        <v/>
      </c>
      <c r="O1104" s="18">
        <f>IF(AND(ISNUMBER(A1104),A1104='الإعدادات'!$B$4),COUNTIFS($A$6:$A$2005,'الإعدادات'!$B$4,$N$6:$N$2005,"&lt;"&amp;N1104)+COUNTIFS($A$6:A1104,'الإعدادات'!$B$4,$N$6:N1104,N1104),"")</f>
        <v/>
      </c>
    </row>
    <row r="1105">
      <c r="A1105" s="13" t="n"/>
      <c r="B1105" s="20" t="n"/>
      <c r="C1105" s="5" t="n"/>
      <c r="D1105" s="21" t="n"/>
      <c r="E1105" s="5" t="n"/>
      <c r="F1105" s="5" t="n"/>
      <c r="G1105" s="5" t="n"/>
      <c r="H1105" s="15" t="n"/>
      <c r="I1105" s="5" t="n"/>
      <c r="J1105" s="19">
        <f>IF(E1105&amp;""="","",IFERROR(INDEX('الخدمات'!$B$6:$B$205,MATCH(E1105&amp;"",'الخدمات'!$A$6:$A$205,0)),"خدمة غير موجودة"))</f>
        <v/>
      </c>
      <c r="K1105" s="19">
        <f>IF(A1105&amp;""="","",IF(AND(G1105="تم",ISNUMBER(J1105)),ROUND(J1105-N(H1105),2),0))</f>
        <v/>
      </c>
      <c r="L1105" s="19">
        <f>IF(A1105&amp;""="","",IFERROR(ROUND(K1105*INDEX('الموظفات'!$C$6:$C$205,MATCH(F1105&amp;"",'الموظفات'!$A$6:$A$205,0)),2),0))</f>
        <v/>
      </c>
      <c r="M1105" s="6">
        <f>IF(A1105&amp;""="","",IF(G1105&amp;""="","محجوز",G1105))</f>
        <v/>
      </c>
      <c r="N1105" s="18">
        <f>IF(ISNUMBER(A1105),IF(ISNUMBER(B1105),HOUR(B1105)*60+MINUTE(B1105),0),"")</f>
        <v/>
      </c>
      <c r="O1105" s="18">
        <f>IF(AND(ISNUMBER(A1105),A1105='الإعدادات'!$B$4),COUNTIFS($A$6:$A$2005,'الإعدادات'!$B$4,$N$6:$N$2005,"&lt;"&amp;N1105)+COUNTIFS($A$6:A1105,'الإعدادات'!$B$4,$N$6:N1105,N1105),"")</f>
        <v/>
      </c>
    </row>
    <row r="1106">
      <c r="A1106" s="13" t="n"/>
      <c r="B1106" s="20" t="n"/>
      <c r="C1106" s="5" t="n"/>
      <c r="D1106" s="21" t="n"/>
      <c r="E1106" s="5" t="n"/>
      <c r="F1106" s="5" t="n"/>
      <c r="G1106" s="5" t="n"/>
      <c r="H1106" s="15" t="n"/>
      <c r="I1106" s="5" t="n"/>
      <c r="J1106" s="19">
        <f>IF(E1106&amp;""="","",IFERROR(INDEX('الخدمات'!$B$6:$B$205,MATCH(E1106&amp;"",'الخدمات'!$A$6:$A$205,0)),"خدمة غير موجودة"))</f>
        <v/>
      </c>
      <c r="K1106" s="19">
        <f>IF(A1106&amp;""="","",IF(AND(G1106="تم",ISNUMBER(J1106)),ROUND(J1106-N(H1106),2),0))</f>
        <v/>
      </c>
      <c r="L1106" s="19">
        <f>IF(A1106&amp;""="","",IFERROR(ROUND(K1106*INDEX('الموظفات'!$C$6:$C$205,MATCH(F1106&amp;"",'الموظفات'!$A$6:$A$205,0)),2),0))</f>
        <v/>
      </c>
      <c r="M1106" s="6">
        <f>IF(A1106&amp;""="","",IF(G1106&amp;""="","محجوز",G1106))</f>
        <v/>
      </c>
      <c r="N1106" s="18">
        <f>IF(ISNUMBER(A1106),IF(ISNUMBER(B1106),HOUR(B1106)*60+MINUTE(B1106),0),"")</f>
        <v/>
      </c>
      <c r="O1106" s="18">
        <f>IF(AND(ISNUMBER(A1106),A1106='الإعدادات'!$B$4),COUNTIFS($A$6:$A$2005,'الإعدادات'!$B$4,$N$6:$N$2005,"&lt;"&amp;N1106)+COUNTIFS($A$6:A1106,'الإعدادات'!$B$4,$N$6:N1106,N1106),"")</f>
        <v/>
      </c>
    </row>
    <row r="1107">
      <c r="A1107" s="13" t="n"/>
      <c r="B1107" s="20" t="n"/>
      <c r="C1107" s="5" t="n"/>
      <c r="D1107" s="21" t="n"/>
      <c r="E1107" s="5" t="n"/>
      <c r="F1107" s="5" t="n"/>
      <c r="G1107" s="5" t="n"/>
      <c r="H1107" s="15" t="n"/>
      <c r="I1107" s="5" t="n"/>
      <c r="J1107" s="19">
        <f>IF(E1107&amp;""="","",IFERROR(INDEX('الخدمات'!$B$6:$B$205,MATCH(E1107&amp;"",'الخدمات'!$A$6:$A$205,0)),"خدمة غير موجودة"))</f>
        <v/>
      </c>
      <c r="K1107" s="19">
        <f>IF(A1107&amp;""="","",IF(AND(G1107="تم",ISNUMBER(J1107)),ROUND(J1107-N(H1107),2),0))</f>
        <v/>
      </c>
      <c r="L1107" s="19">
        <f>IF(A1107&amp;""="","",IFERROR(ROUND(K1107*INDEX('الموظفات'!$C$6:$C$205,MATCH(F1107&amp;"",'الموظفات'!$A$6:$A$205,0)),2),0))</f>
        <v/>
      </c>
      <c r="M1107" s="6">
        <f>IF(A1107&amp;""="","",IF(G1107&amp;""="","محجوز",G1107))</f>
        <v/>
      </c>
      <c r="N1107" s="18">
        <f>IF(ISNUMBER(A1107),IF(ISNUMBER(B1107),HOUR(B1107)*60+MINUTE(B1107),0),"")</f>
        <v/>
      </c>
      <c r="O1107" s="18">
        <f>IF(AND(ISNUMBER(A1107),A1107='الإعدادات'!$B$4),COUNTIFS($A$6:$A$2005,'الإعدادات'!$B$4,$N$6:$N$2005,"&lt;"&amp;N1107)+COUNTIFS($A$6:A1107,'الإعدادات'!$B$4,$N$6:N1107,N1107),"")</f>
        <v/>
      </c>
    </row>
    <row r="1108">
      <c r="A1108" s="13" t="n"/>
      <c r="B1108" s="20" t="n"/>
      <c r="C1108" s="5" t="n"/>
      <c r="D1108" s="21" t="n"/>
      <c r="E1108" s="5" t="n"/>
      <c r="F1108" s="5" t="n"/>
      <c r="G1108" s="5" t="n"/>
      <c r="H1108" s="15" t="n"/>
      <c r="I1108" s="5" t="n"/>
      <c r="J1108" s="19">
        <f>IF(E1108&amp;""="","",IFERROR(INDEX('الخدمات'!$B$6:$B$205,MATCH(E1108&amp;"",'الخدمات'!$A$6:$A$205,0)),"خدمة غير موجودة"))</f>
        <v/>
      </c>
      <c r="K1108" s="19">
        <f>IF(A1108&amp;""="","",IF(AND(G1108="تم",ISNUMBER(J1108)),ROUND(J1108-N(H1108),2),0))</f>
        <v/>
      </c>
      <c r="L1108" s="19">
        <f>IF(A1108&amp;""="","",IFERROR(ROUND(K1108*INDEX('الموظفات'!$C$6:$C$205,MATCH(F1108&amp;"",'الموظفات'!$A$6:$A$205,0)),2),0))</f>
        <v/>
      </c>
      <c r="M1108" s="6">
        <f>IF(A1108&amp;""="","",IF(G1108&amp;""="","محجوز",G1108))</f>
        <v/>
      </c>
      <c r="N1108" s="18">
        <f>IF(ISNUMBER(A1108),IF(ISNUMBER(B1108),HOUR(B1108)*60+MINUTE(B1108),0),"")</f>
        <v/>
      </c>
      <c r="O1108" s="18">
        <f>IF(AND(ISNUMBER(A1108),A1108='الإعدادات'!$B$4),COUNTIFS($A$6:$A$2005,'الإعدادات'!$B$4,$N$6:$N$2005,"&lt;"&amp;N1108)+COUNTIFS($A$6:A1108,'الإعدادات'!$B$4,$N$6:N1108,N1108),"")</f>
        <v/>
      </c>
    </row>
    <row r="1109">
      <c r="A1109" s="13" t="n"/>
      <c r="B1109" s="20" t="n"/>
      <c r="C1109" s="5" t="n"/>
      <c r="D1109" s="21" t="n"/>
      <c r="E1109" s="5" t="n"/>
      <c r="F1109" s="5" t="n"/>
      <c r="G1109" s="5" t="n"/>
      <c r="H1109" s="15" t="n"/>
      <c r="I1109" s="5" t="n"/>
      <c r="J1109" s="19">
        <f>IF(E1109&amp;""="","",IFERROR(INDEX('الخدمات'!$B$6:$B$205,MATCH(E1109&amp;"",'الخدمات'!$A$6:$A$205,0)),"خدمة غير موجودة"))</f>
        <v/>
      </c>
      <c r="K1109" s="19">
        <f>IF(A1109&amp;""="","",IF(AND(G1109="تم",ISNUMBER(J1109)),ROUND(J1109-N(H1109),2),0))</f>
        <v/>
      </c>
      <c r="L1109" s="19">
        <f>IF(A1109&amp;""="","",IFERROR(ROUND(K1109*INDEX('الموظفات'!$C$6:$C$205,MATCH(F1109&amp;"",'الموظفات'!$A$6:$A$205,0)),2),0))</f>
        <v/>
      </c>
      <c r="M1109" s="6">
        <f>IF(A1109&amp;""="","",IF(G1109&amp;""="","محجوز",G1109))</f>
        <v/>
      </c>
      <c r="N1109" s="18">
        <f>IF(ISNUMBER(A1109),IF(ISNUMBER(B1109),HOUR(B1109)*60+MINUTE(B1109),0),"")</f>
        <v/>
      </c>
      <c r="O1109" s="18">
        <f>IF(AND(ISNUMBER(A1109),A1109='الإعدادات'!$B$4),COUNTIFS($A$6:$A$2005,'الإعدادات'!$B$4,$N$6:$N$2005,"&lt;"&amp;N1109)+COUNTIFS($A$6:A1109,'الإعدادات'!$B$4,$N$6:N1109,N1109),"")</f>
        <v/>
      </c>
    </row>
    <row r="1110">
      <c r="A1110" s="13" t="n"/>
      <c r="B1110" s="20" t="n"/>
      <c r="C1110" s="5" t="n"/>
      <c r="D1110" s="21" t="n"/>
      <c r="E1110" s="5" t="n"/>
      <c r="F1110" s="5" t="n"/>
      <c r="G1110" s="5" t="n"/>
      <c r="H1110" s="15" t="n"/>
      <c r="I1110" s="5" t="n"/>
      <c r="J1110" s="19">
        <f>IF(E1110&amp;""="","",IFERROR(INDEX('الخدمات'!$B$6:$B$205,MATCH(E1110&amp;"",'الخدمات'!$A$6:$A$205,0)),"خدمة غير موجودة"))</f>
        <v/>
      </c>
      <c r="K1110" s="19">
        <f>IF(A1110&amp;""="","",IF(AND(G1110="تم",ISNUMBER(J1110)),ROUND(J1110-N(H1110),2),0))</f>
        <v/>
      </c>
      <c r="L1110" s="19">
        <f>IF(A1110&amp;""="","",IFERROR(ROUND(K1110*INDEX('الموظفات'!$C$6:$C$205,MATCH(F1110&amp;"",'الموظفات'!$A$6:$A$205,0)),2),0))</f>
        <v/>
      </c>
      <c r="M1110" s="6">
        <f>IF(A1110&amp;""="","",IF(G1110&amp;""="","محجوز",G1110))</f>
        <v/>
      </c>
      <c r="N1110" s="18">
        <f>IF(ISNUMBER(A1110),IF(ISNUMBER(B1110),HOUR(B1110)*60+MINUTE(B1110),0),"")</f>
        <v/>
      </c>
      <c r="O1110" s="18">
        <f>IF(AND(ISNUMBER(A1110),A1110='الإعدادات'!$B$4),COUNTIFS($A$6:$A$2005,'الإعدادات'!$B$4,$N$6:$N$2005,"&lt;"&amp;N1110)+COUNTIFS($A$6:A1110,'الإعدادات'!$B$4,$N$6:N1110,N1110),"")</f>
        <v/>
      </c>
    </row>
    <row r="1111">
      <c r="A1111" s="13" t="n"/>
      <c r="B1111" s="20" t="n"/>
      <c r="C1111" s="5" t="n"/>
      <c r="D1111" s="21" t="n"/>
      <c r="E1111" s="5" t="n"/>
      <c r="F1111" s="5" t="n"/>
      <c r="G1111" s="5" t="n"/>
      <c r="H1111" s="15" t="n"/>
      <c r="I1111" s="5" t="n"/>
      <c r="J1111" s="19">
        <f>IF(E1111&amp;""="","",IFERROR(INDEX('الخدمات'!$B$6:$B$205,MATCH(E1111&amp;"",'الخدمات'!$A$6:$A$205,0)),"خدمة غير موجودة"))</f>
        <v/>
      </c>
      <c r="K1111" s="19">
        <f>IF(A1111&amp;""="","",IF(AND(G1111="تم",ISNUMBER(J1111)),ROUND(J1111-N(H1111),2),0))</f>
        <v/>
      </c>
      <c r="L1111" s="19">
        <f>IF(A1111&amp;""="","",IFERROR(ROUND(K1111*INDEX('الموظفات'!$C$6:$C$205,MATCH(F1111&amp;"",'الموظفات'!$A$6:$A$205,0)),2),0))</f>
        <v/>
      </c>
      <c r="M1111" s="6">
        <f>IF(A1111&amp;""="","",IF(G1111&amp;""="","محجوز",G1111))</f>
        <v/>
      </c>
      <c r="N1111" s="18">
        <f>IF(ISNUMBER(A1111),IF(ISNUMBER(B1111),HOUR(B1111)*60+MINUTE(B1111),0),"")</f>
        <v/>
      </c>
      <c r="O1111" s="18">
        <f>IF(AND(ISNUMBER(A1111),A1111='الإعدادات'!$B$4),COUNTIFS($A$6:$A$2005,'الإعدادات'!$B$4,$N$6:$N$2005,"&lt;"&amp;N1111)+COUNTIFS($A$6:A1111,'الإعدادات'!$B$4,$N$6:N1111,N1111),"")</f>
        <v/>
      </c>
    </row>
    <row r="1112">
      <c r="A1112" s="13" t="n"/>
      <c r="B1112" s="20" t="n"/>
      <c r="C1112" s="5" t="n"/>
      <c r="D1112" s="21" t="n"/>
      <c r="E1112" s="5" t="n"/>
      <c r="F1112" s="5" t="n"/>
      <c r="G1112" s="5" t="n"/>
      <c r="H1112" s="15" t="n"/>
      <c r="I1112" s="5" t="n"/>
      <c r="J1112" s="19">
        <f>IF(E1112&amp;""="","",IFERROR(INDEX('الخدمات'!$B$6:$B$205,MATCH(E1112&amp;"",'الخدمات'!$A$6:$A$205,0)),"خدمة غير موجودة"))</f>
        <v/>
      </c>
      <c r="K1112" s="19">
        <f>IF(A1112&amp;""="","",IF(AND(G1112="تم",ISNUMBER(J1112)),ROUND(J1112-N(H1112),2),0))</f>
        <v/>
      </c>
      <c r="L1112" s="19">
        <f>IF(A1112&amp;""="","",IFERROR(ROUND(K1112*INDEX('الموظفات'!$C$6:$C$205,MATCH(F1112&amp;"",'الموظفات'!$A$6:$A$205,0)),2),0))</f>
        <v/>
      </c>
      <c r="M1112" s="6">
        <f>IF(A1112&amp;""="","",IF(G1112&amp;""="","محجوز",G1112))</f>
        <v/>
      </c>
      <c r="N1112" s="18">
        <f>IF(ISNUMBER(A1112),IF(ISNUMBER(B1112),HOUR(B1112)*60+MINUTE(B1112),0),"")</f>
        <v/>
      </c>
      <c r="O1112" s="18">
        <f>IF(AND(ISNUMBER(A1112),A1112='الإعدادات'!$B$4),COUNTIFS($A$6:$A$2005,'الإعدادات'!$B$4,$N$6:$N$2005,"&lt;"&amp;N1112)+COUNTIFS($A$6:A1112,'الإعدادات'!$B$4,$N$6:N1112,N1112),"")</f>
        <v/>
      </c>
    </row>
    <row r="1113">
      <c r="A1113" s="13" t="n"/>
      <c r="B1113" s="20" t="n"/>
      <c r="C1113" s="5" t="n"/>
      <c r="D1113" s="21" t="n"/>
      <c r="E1113" s="5" t="n"/>
      <c r="F1113" s="5" t="n"/>
      <c r="G1113" s="5" t="n"/>
      <c r="H1113" s="15" t="n"/>
      <c r="I1113" s="5" t="n"/>
      <c r="J1113" s="19">
        <f>IF(E1113&amp;""="","",IFERROR(INDEX('الخدمات'!$B$6:$B$205,MATCH(E1113&amp;"",'الخدمات'!$A$6:$A$205,0)),"خدمة غير موجودة"))</f>
        <v/>
      </c>
      <c r="K1113" s="19">
        <f>IF(A1113&amp;""="","",IF(AND(G1113="تم",ISNUMBER(J1113)),ROUND(J1113-N(H1113),2),0))</f>
        <v/>
      </c>
      <c r="L1113" s="19">
        <f>IF(A1113&amp;""="","",IFERROR(ROUND(K1113*INDEX('الموظفات'!$C$6:$C$205,MATCH(F1113&amp;"",'الموظفات'!$A$6:$A$205,0)),2),0))</f>
        <v/>
      </c>
      <c r="M1113" s="6">
        <f>IF(A1113&amp;""="","",IF(G1113&amp;""="","محجوز",G1113))</f>
        <v/>
      </c>
      <c r="N1113" s="18">
        <f>IF(ISNUMBER(A1113),IF(ISNUMBER(B1113),HOUR(B1113)*60+MINUTE(B1113),0),"")</f>
        <v/>
      </c>
      <c r="O1113" s="18">
        <f>IF(AND(ISNUMBER(A1113),A1113='الإعدادات'!$B$4),COUNTIFS($A$6:$A$2005,'الإعدادات'!$B$4,$N$6:$N$2005,"&lt;"&amp;N1113)+COUNTIFS($A$6:A1113,'الإعدادات'!$B$4,$N$6:N1113,N1113),"")</f>
        <v/>
      </c>
    </row>
    <row r="1114">
      <c r="A1114" s="13" t="n"/>
      <c r="B1114" s="20" t="n"/>
      <c r="C1114" s="5" t="n"/>
      <c r="D1114" s="21" t="n"/>
      <c r="E1114" s="5" t="n"/>
      <c r="F1114" s="5" t="n"/>
      <c r="G1114" s="5" t="n"/>
      <c r="H1114" s="15" t="n"/>
      <c r="I1114" s="5" t="n"/>
      <c r="J1114" s="19">
        <f>IF(E1114&amp;""="","",IFERROR(INDEX('الخدمات'!$B$6:$B$205,MATCH(E1114&amp;"",'الخدمات'!$A$6:$A$205,0)),"خدمة غير موجودة"))</f>
        <v/>
      </c>
      <c r="K1114" s="19">
        <f>IF(A1114&amp;""="","",IF(AND(G1114="تم",ISNUMBER(J1114)),ROUND(J1114-N(H1114),2),0))</f>
        <v/>
      </c>
      <c r="L1114" s="19">
        <f>IF(A1114&amp;""="","",IFERROR(ROUND(K1114*INDEX('الموظفات'!$C$6:$C$205,MATCH(F1114&amp;"",'الموظفات'!$A$6:$A$205,0)),2),0))</f>
        <v/>
      </c>
      <c r="M1114" s="6">
        <f>IF(A1114&amp;""="","",IF(G1114&amp;""="","محجوز",G1114))</f>
        <v/>
      </c>
      <c r="N1114" s="18">
        <f>IF(ISNUMBER(A1114),IF(ISNUMBER(B1114),HOUR(B1114)*60+MINUTE(B1114),0),"")</f>
        <v/>
      </c>
      <c r="O1114" s="18">
        <f>IF(AND(ISNUMBER(A1114),A1114='الإعدادات'!$B$4),COUNTIFS($A$6:$A$2005,'الإعدادات'!$B$4,$N$6:$N$2005,"&lt;"&amp;N1114)+COUNTIFS($A$6:A1114,'الإعدادات'!$B$4,$N$6:N1114,N1114),"")</f>
        <v/>
      </c>
    </row>
    <row r="1115">
      <c r="A1115" s="13" t="n"/>
      <c r="B1115" s="20" t="n"/>
      <c r="C1115" s="5" t="n"/>
      <c r="D1115" s="21" t="n"/>
      <c r="E1115" s="5" t="n"/>
      <c r="F1115" s="5" t="n"/>
      <c r="G1115" s="5" t="n"/>
      <c r="H1115" s="15" t="n"/>
      <c r="I1115" s="5" t="n"/>
      <c r="J1115" s="19">
        <f>IF(E1115&amp;""="","",IFERROR(INDEX('الخدمات'!$B$6:$B$205,MATCH(E1115&amp;"",'الخدمات'!$A$6:$A$205,0)),"خدمة غير موجودة"))</f>
        <v/>
      </c>
      <c r="K1115" s="19">
        <f>IF(A1115&amp;""="","",IF(AND(G1115="تم",ISNUMBER(J1115)),ROUND(J1115-N(H1115),2),0))</f>
        <v/>
      </c>
      <c r="L1115" s="19">
        <f>IF(A1115&amp;""="","",IFERROR(ROUND(K1115*INDEX('الموظفات'!$C$6:$C$205,MATCH(F1115&amp;"",'الموظفات'!$A$6:$A$205,0)),2),0))</f>
        <v/>
      </c>
      <c r="M1115" s="6">
        <f>IF(A1115&amp;""="","",IF(G1115&amp;""="","محجوز",G1115))</f>
        <v/>
      </c>
      <c r="N1115" s="18">
        <f>IF(ISNUMBER(A1115),IF(ISNUMBER(B1115),HOUR(B1115)*60+MINUTE(B1115),0),"")</f>
        <v/>
      </c>
      <c r="O1115" s="18">
        <f>IF(AND(ISNUMBER(A1115),A1115='الإعدادات'!$B$4),COUNTIFS($A$6:$A$2005,'الإعدادات'!$B$4,$N$6:$N$2005,"&lt;"&amp;N1115)+COUNTIFS($A$6:A1115,'الإعدادات'!$B$4,$N$6:N1115,N1115),"")</f>
        <v/>
      </c>
    </row>
    <row r="1116">
      <c r="A1116" s="13" t="n"/>
      <c r="B1116" s="20" t="n"/>
      <c r="C1116" s="5" t="n"/>
      <c r="D1116" s="21" t="n"/>
      <c r="E1116" s="5" t="n"/>
      <c r="F1116" s="5" t="n"/>
      <c r="G1116" s="5" t="n"/>
      <c r="H1116" s="15" t="n"/>
      <c r="I1116" s="5" t="n"/>
      <c r="J1116" s="19">
        <f>IF(E1116&amp;""="","",IFERROR(INDEX('الخدمات'!$B$6:$B$205,MATCH(E1116&amp;"",'الخدمات'!$A$6:$A$205,0)),"خدمة غير موجودة"))</f>
        <v/>
      </c>
      <c r="K1116" s="19">
        <f>IF(A1116&amp;""="","",IF(AND(G1116="تم",ISNUMBER(J1116)),ROUND(J1116-N(H1116),2),0))</f>
        <v/>
      </c>
      <c r="L1116" s="19">
        <f>IF(A1116&amp;""="","",IFERROR(ROUND(K1116*INDEX('الموظفات'!$C$6:$C$205,MATCH(F1116&amp;"",'الموظفات'!$A$6:$A$205,0)),2),0))</f>
        <v/>
      </c>
      <c r="M1116" s="6">
        <f>IF(A1116&amp;""="","",IF(G1116&amp;""="","محجوز",G1116))</f>
        <v/>
      </c>
      <c r="N1116" s="18">
        <f>IF(ISNUMBER(A1116),IF(ISNUMBER(B1116),HOUR(B1116)*60+MINUTE(B1116),0),"")</f>
        <v/>
      </c>
      <c r="O1116" s="18">
        <f>IF(AND(ISNUMBER(A1116),A1116='الإعدادات'!$B$4),COUNTIFS($A$6:$A$2005,'الإعدادات'!$B$4,$N$6:$N$2005,"&lt;"&amp;N1116)+COUNTIFS($A$6:A1116,'الإعدادات'!$B$4,$N$6:N1116,N1116),"")</f>
        <v/>
      </c>
    </row>
    <row r="1117">
      <c r="A1117" s="13" t="n"/>
      <c r="B1117" s="20" t="n"/>
      <c r="C1117" s="5" t="n"/>
      <c r="D1117" s="21" t="n"/>
      <c r="E1117" s="5" t="n"/>
      <c r="F1117" s="5" t="n"/>
      <c r="G1117" s="5" t="n"/>
      <c r="H1117" s="15" t="n"/>
      <c r="I1117" s="5" t="n"/>
      <c r="J1117" s="19">
        <f>IF(E1117&amp;""="","",IFERROR(INDEX('الخدمات'!$B$6:$B$205,MATCH(E1117&amp;"",'الخدمات'!$A$6:$A$205,0)),"خدمة غير موجودة"))</f>
        <v/>
      </c>
      <c r="K1117" s="19">
        <f>IF(A1117&amp;""="","",IF(AND(G1117="تم",ISNUMBER(J1117)),ROUND(J1117-N(H1117),2),0))</f>
        <v/>
      </c>
      <c r="L1117" s="19">
        <f>IF(A1117&amp;""="","",IFERROR(ROUND(K1117*INDEX('الموظفات'!$C$6:$C$205,MATCH(F1117&amp;"",'الموظفات'!$A$6:$A$205,0)),2),0))</f>
        <v/>
      </c>
      <c r="M1117" s="6">
        <f>IF(A1117&amp;""="","",IF(G1117&amp;""="","محجوز",G1117))</f>
        <v/>
      </c>
      <c r="N1117" s="18">
        <f>IF(ISNUMBER(A1117),IF(ISNUMBER(B1117),HOUR(B1117)*60+MINUTE(B1117),0),"")</f>
        <v/>
      </c>
      <c r="O1117" s="18">
        <f>IF(AND(ISNUMBER(A1117),A1117='الإعدادات'!$B$4),COUNTIFS($A$6:$A$2005,'الإعدادات'!$B$4,$N$6:$N$2005,"&lt;"&amp;N1117)+COUNTIFS($A$6:A1117,'الإعدادات'!$B$4,$N$6:N1117,N1117),"")</f>
        <v/>
      </c>
    </row>
    <row r="1118">
      <c r="A1118" s="13" t="n"/>
      <c r="B1118" s="20" t="n"/>
      <c r="C1118" s="5" t="n"/>
      <c r="D1118" s="21" t="n"/>
      <c r="E1118" s="5" t="n"/>
      <c r="F1118" s="5" t="n"/>
      <c r="G1118" s="5" t="n"/>
      <c r="H1118" s="15" t="n"/>
      <c r="I1118" s="5" t="n"/>
      <c r="J1118" s="19">
        <f>IF(E1118&amp;""="","",IFERROR(INDEX('الخدمات'!$B$6:$B$205,MATCH(E1118&amp;"",'الخدمات'!$A$6:$A$205,0)),"خدمة غير موجودة"))</f>
        <v/>
      </c>
      <c r="K1118" s="19">
        <f>IF(A1118&amp;""="","",IF(AND(G1118="تم",ISNUMBER(J1118)),ROUND(J1118-N(H1118),2),0))</f>
        <v/>
      </c>
      <c r="L1118" s="19">
        <f>IF(A1118&amp;""="","",IFERROR(ROUND(K1118*INDEX('الموظفات'!$C$6:$C$205,MATCH(F1118&amp;"",'الموظفات'!$A$6:$A$205,0)),2),0))</f>
        <v/>
      </c>
      <c r="M1118" s="6">
        <f>IF(A1118&amp;""="","",IF(G1118&amp;""="","محجوز",G1118))</f>
        <v/>
      </c>
      <c r="N1118" s="18">
        <f>IF(ISNUMBER(A1118),IF(ISNUMBER(B1118),HOUR(B1118)*60+MINUTE(B1118),0),"")</f>
        <v/>
      </c>
      <c r="O1118" s="18">
        <f>IF(AND(ISNUMBER(A1118),A1118='الإعدادات'!$B$4),COUNTIFS($A$6:$A$2005,'الإعدادات'!$B$4,$N$6:$N$2005,"&lt;"&amp;N1118)+COUNTIFS($A$6:A1118,'الإعدادات'!$B$4,$N$6:N1118,N1118),"")</f>
        <v/>
      </c>
    </row>
    <row r="1119">
      <c r="A1119" s="13" t="n"/>
      <c r="B1119" s="20" t="n"/>
      <c r="C1119" s="5" t="n"/>
      <c r="D1119" s="21" t="n"/>
      <c r="E1119" s="5" t="n"/>
      <c r="F1119" s="5" t="n"/>
      <c r="G1119" s="5" t="n"/>
      <c r="H1119" s="15" t="n"/>
      <c r="I1119" s="5" t="n"/>
      <c r="J1119" s="19">
        <f>IF(E1119&amp;""="","",IFERROR(INDEX('الخدمات'!$B$6:$B$205,MATCH(E1119&amp;"",'الخدمات'!$A$6:$A$205,0)),"خدمة غير موجودة"))</f>
        <v/>
      </c>
      <c r="K1119" s="19">
        <f>IF(A1119&amp;""="","",IF(AND(G1119="تم",ISNUMBER(J1119)),ROUND(J1119-N(H1119),2),0))</f>
        <v/>
      </c>
      <c r="L1119" s="19">
        <f>IF(A1119&amp;""="","",IFERROR(ROUND(K1119*INDEX('الموظفات'!$C$6:$C$205,MATCH(F1119&amp;"",'الموظفات'!$A$6:$A$205,0)),2),0))</f>
        <v/>
      </c>
      <c r="M1119" s="6">
        <f>IF(A1119&amp;""="","",IF(G1119&amp;""="","محجوز",G1119))</f>
        <v/>
      </c>
      <c r="N1119" s="18">
        <f>IF(ISNUMBER(A1119),IF(ISNUMBER(B1119),HOUR(B1119)*60+MINUTE(B1119),0),"")</f>
        <v/>
      </c>
      <c r="O1119" s="18">
        <f>IF(AND(ISNUMBER(A1119),A1119='الإعدادات'!$B$4),COUNTIFS($A$6:$A$2005,'الإعدادات'!$B$4,$N$6:$N$2005,"&lt;"&amp;N1119)+COUNTIFS($A$6:A1119,'الإعدادات'!$B$4,$N$6:N1119,N1119),"")</f>
        <v/>
      </c>
    </row>
    <row r="1120">
      <c r="A1120" s="13" t="n"/>
      <c r="B1120" s="20" t="n"/>
      <c r="C1120" s="5" t="n"/>
      <c r="D1120" s="21" t="n"/>
      <c r="E1120" s="5" t="n"/>
      <c r="F1120" s="5" t="n"/>
      <c r="G1120" s="5" t="n"/>
      <c r="H1120" s="15" t="n"/>
      <c r="I1120" s="5" t="n"/>
      <c r="J1120" s="19">
        <f>IF(E1120&amp;""="","",IFERROR(INDEX('الخدمات'!$B$6:$B$205,MATCH(E1120&amp;"",'الخدمات'!$A$6:$A$205,0)),"خدمة غير موجودة"))</f>
        <v/>
      </c>
      <c r="K1120" s="19">
        <f>IF(A1120&amp;""="","",IF(AND(G1120="تم",ISNUMBER(J1120)),ROUND(J1120-N(H1120),2),0))</f>
        <v/>
      </c>
      <c r="L1120" s="19">
        <f>IF(A1120&amp;""="","",IFERROR(ROUND(K1120*INDEX('الموظفات'!$C$6:$C$205,MATCH(F1120&amp;"",'الموظفات'!$A$6:$A$205,0)),2),0))</f>
        <v/>
      </c>
      <c r="M1120" s="6">
        <f>IF(A1120&amp;""="","",IF(G1120&amp;""="","محجوز",G1120))</f>
        <v/>
      </c>
      <c r="N1120" s="18">
        <f>IF(ISNUMBER(A1120),IF(ISNUMBER(B1120),HOUR(B1120)*60+MINUTE(B1120),0),"")</f>
        <v/>
      </c>
      <c r="O1120" s="18">
        <f>IF(AND(ISNUMBER(A1120),A1120='الإعدادات'!$B$4),COUNTIFS($A$6:$A$2005,'الإعدادات'!$B$4,$N$6:$N$2005,"&lt;"&amp;N1120)+COUNTIFS($A$6:A1120,'الإعدادات'!$B$4,$N$6:N1120,N1120),"")</f>
        <v/>
      </c>
    </row>
    <row r="1121">
      <c r="A1121" s="13" t="n"/>
      <c r="B1121" s="20" t="n"/>
      <c r="C1121" s="5" t="n"/>
      <c r="D1121" s="21" t="n"/>
      <c r="E1121" s="5" t="n"/>
      <c r="F1121" s="5" t="n"/>
      <c r="G1121" s="5" t="n"/>
      <c r="H1121" s="15" t="n"/>
      <c r="I1121" s="5" t="n"/>
      <c r="J1121" s="19">
        <f>IF(E1121&amp;""="","",IFERROR(INDEX('الخدمات'!$B$6:$B$205,MATCH(E1121&amp;"",'الخدمات'!$A$6:$A$205,0)),"خدمة غير موجودة"))</f>
        <v/>
      </c>
      <c r="K1121" s="19">
        <f>IF(A1121&amp;""="","",IF(AND(G1121="تم",ISNUMBER(J1121)),ROUND(J1121-N(H1121),2),0))</f>
        <v/>
      </c>
      <c r="L1121" s="19">
        <f>IF(A1121&amp;""="","",IFERROR(ROUND(K1121*INDEX('الموظفات'!$C$6:$C$205,MATCH(F1121&amp;"",'الموظفات'!$A$6:$A$205,0)),2),0))</f>
        <v/>
      </c>
      <c r="M1121" s="6">
        <f>IF(A1121&amp;""="","",IF(G1121&amp;""="","محجوز",G1121))</f>
        <v/>
      </c>
      <c r="N1121" s="18">
        <f>IF(ISNUMBER(A1121),IF(ISNUMBER(B1121),HOUR(B1121)*60+MINUTE(B1121),0),"")</f>
        <v/>
      </c>
      <c r="O1121" s="18">
        <f>IF(AND(ISNUMBER(A1121),A1121='الإعدادات'!$B$4),COUNTIFS($A$6:$A$2005,'الإعدادات'!$B$4,$N$6:$N$2005,"&lt;"&amp;N1121)+COUNTIFS($A$6:A1121,'الإعدادات'!$B$4,$N$6:N1121,N1121),"")</f>
        <v/>
      </c>
    </row>
    <row r="1122">
      <c r="A1122" s="13" t="n"/>
      <c r="B1122" s="20" t="n"/>
      <c r="C1122" s="5" t="n"/>
      <c r="D1122" s="21" t="n"/>
      <c r="E1122" s="5" t="n"/>
      <c r="F1122" s="5" t="n"/>
      <c r="G1122" s="5" t="n"/>
      <c r="H1122" s="15" t="n"/>
      <c r="I1122" s="5" t="n"/>
      <c r="J1122" s="19">
        <f>IF(E1122&amp;""="","",IFERROR(INDEX('الخدمات'!$B$6:$B$205,MATCH(E1122&amp;"",'الخدمات'!$A$6:$A$205,0)),"خدمة غير موجودة"))</f>
        <v/>
      </c>
      <c r="K1122" s="19">
        <f>IF(A1122&amp;""="","",IF(AND(G1122="تم",ISNUMBER(J1122)),ROUND(J1122-N(H1122),2),0))</f>
        <v/>
      </c>
      <c r="L1122" s="19">
        <f>IF(A1122&amp;""="","",IFERROR(ROUND(K1122*INDEX('الموظفات'!$C$6:$C$205,MATCH(F1122&amp;"",'الموظفات'!$A$6:$A$205,0)),2),0))</f>
        <v/>
      </c>
      <c r="M1122" s="6">
        <f>IF(A1122&amp;""="","",IF(G1122&amp;""="","محجوز",G1122))</f>
        <v/>
      </c>
      <c r="N1122" s="18">
        <f>IF(ISNUMBER(A1122),IF(ISNUMBER(B1122),HOUR(B1122)*60+MINUTE(B1122),0),"")</f>
        <v/>
      </c>
      <c r="O1122" s="18">
        <f>IF(AND(ISNUMBER(A1122),A1122='الإعدادات'!$B$4),COUNTIFS($A$6:$A$2005,'الإعدادات'!$B$4,$N$6:$N$2005,"&lt;"&amp;N1122)+COUNTIFS($A$6:A1122,'الإعدادات'!$B$4,$N$6:N1122,N1122),"")</f>
        <v/>
      </c>
    </row>
    <row r="1123">
      <c r="A1123" s="13" t="n"/>
      <c r="B1123" s="20" t="n"/>
      <c r="C1123" s="5" t="n"/>
      <c r="D1123" s="21" t="n"/>
      <c r="E1123" s="5" t="n"/>
      <c r="F1123" s="5" t="n"/>
      <c r="G1123" s="5" t="n"/>
      <c r="H1123" s="15" t="n"/>
      <c r="I1123" s="5" t="n"/>
      <c r="J1123" s="19">
        <f>IF(E1123&amp;""="","",IFERROR(INDEX('الخدمات'!$B$6:$B$205,MATCH(E1123&amp;"",'الخدمات'!$A$6:$A$205,0)),"خدمة غير موجودة"))</f>
        <v/>
      </c>
      <c r="K1123" s="19">
        <f>IF(A1123&amp;""="","",IF(AND(G1123="تم",ISNUMBER(J1123)),ROUND(J1123-N(H1123),2),0))</f>
        <v/>
      </c>
      <c r="L1123" s="19">
        <f>IF(A1123&amp;""="","",IFERROR(ROUND(K1123*INDEX('الموظفات'!$C$6:$C$205,MATCH(F1123&amp;"",'الموظفات'!$A$6:$A$205,0)),2),0))</f>
        <v/>
      </c>
      <c r="M1123" s="6">
        <f>IF(A1123&amp;""="","",IF(G1123&amp;""="","محجوز",G1123))</f>
        <v/>
      </c>
      <c r="N1123" s="18">
        <f>IF(ISNUMBER(A1123),IF(ISNUMBER(B1123),HOUR(B1123)*60+MINUTE(B1123),0),"")</f>
        <v/>
      </c>
      <c r="O1123" s="18">
        <f>IF(AND(ISNUMBER(A1123),A1123='الإعدادات'!$B$4),COUNTIFS($A$6:$A$2005,'الإعدادات'!$B$4,$N$6:$N$2005,"&lt;"&amp;N1123)+COUNTIFS($A$6:A1123,'الإعدادات'!$B$4,$N$6:N1123,N1123),"")</f>
        <v/>
      </c>
    </row>
    <row r="1124">
      <c r="A1124" s="13" t="n"/>
      <c r="B1124" s="20" t="n"/>
      <c r="C1124" s="5" t="n"/>
      <c r="D1124" s="21" t="n"/>
      <c r="E1124" s="5" t="n"/>
      <c r="F1124" s="5" t="n"/>
      <c r="G1124" s="5" t="n"/>
      <c r="H1124" s="15" t="n"/>
      <c r="I1124" s="5" t="n"/>
      <c r="J1124" s="19">
        <f>IF(E1124&amp;""="","",IFERROR(INDEX('الخدمات'!$B$6:$B$205,MATCH(E1124&amp;"",'الخدمات'!$A$6:$A$205,0)),"خدمة غير موجودة"))</f>
        <v/>
      </c>
      <c r="K1124" s="19">
        <f>IF(A1124&amp;""="","",IF(AND(G1124="تم",ISNUMBER(J1124)),ROUND(J1124-N(H1124),2),0))</f>
        <v/>
      </c>
      <c r="L1124" s="19">
        <f>IF(A1124&amp;""="","",IFERROR(ROUND(K1124*INDEX('الموظفات'!$C$6:$C$205,MATCH(F1124&amp;"",'الموظفات'!$A$6:$A$205,0)),2),0))</f>
        <v/>
      </c>
      <c r="M1124" s="6">
        <f>IF(A1124&amp;""="","",IF(G1124&amp;""="","محجوز",G1124))</f>
        <v/>
      </c>
      <c r="N1124" s="18">
        <f>IF(ISNUMBER(A1124),IF(ISNUMBER(B1124),HOUR(B1124)*60+MINUTE(B1124),0),"")</f>
        <v/>
      </c>
      <c r="O1124" s="18">
        <f>IF(AND(ISNUMBER(A1124),A1124='الإعدادات'!$B$4),COUNTIFS($A$6:$A$2005,'الإعدادات'!$B$4,$N$6:$N$2005,"&lt;"&amp;N1124)+COUNTIFS($A$6:A1124,'الإعدادات'!$B$4,$N$6:N1124,N1124),"")</f>
        <v/>
      </c>
    </row>
    <row r="1125">
      <c r="A1125" s="13" t="n"/>
      <c r="B1125" s="20" t="n"/>
      <c r="C1125" s="5" t="n"/>
      <c r="D1125" s="21" t="n"/>
      <c r="E1125" s="5" t="n"/>
      <c r="F1125" s="5" t="n"/>
      <c r="G1125" s="5" t="n"/>
      <c r="H1125" s="15" t="n"/>
      <c r="I1125" s="5" t="n"/>
      <c r="J1125" s="19">
        <f>IF(E1125&amp;""="","",IFERROR(INDEX('الخدمات'!$B$6:$B$205,MATCH(E1125&amp;"",'الخدمات'!$A$6:$A$205,0)),"خدمة غير موجودة"))</f>
        <v/>
      </c>
      <c r="K1125" s="19">
        <f>IF(A1125&amp;""="","",IF(AND(G1125="تم",ISNUMBER(J1125)),ROUND(J1125-N(H1125),2),0))</f>
        <v/>
      </c>
      <c r="L1125" s="19">
        <f>IF(A1125&amp;""="","",IFERROR(ROUND(K1125*INDEX('الموظفات'!$C$6:$C$205,MATCH(F1125&amp;"",'الموظفات'!$A$6:$A$205,0)),2),0))</f>
        <v/>
      </c>
      <c r="M1125" s="6">
        <f>IF(A1125&amp;""="","",IF(G1125&amp;""="","محجوز",G1125))</f>
        <v/>
      </c>
      <c r="N1125" s="18">
        <f>IF(ISNUMBER(A1125),IF(ISNUMBER(B1125),HOUR(B1125)*60+MINUTE(B1125),0),"")</f>
        <v/>
      </c>
      <c r="O1125" s="18">
        <f>IF(AND(ISNUMBER(A1125),A1125='الإعدادات'!$B$4),COUNTIFS($A$6:$A$2005,'الإعدادات'!$B$4,$N$6:$N$2005,"&lt;"&amp;N1125)+COUNTIFS($A$6:A1125,'الإعدادات'!$B$4,$N$6:N1125,N1125),"")</f>
        <v/>
      </c>
    </row>
    <row r="1126">
      <c r="A1126" s="13" t="n"/>
      <c r="B1126" s="20" t="n"/>
      <c r="C1126" s="5" t="n"/>
      <c r="D1126" s="21" t="n"/>
      <c r="E1126" s="5" t="n"/>
      <c r="F1126" s="5" t="n"/>
      <c r="G1126" s="5" t="n"/>
      <c r="H1126" s="15" t="n"/>
      <c r="I1126" s="5" t="n"/>
      <c r="J1126" s="19">
        <f>IF(E1126&amp;""="","",IFERROR(INDEX('الخدمات'!$B$6:$B$205,MATCH(E1126&amp;"",'الخدمات'!$A$6:$A$205,0)),"خدمة غير موجودة"))</f>
        <v/>
      </c>
      <c r="K1126" s="19">
        <f>IF(A1126&amp;""="","",IF(AND(G1126="تم",ISNUMBER(J1126)),ROUND(J1126-N(H1126),2),0))</f>
        <v/>
      </c>
      <c r="L1126" s="19">
        <f>IF(A1126&amp;""="","",IFERROR(ROUND(K1126*INDEX('الموظفات'!$C$6:$C$205,MATCH(F1126&amp;"",'الموظفات'!$A$6:$A$205,0)),2),0))</f>
        <v/>
      </c>
      <c r="M1126" s="6">
        <f>IF(A1126&amp;""="","",IF(G1126&amp;""="","محجوز",G1126))</f>
        <v/>
      </c>
      <c r="N1126" s="18">
        <f>IF(ISNUMBER(A1126),IF(ISNUMBER(B1126),HOUR(B1126)*60+MINUTE(B1126),0),"")</f>
        <v/>
      </c>
      <c r="O1126" s="18">
        <f>IF(AND(ISNUMBER(A1126),A1126='الإعدادات'!$B$4),COUNTIFS($A$6:$A$2005,'الإعدادات'!$B$4,$N$6:$N$2005,"&lt;"&amp;N1126)+COUNTIFS($A$6:A1126,'الإعدادات'!$B$4,$N$6:N1126,N1126),"")</f>
        <v/>
      </c>
    </row>
    <row r="1127">
      <c r="A1127" s="13" t="n"/>
      <c r="B1127" s="20" t="n"/>
      <c r="C1127" s="5" t="n"/>
      <c r="D1127" s="21" t="n"/>
      <c r="E1127" s="5" t="n"/>
      <c r="F1127" s="5" t="n"/>
      <c r="G1127" s="5" t="n"/>
      <c r="H1127" s="15" t="n"/>
      <c r="I1127" s="5" t="n"/>
      <c r="J1127" s="19">
        <f>IF(E1127&amp;""="","",IFERROR(INDEX('الخدمات'!$B$6:$B$205,MATCH(E1127&amp;"",'الخدمات'!$A$6:$A$205,0)),"خدمة غير موجودة"))</f>
        <v/>
      </c>
      <c r="K1127" s="19">
        <f>IF(A1127&amp;""="","",IF(AND(G1127="تم",ISNUMBER(J1127)),ROUND(J1127-N(H1127),2),0))</f>
        <v/>
      </c>
      <c r="L1127" s="19">
        <f>IF(A1127&amp;""="","",IFERROR(ROUND(K1127*INDEX('الموظفات'!$C$6:$C$205,MATCH(F1127&amp;"",'الموظفات'!$A$6:$A$205,0)),2),0))</f>
        <v/>
      </c>
      <c r="M1127" s="6">
        <f>IF(A1127&amp;""="","",IF(G1127&amp;""="","محجوز",G1127))</f>
        <v/>
      </c>
      <c r="N1127" s="18">
        <f>IF(ISNUMBER(A1127),IF(ISNUMBER(B1127),HOUR(B1127)*60+MINUTE(B1127),0),"")</f>
        <v/>
      </c>
      <c r="O1127" s="18">
        <f>IF(AND(ISNUMBER(A1127),A1127='الإعدادات'!$B$4),COUNTIFS($A$6:$A$2005,'الإعدادات'!$B$4,$N$6:$N$2005,"&lt;"&amp;N1127)+COUNTIFS($A$6:A1127,'الإعدادات'!$B$4,$N$6:N1127,N1127),"")</f>
        <v/>
      </c>
    </row>
    <row r="1128">
      <c r="A1128" s="13" t="n"/>
      <c r="B1128" s="20" t="n"/>
      <c r="C1128" s="5" t="n"/>
      <c r="D1128" s="21" t="n"/>
      <c r="E1128" s="5" t="n"/>
      <c r="F1128" s="5" t="n"/>
      <c r="G1128" s="5" t="n"/>
      <c r="H1128" s="15" t="n"/>
      <c r="I1128" s="5" t="n"/>
      <c r="J1128" s="19">
        <f>IF(E1128&amp;""="","",IFERROR(INDEX('الخدمات'!$B$6:$B$205,MATCH(E1128&amp;"",'الخدمات'!$A$6:$A$205,0)),"خدمة غير موجودة"))</f>
        <v/>
      </c>
      <c r="K1128" s="19">
        <f>IF(A1128&amp;""="","",IF(AND(G1128="تم",ISNUMBER(J1128)),ROUND(J1128-N(H1128),2),0))</f>
        <v/>
      </c>
      <c r="L1128" s="19">
        <f>IF(A1128&amp;""="","",IFERROR(ROUND(K1128*INDEX('الموظفات'!$C$6:$C$205,MATCH(F1128&amp;"",'الموظفات'!$A$6:$A$205,0)),2),0))</f>
        <v/>
      </c>
      <c r="M1128" s="6">
        <f>IF(A1128&amp;""="","",IF(G1128&amp;""="","محجوز",G1128))</f>
        <v/>
      </c>
      <c r="N1128" s="18">
        <f>IF(ISNUMBER(A1128),IF(ISNUMBER(B1128),HOUR(B1128)*60+MINUTE(B1128),0),"")</f>
        <v/>
      </c>
      <c r="O1128" s="18">
        <f>IF(AND(ISNUMBER(A1128),A1128='الإعدادات'!$B$4),COUNTIFS($A$6:$A$2005,'الإعدادات'!$B$4,$N$6:$N$2005,"&lt;"&amp;N1128)+COUNTIFS($A$6:A1128,'الإعدادات'!$B$4,$N$6:N1128,N1128),"")</f>
        <v/>
      </c>
    </row>
    <row r="1129">
      <c r="A1129" s="13" t="n"/>
      <c r="B1129" s="20" t="n"/>
      <c r="C1129" s="5" t="n"/>
      <c r="D1129" s="21" t="n"/>
      <c r="E1129" s="5" t="n"/>
      <c r="F1129" s="5" t="n"/>
      <c r="G1129" s="5" t="n"/>
      <c r="H1129" s="15" t="n"/>
      <c r="I1129" s="5" t="n"/>
      <c r="J1129" s="19">
        <f>IF(E1129&amp;""="","",IFERROR(INDEX('الخدمات'!$B$6:$B$205,MATCH(E1129&amp;"",'الخدمات'!$A$6:$A$205,0)),"خدمة غير موجودة"))</f>
        <v/>
      </c>
      <c r="K1129" s="19">
        <f>IF(A1129&amp;""="","",IF(AND(G1129="تم",ISNUMBER(J1129)),ROUND(J1129-N(H1129),2),0))</f>
        <v/>
      </c>
      <c r="L1129" s="19">
        <f>IF(A1129&amp;""="","",IFERROR(ROUND(K1129*INDEX('الموظفات'!$C$6:$C$205,MATCH(F1129&amp;"",'الموظفات'!$A$6:$A$205,0)),2),0))</f>
        <v/>
      </c>
      <c r="M1129" s="6">
        <f>IF(A1129&amp;""="","",IF(G1129&amp;""="","محجوز",G1129))</f>
        <v/>
      </c>
      <c r="N1129" s="18">
        <f>IF(ISNUMBER(A1129),IF(ISNUMBER(B1129),HOUR(B1129)*60+MINUTE(B1129),0),"")</f>
        <v/>
      </c>
      <c r="O1129" s="18">
        <f>IF(AND(ISNUMBER(A1129),A1129='الإعدادات'!$B$4),COUNTIFS($A$6:$A$2005,'الإعدادات'!$B$4,$N$6:$N$2005,"&lt;"&amp;N1129)+COUNTIFS($A$6:A1129,'الإعدادات'!$B$4,$N$6:N1129,N1129),"")</f>
        <v/>
      </c>
    </row>
    <row r="1130">
      <c r="A1130" s="13" t="n"/>
      <c r="B1130" s="20" t="n"/>
      <c r="C1130" s="5" t="n"/>
      <c r="D1130" s="21" t="n"/>
      <c r="E1130" s="5" t="n"/>
      <c r="F1130" s="5" t="n"/>
      <c r="G1130" s="5" t="n"/>
      <c r="H1130" s="15" t="n"/>
      <c r="I1130" s="5" t="n"/>
      <c r="J1130" s="19">
        <f>IF(E1130&amp;""="","",IFERROR(INDEX('الخدمات'!$B$6:$B$205,MATCH(E1130&amp;"",'الخدمات'!$A$6:$A$205,0)),"خدمة غير موجودة"))</f>
        <v/>
      </c>
      <c r="K1130" s="19">
        <f>IF(A1130&amp;""="","",IF(AND(G1130="تم",ISNUMBER(J1130)),ROUND(J1130-N(H1130),2),0))</f>
        <v/>
      </c>
      <c r="L1130" s="19">
        <f>IF(A1130&amp;""="","",IFERROR(ROUND(K1130*INDEX('الموظفات'!$C$6:$C$205,MATCH(F1130&amp;"",'الموظفات'!$A$6:$A$205,0)),2),0))</f>
        <v/>
      </c>
      <c r="M1130" s="6">
        <f>IF(A1130&amp;""="","",IF(G1130&amp;""="","محجوز",G1130))</f>
        <v/>
      </c>
      <c r="N1130" s="18">
        <f>IF(ISNUMBER(A1130),IF(ISNUMBER(B1130),HOUR(B1130)*60+MINUTE(B1130),0),"")</f>
        <v/>
      </c>
      <c r="O1130" s="18">
        <f>IF(AND(ISNUMBER(A1130),A1130='الإعدادات'!$B$4),COUNTIFS($A$6:$A$2005,'الإعدادات'!$B$4,$N$6:$N$2005,"&lt;"&amp;N1130)+COUNTIFS($A$6:A1130,'الإعدادات'!$B$4,$N$6:N1130,N1130),"")</f>
        <v/>
      </c>
    </row>
    <row r="1131">
      <c r="A1131" s="13" t="n"/>
      <c r="B1131" s="20" t="n"/>
      <c r="C1131" s="5" t="n"/>
      <c r="D1131" s="21" t="n"/>
      <c r="E1131" s="5" t="n"/>
      <c r="F1131" s="5" t="n"/>
      <c r="G1131" s="5" t="n"/>
      <c r="H1131" s="15" t="n"/>
      <c r="I1131" s="5" t="n"/>
      <c r="J1131" s="19">
        <f>IF(E1131&amp;""="","",IFERROR(INDEX('الخدمات'!$B$6:$B$205,MATCH(E1131&amp;"",'الخدمات'!$A$6:$A$205,0)),"خدمة غير موجودة"))</f>
        <v/>
      </c>
      <c r="K1131" s="19">
        <f>IF(A1131&amp;""="","",IF(AND(G1131="تم",ISNUMBER(J1131)),ROUND(J1131-N(H1131),2),0))</f>
        <v/>
      </c>
      <c r="L1131" s="19">
        <f>IF(A1131&amp;""="","",IFERROR(ROUND(K1131*INDEX('الموظفات'!$C$6:$C$205,MATCH(F1131&amp;"",'الموظفات'!$A$6:$A$205,0)),2),0))</f>
        <v/>
      </c>
      <c r="M1131" s="6">
        <f>IF(A1131&amp;""="","",IF(G1131&amp;""="","محجوز",G1131))</f>
        <v/>
      </c>
      <c r="N1131" s="18">
        <f>IF(ISNUMBER(A1131),IF(ISNUMBER(B1131),HOUR(B1131)*60+MINUTE(B1131),0),"")</f>
        <v/>
      </c>
      <c r="O1131" s="18">
        <f>IF(AND(ISNUMBER(A1131),A1131='الإعدادات'!$B$4),COUNTIFS($A$6:$A$2005,'الإعدادات'!$B$4,$N$6:$N$2005,"&lt;"&amp;N1131)+COUNTIFS($A$6:A1131,'الإعدادات'!$B$4,$N$6:N1131,N1131),"")</f>
        <v/>
      </c>
    </row>
    <row r="1132">
      <c r="A1132" s="13" t="n"/>
      <c r="B1132" s="20" t="n"/>
      <c r="C1132" s="5" t="n"/>
      <c r="D1132" s="21" t="n"/>
      <c r="E1132" s="5" t="n"/>
      <c r="F1132" s="5" t="n"/>
      <c r="G1132" s="5" t="n"/>
      <c r="H1132" s="15" t="n"/>
      <c r="I1132" s="5" t="n"/>
      <c r="J1132" s="19">
        <f>IF(E1132&amp;""="","",IFERROR(INDEX('الخدمات'!$B$6:$B$205,MATCH(E1132&amp;"",'الخدمات'!$A$6:$A$205,0)),"خدمة غير موجودة"))</f>
        <v/>
      </c>
      <c r="K1132" s="19">
        <f>IF(A1132&amp;""="","",IF(AND(G1132="تم",ISNUMBER(J1132)),ROUND(J1132-N(H1132),2),0))</f>
        <v/>
      </c>
      <c r="L1132" s="19">
        <f>IF(A1132&amp;""="","",IFERROR(ROUND(K1132*INDEX('الموظفات'!$C$6:$C$205,MATCH(F1132&amp;"",'الموظفات'!$A$6:$A$205,0)),2),0))</f>
        <v/>
      </c>
      <c r="M1132" s="6">
        <f>IF(A1132&amp;""="","",IF(G1132&amp;""="","محجوز",G1132))</f>
        <v/>
      </c>
      <c r="N1132" s="18">
        <f>IF(ISNUMBER(A1132),IF(ISNUMBER(B1132),HOUR(B1132)*60+MINUTE(B1132),0),"")</f>
        <v/>
      </c>
      <c r="O1132" s="18">
        <f>IF(AND(ISNUMBER(A1132),A1132='الإعدادات'!$B$4),COUNTIFS($A$6:$A$2005,'الإعدادات'!$B$4,$N$6:$N$2005,"&lt;"&amp;N1132)+COUNTIFS($A$6:A1132,'الإعدادات'!$B$4,$N$6:N1132,N1132),"")</f>
        <v/>
      </c>
    </row>
    <row r="1133">
      <c r="A1133" s="13" t="n"/>
      <c r="B1133" s="20" t="n"/>
      <c r="C1133" s="5" t="n"/>
      <c r="D1133" s="21" t="n"/>
      <c r="E1133" s="5" t="n"/>
      <c r="F1133" s="5" t="n"/>
      <c r="G1133" s="5" t="n"/>
      <c r="H1133" s="15" t="n"/>
      <c r="I1133" s="5" t="n"/>
      <c r="J1133" s="19">
        <f>IF(E1133&amp;""="","",IFERROR(INDEX('الخدمات'!$B$6:$B$205,MATCH(E1133&amp;"",'الخدمات'!$A$6:$A$205,0)),"خدمة غير موجودة"))</f>
        <v/>
      </c>
      <c r="K1133" s="19">
        <f>IF(A1133&amp;""="","",IF(AND(G1133="تم",ISNUMBER(J1133)),ROUND(J1133-N(H1133),2),0))</f>
        <v/>
      </c>
      <c r="L1133" s="19">
        <f>IF(A1133&amp;""="","",IFERROR(ROUND(K1133*INDEX('الموظفات'!$C$6:$C$205,MATCH(F1133&amp;"",'الموظفات'!$A$6:$A$205,0)),2),0))</f>
        <v/>
      </c>
      <c r="M1133" s="6">
        <f>IF(A1133&amp;""="","",IF(G1133&amp;""="","محجوز",G1133))</f>
        <v/>
      </c>
      <c r="N1133" s="18">
        <f>IF(ISNUMBER(A1133),IF(ISNUMBER(B1133),HOUR(B1133)*60+MINUTE(B1133),0),"")</f>
        <v/>
      </c>
      <c r="O1133" s="18">
        <f>IF(AND(ISNUMBER(A1133),A1133='الإعدادات'!$B$4),COUNTIFS($A$6:$A$2005,'الإعدادات'!$B$4,$N$6:$N$2005,"&lt;"&amp;N1133)+COUNTIFS($A$6:A1133,'الإعدادات'!$B$4,$N$6:N1133,N1133),"")</f>
        <v/>
      </c>
    </row>
    <row r="1134">
      <c r="A1134" s="13" t="n"/>
      <c r="B1134" s="20" t="n"/>
      <c r="C1134" s="5" t="n"/>
      <c r="D1134" s="21" t="n"/>
      <c r="E1134" s="5" t="n"/>
      <c r="F1134" s="5" t="n"/>
      <c r="G1134" s="5" t="n"/>
      <c r="H1134" s="15" t="n"/>
      <c r="I1134" s="5" t="n"/>
      <c r="J1134" s="19">
        <f>IF(E1134&amp;""="","",IFERROR(INDEX('الخدمات'!$B$6:$B$205,MATCH(E1134&amp;"",'الخدمات'!$A$6:$A$205,0)),"خدمة غير موجودة"))</f>
        <v/>
      </c>
      <c r="K1134" s="19">
        <f>IF(A1134&amp;""="","",IF(AND(G1134="تم",ISNUMBER(J1134)),ROUND(J1134-N(H1134),2),0))</f>
        <v/>
      </c>
      <c r="L1134" s="19">
        <f>IF(A1134&amp;""="","",IFERROR(ROUND(K1134*INDEX('الموظفات'!$C$6:$C$205,MATCH(F1134&amp;"",'الموظفات'!$A$6:$A$205,0)),2),0))</f>
        <v/>
      </c>
      <c r="M1134" s="6">
        <f>IF(A1134&amp;""="","",IF(G1134&amp;""="","محجوز",G1134))</f>
        <v/>
      </c>
      <c r="N1134" s="18">
        <f>IF(ISNUMBER(A1134),IF(ISNUMBER(B1134),HOUR(B1134)*60+MINUTE(B1134),0),"")</f>
        <v/>
      </c>
      <c r="O1134" s="18">
        <f>IF(AND(ISNUMBER(A1134),A1134='الإعدادات'!$B$4),COUNTIFS($A$6:$A$2005,'الإعدادات'!$B$4,$N$6:$N$2005,"&lt;"&amp;N1134)+COUNTIFS($A$6:A1134,'الإعدادات'!$B$4,$N$6:N1134,N1134),"")</f>
        <v/>
      </c>
    </row>
    <row r="1135">
      <c r="A1135" s="13" t="n"/>
      <c r="B1135" s="20" t="n"/>
      <c r="C1135" s="5" t="n"/>
      <c r="D1135" s="21" t="n"/>
      <c r="E1135" s="5" t="n"/>
      <c r="F1135" s="5" t="n"/>
      <c r="G1135" s="5" t="n"/>
      <c r="H1135" s="15" t="n"/>
      <c r="I1135" s="5" t="n"/>
      <c r="J1135" s="19">
        <f>IF(E1135&amp;""="","",IFERROR(INDEX('الخدمات'!$B$6:$B$205,MATCH(E1135&amp;"",'الخدمات'!$A$6:$A$205,0)),"خدمة غير موجودة"))</f>
        <v/>
      </c>
      <c r="K1135" s="19">
        <f>IF(A1135&amp;""="","",IF(AND(G1135="تم",ISNUMBER(J1135)),ROUND(J1135-N(H1135),2),0))</f>
        <v/>
      </c>
      <c r="L1135" s="19">
        <f>IF(A1135&amp;""="","",IFERROR(ROUND(K1135*INDEX('الموظفات'!$C$6:$C$205,MATCH(F1135&amp;"",'الموظفات'!$A$6:$A$205,0)),2),0))</f>
        <v/>
      </c>
      <c r="M1135" s="6">
        <f>IF(A1135&amp;""="","",IF(G1135&amp;""="","محجوز",G1135))</f>
        <v/>
      </c>
      <c r="N1135" s="18">
        <f>IF(ISNUMBER(A1135),IF(ISNUMBER(B1135),HOUR(B1135)*60+MINUTE(B1135),0),"")</f>
        <v/>
      </c>
      <c r="O1135" s="18">
        <f>IF(AND(ISNUMBER(A1135),A1135='الإعدادات'!$B$4),COUNTIFS($A$6:$A$2005,'الإعدادات'!$B$4,$N$6:$N$2005,"&lt;"&amp;N1135)+COUNTIFS($A$6:A1135,'الإعدادات'!$B$4,$N$6:N1135,N1135),"")</f>
        <v/>
      </c>
    </row>
    <row r="1136">
      <c r="A1136" s="13" t="n"/>
      <c r="B1136" s="20" t="n"/>
      <c r="C1136" s="5" t="n"/>
      <c r="D1136" s="21" t="n"/>
      <c r="E1136" s="5" t="n"/>
      <c r="F1136" s="5" t="n"/>
      <c r="G1136" s="5" t="n"/>
      <c r="H1136" s="15" t="n"/>
      <c r="I1136" s="5" t="n"/>
      <c r="J1136" s="19">
        <f>IF(E1136&amp;""="","",IFERROR(INDEX('الخدمات'!$B$6:$B$205,MATCH(E1136&amp;"",'الخدمات'!$A$6:$A$205,0)),"خدمة غير موجودة"))</f>
        <v/>
      </c>
      <c r="K1136" s="19">
        <f>IF(A1136&amp;""="","",IF(AND(G1136="تم",ISNUMBER(J1136)),ROUND(J1136-N(H1136),2),0))</f>
        <v/>
      </c>
      <c r="L1136" s="19">
        <f>IF(A1136&amp;""="","",IFERROR(ROUND(K1136*INDEX('الموظفات'!$C$6:$C$205,MATCH(F1136&amp;"",'الموظفات'!$A$6:$A$205,0)),2),0))</f>
        <v/>
      </c>
      <c r="M1136" s="6">
        <f>IF(A1136&amp;""="","",IF(G1136&amp;""="","محجوز",G1136))</f>
        <v/>
      </c>
      <c r="N1136" s="18">
        <f>IF(ISNUMBER(A1136),IF(ISNUMBER(B1136),HOUR(B1136)*60+MINUTE(B1136),0),"")</f>
        <v/>
      </c>
      <c r="O1136" s="18">
        <f>IF(AND(ISNUMBER(A1136),A1136='الإعدادات'!$B$4),COUNTIFS($A$6:$A$2005,'الإعدادات'!$B$4,$N$6:$N$2005,"&lt;"&amp;N1136)+COUNTIFS($A$6:A1136,'الإعدادات'!$B$4,$N$6:N1136,N1136),"")</f>
        <v/>
      </c>
    </row>
    <row r="1137">
      <c r="A1137" s="13" t="n"/>
      <c r="B1137" s="20" t="n"/>
      <c r="C1137" s="5" t="n"/>
      <c r="D1137" s="21" t="n"/>
      <c r="E1137" s="5" t="n"/>
      <c r="F1137" s="5" t="n"/>
      <c r="G1137" s="5" t="n"/>
      <c r="H1137" s="15" t="n"/>
      <c r="I1137" s="5" t="n"/>
      <c r="J1137" s="19">
        <f>IF(E1137&amp;""="","",IFERROR(INDEX('الخدمات'!$B$6:$B$205,MATCH(E1137&amp;"",'الخدمات'!$A$6:$A$205,0)),"خدمة غير موجودة"))</f>
        <v/>
      </c>
      <c r="K1137" s="19">
        <f>IF(A1137&amp;""="","",IF(AND(G1137="تم",ISNUMBER(J1137)),ROUND(J1137-N(H1137),2),0))</f>
        <v/>
      </c>
      <c r="L1137" s="19">
        <f>IF(A1137&amp;""="","",IFERROR(ROUND(K1137*INDEX('الموظفات'!$C$6:$C$205,MATCH(F1137&amp;"",'الموظفات'!$A$6:$A$205,0)),2),0))</f>
        <v/>
      </c>
      <c r="M1137" s="6">
        <f>IF(A1137&amp;""="","",IF(G1137&amp;""="","محجوز",G1137))</f>
        <v/>
      </c>
      <c r="N1137" s="18">
        <f>IF(ISNUMBER(A1137),IF(ISNUMBER(B1137),HOUR(B1137)*60+MINUTE(B1137),0),"")</f>
        <v/>
      </c>
      <c r="O1137" s="18">
        <f>IF(AND(ISNUMBER(A1137),A1137='الإعدادات'!$B$4),COUNTIFS($A$6:$A$2005,'الإعدادات'!$B$4,$N$6:$N$2005,"&lt;"&amp;N1137)+COUNTIFS($A$6:A1137,'الإعدادات'!$B$4,$N$6:N1137,N1137),"")</f>
        <v/>
      </c>
    </row>
    <row r="1138">
      <c r="A1138" s="13" t="n"/>
      <c r="B1138" s="20" t="n"/>
      <c r="C1138" s="5" t="n"/>
      <c r="D1138" s="21" t="n"/>
      <c r="E1138" s="5" t="n"/>
      <c r="F1138" s="5" t="n"/>
      <c r="G1138" s="5" t="n"/>
      <c r="H1138" s="15" t="n"/>
      <c r="I1138" s="5" t="n"/>
      <c r="J1138" s="19">
        <f>IF(E1138&amp;""="","",IFERROR(INDEX('الخدمات'!$B$6:$B$205,MATCH(E1138&amp;"",'الخدمات'!$A$6:$A$205,0)),"خدمة غير موجودة"))</f>
        <v/>
      </c>
      <c r="K1138" s="19">
        <f>IF(A1138&amp;""="","",IF(AND(G1138="تم",ISNUMBER(J1138)),ROUND(J1138-N(H1138),2),0))</f>
        <v/>
      </c>
      <c r="L1138" s="19">
        <f>IF(A1138&amp;""="","",IFERROR(ROUND(K1138*INDEX('الموظفات'!$C$6:$C$205,MATCH(F1138&amp;"",'الموظفات'!$A$6:$A$205,0)),2),0))</f>
        <v/>
      </c>
      <c r="M1138" s="6">
        <f>IF(A1138&amp;""="","",IF(G1138&amp;""="","محجوز",G1138))</f>
        <v/>
      </c>
      <c r="N1138" s="18">
        <f>IF(ISNUMBER(A1138),IF(ISNUMBER(B1138),HOUR(B1138)*60+MINUTE(B1138),0),"")</f>
        <v/>
      </c>
      <c r="O1138" s="18">
        <f>IF(AND(ISNUMBER(A1138),A1138='الإعدادات'!$B$4),COUNTIFS($A$6:$A$2005,'الإعدادات'!$B$4,$N$6:$N$2005,"&lt;"&amp;N1138)+COUNTIFS($A$6:A1138,'الإعدادات'!$B$4,$N$6:N1138,N1138),"")</f>
        <v/>
      </c>
    </row>
    <row r="1139">
      <c r="A1139" s="13" t="n"/>
      <c r="B1139" s="20" t="n"/>
      <c r="C1139" s="5" t="n"/>
      <c r="D1139" s="21" t="n"/>
      <c r="E1139" s="5" t="n"/>
      <c r="F1139" s="5" t="n"/>
      <c r="G1139" s="5" t="n"/>
      <c r="H1139" s="15" t="n"/>
      <c r="I1139" s="5" t="n"/>
      <c r="J1139" s="19">
        <f>IF(E1139&amp;""="","",IFERROR(INDEX('الخدمات'!$B$6:$B$205,MATCH(E1139&amp;"",'الخدمات'!$A$6:$A$205,0)),"خدمة غير موجودة"))</f>
        <v/>
      </c>
      <c r="K1139" s="19">
        <f>IF(A1139&amp;""="","",IF(AND(G1139="تم",ISNUMBER(J1139)),ROUND(J1139-N(H1139),2),0))</f>
        <v/>
      </c>
      <c r="L1139" s="19">
        <f>IF(A1139&amp;""="","",IFERROR(ROUND(K1139*INDEX('الموظفات'!$C$6:$C$205,MATCH(F1139&amp;"",'الموظفات'!$A$6:$A$205,0)),2),0))</f>
        <v/>
      </c>
      <c r="M1139" s="6">
        <f>IF(A1139&amp;""="","",IF(G1139&amp;""="","محجوز",G1139))</f>
        <v/>
      </c>
      <c r="N1139" s="18">
        <f>IF(ISNUMBER(A1139),IF(ISNUMBER(B1139),HOUR(B1139)*60+MINUTE(B1139),0),"")</f>
        <v/>
      </c>
      <c r="O1139" s="18">
        <f>IF(AND(ISNUMBER(A1139),A1139='الإعدادات'!$B$4),COUNTIFS($A$6:$A$2005,'الإعدادات'!$B$4,$N$6:$N$2005,"&lt;"&amp;N1139)+COUNTIFS($A$6:A1139,'الإعدادات'!$B$4,$N$6:N1139,N1139),"")</f>
        <v/>
      </c>
    </row>
    <row r="1140">
      <c r="A1140" s="13" t="n"/>
      <c r="B1140" s="20" t="n"/>
      <c r="C1140" s="5" t="n"/>
      <c r="D1140" s="21" t="n"/>
      <c r="E1140" s="5" t="n"/>
      <c r="F1140" s="5" t="n"/>
      <c r="G1140" s="5" t="n"/>
      <c r="H1140" s="15" t="n"/>
      <c r="I1140" s="5" t="n"/>
      <c r="J1140" s="19">
        <f>IF(E1140&amp;""="","",IFERROR(INDEX('الخدمات'!$B$6:$B$205,MATCH(E1140&amp;"",'الخدمات'!$A$6:$A$205,0)),"خدمة غير موجودة"))</f>
        <v/>
      </c>
      <c r="K1140" s="19">
        <f>IF(A1140&amp;""="","",IF(AND(G1140="تم",ISNUMBER(J1140)),ROUND(J1140-N(H1140),2),0))</f>
        <v/>
      </c>
      <c r="L1140" s="19">
        <f>IF(A1140&amp;""="","",IFERROR(ROUND(K1140*INDEX('الموظفات'!$C$6:$C$205,MATCH(F1140&amp;"",'الموظفات'!$A$6:$A$205,0)),2),0))</f>
        <v/>
      </c>
      <c r="M1140" s="6">
        <f>IF(A1140&amp;""="","",IF(G1140&amp;""="","محجوز",G1140))</f>
        <v/>
      </c>
      <c r="N1140" s="18">
        <f>IF(ISNUMBER(A1140),IF(ISNUMBER(B1140),HOUR(B1140)*60+MINUTE(B1140),0),"")</f>
        <v/>
      </c>
      <c r="O1140" s="18">
        <f>IF(AND(ISNUMBER(A1140),A1140='الإعدادات'!$B$4),COUNTIFS($A$6:$A$2005,'الإعدادات'!$B$4,$N$6:$N$2005,"&lt;"&amp;N1140)+COUNTIFS($A$6:A1140,'الإعدادات'!$B$4,$N$6:N1140,N1140),"")</f>
        <v/>
      </c>
    </row>
    <row r="1141">
      <c r="A1141" s="13" t="n"/>
      <c r="B1141" s="20" t="n"/>
      <c r="C1141" s="5" t="n"/>
      <c r="D1141" s="21" t="n"/>
      <c r="E1141" s="5" t="n"/>
      <c r="F1141" s="5" t="n"/>
      <c r="G1141" s="5" t="n"/>
      <c r="H1141" s="15" t="n"/>
      <c r="I1141" s="5" t="n"/>
      <c r="J1141" s="19">
        <f>IF(E1141&amp;""="","",IFERROR(INDEX('الخدمات'!$B$6:$B$205,MATCH(E1141&amp;"",'الخدمات'!$A$6:$A$205,0)),"خدمة غير موجودة"))</f>
        <v/>
      </c>
      <c r="K1141" s="19">
        <f>IF(A1141&amp;""="","",IF(AND(G1141="تم",ISNUMBER(J1141)),ROUND(J1141-N(H1141),2),0))</f>
        <v/>
      </c>
      <c r="L1141" s="19">
        <f>IF(A1141&amp;""="","",IFERROR(ROUND(K1141*INDEX('الموظفات'!$C$6:$C$205,MATCH(F1141&amp;"",'الموظفات'!$A$6:$A$205,0)),2),0))</f>
        <v/>
      </c>
      <c r="M1141" s="6">
        <f>IF(A1141&amp;""="","",IF(G1141&amp;""="","محجوز",G1141))</f>
        <v/>
      </c>
      <c r="N1141" s="18">
        <f>IF(ISNUMBER(A1141),IF(ISNUMBER(B1141),HOUR(B1141)*60+MINUTE(B1141),0),"")</f>
        <v/>
      </c>
      <c r="O1141" s="18">
        <f>IF(AND(ISNUMBER(A1141),A1141='الإعدادات'!$B$4),COUNTIFS($A$6:$A$2005,'الإعدادات'!$B$4,$N$6:$N$2005,"&lt;"&amp;N1141)+COUNTIFS($A$6:A1141,'الإعدادات'!$B$4,$N$6:N1141,N1141),"")</f>
        <v/>
      </c>
    </row>
    <row r="1142">
      <c r="A1142" s="13" t="n"/>
      <c r="B1142" s="20" t="n"/>
      <c r="C1142" s="5" t="n"/>
      <c r="D1142" s="21" t="n"/>
      <c r="E1142" s="5" t="n"/>
      <c r="F1142" s="5" t="n"/>
      <c r="G1142" s="5" t="n"/>
      <c r="H1142" s="15" t="n"/>
      <c r="I1142" s="5" t="n"/>
      <c r="J1142" s="19">
        <f>IF(E1142&amp;""="","",IFERROR(INDEX('الخدمات'!$B$6:$B$205,MATCH(E1142&amp;"",'الخدمات'!$A$6:$A$205,0)),"خدمة غير موجودة"))</f>
        <v/>
      </c>
      <c r="K1142" s="19">
        <f>IF(A1142&amp;""="","",IF(AND(G1142="تم",ISNUMBER(J1142)),ROUND(J1142-N(H1142),2),0))</f>
        <v/>
      </c>
      <c r="L1142" s="19">
        <f>IF(A1142&amp;""="","",IFERROR(ROUND(K1142*INDEX('الموظفات'!$C$6:$C$205,MATCH(F1142&amp;"",'الموظفات'!$A$6:$A$205,0)),2),0))</f>
        <v/>
      </c>
      <c r="M1142" s="6">
        <f>IF(A1142&amp;""="","",IF(G1142&amp;""="","محجوز",G1142))</f>
        <v/>
      </c>
      <c r="N1142" s="18">
        <f>IF(ISNUMBER(A1142),IF(ISNUMBER(B1142),HOUR(B1142)*60+MINUTE(B1142),0),"")</f>
        <v/>
      </c>
      <c r="O1142" s="18">
        <f>IF(AND(ISNUMBER(A1142),A1142='الإعدادات'!$B$4),COUNTIFS($A$6:$A$2005,'الإعدادات'!$B$4,$N$6:$N$2005,"&lt;"&amp;N1142)+COUNTIFS($A$6:A1142,'الإعدادات'!$B$4,$N$6:N1142,N1142),"")</f>
        <v/>
      </c>
    </row>
    <row r="1143">
      <c r="A1143" s="13" t="n"/>
      <c r="B1143" s="20" t="n"/>
      <c r="C1143" s="5" t="n"/>
      <c r="D1143" s="21" t="n"/>
      <c r="E1143" s="5" t="n"/>
      <c r="F1143" s="5" t="n"/>
      <c r="G1143" s="5" t="n"/>
      <c r="H1143" s="15" t="n"/>
      <c r="I1143" s="5" t="n"/>
      <c r="J1143" s="19">
        <f>IF(E1143&amp;""="","",IFERROR(INDEX('الخدمات'!$B$6:$B$205,MATCH(E1143&amp;"",'الخدمات'!$A$6:$A$205,0)),"خدمة غير موجودة"))</f>
        <v/>
      </c>
      <c r="K1143" s="19">
        <f>IF(A1143&amp;""="","",IF(AND(G1143="تم",ISNUMBER(J1143)),ROUND(J1143-N(H1143),2),0))</f>
        <v/>
      </c>
      <c r="L1143" s="19">
        <f>IF(A1143&amp;""="","",IFERROR(ROUND(K1143*INDEX('الموظفات'!$C$6:$C$205,MATCH(F1143&amp;"",'الموظفات'!$A$6:$A$205,0)),2),0))</f>
        <v/>
      </c>
      <c r="M1143" s="6">
        <f>IF(A1143&amp;""="","",IF(G1143&amp;""="","محجوز",G1143))</f>
        <v/>
      </c>
      <c r="N1143" s="18">
        <f>IF(ISNUMBER(A1143),IF(ISNUMBER(B1143),HOUR(B1143)*60+MINUTE(B1143),0),"")</f>
        <v/>
      </c>
      <c r="O1143" s="18">
        <f>IF(AND(ISNUMBER(A1143),A1143='الإعدادات'!$B$4),COUNTIFS($A$6:$A$2005,'الإعدادات'!$B$4,$N$6:$N$2005,"&lt;"&amp;N1143)+COUNTIFS($A$6:A1143,'الإعدادات'!$B$4,$N$6:N1143,N1143),"")</f>
        <v/>
      </c>
    </row>
    <row r="1144">
      <c r="A1144" s="13" t="n"/>
      <c r="B1144" s="20" t="n"/>
      <c r="C1144" s="5" t="n"/>
      <c r="D1144" s="21" t="n"/>
      <c r="E1144" s="5" t="n"/>
      <c r="F1144" s="5" t="n"/>
      <c r="G1144" s="5" t="n"/>
      <c r="H1144" s="15" t="n"/>
      <c r="I1144" s="5" t="n"/>
      <c r="J1144" s="19">
        <f>IF(E1144&amp;""="","",IFERROR(INDEX('الخدمات'!$B$6:$B$205,MATCH(E1144&amp;"",'الخدمات'!$A$6:$A$205,0)),"خدمة غير موجودة"))</f>
        <v/>
      </c>
      <c r="K1144" s="19">
        <f>IF(A1144&amp;""="","",IF(AND(G1144="تم",ISNUMBER(J1144)),ROUND(J1144-N(H1144),2),0))</f>
        <v/>
      </c>
      <c r="L1144" s="19">
        <f>IF(A1144&amp;""="","",IFERROR(ROUND(K1144*INDEX('الموظفات'!$C$6:$C$205,MATCH(F1144&amp;"",'الموظفات'!$A$6:$A$205,0)),2),0))</f>
        <v/>
      </c>
      <c r="M1144" s="6">
        <f>IF(A1144&amp;""="","",IF(G1144&amp;""="","محجوز",G1144))</f>
        <v/>
      </c>
      <c r="N1144" s="18">
        <f>IF(ISNUMBER(A1144),IF(ISNUMBER(B1144),HOUR(B1144)*60+MINUTE(B1144),0),"")</f>
        <v/>
      </c>
      <c r="O1144" s="18">
        <f>IF(AND(ISNUMBER(A1144),A1144='الإعدادات'!$B$4),COUNTIFS($A$6:$A$2005,'الإعدادات'!$B$4,$N$6:$N$2005,"&lt;"&amp;N1144)+COUNTIFS($A$6:A1144,'الإعدادات'!$B$4,$N$6:N1144,N1144),"")</f>
        <v/>
      </c>
    </row>
    <row r="1145">
      <c r="A1145" s="13" t="n"/>
      <c r="B1145" s="20" t="n"/>
      <c r="C1145" s="5" t="n"/>
      <c r="D1145" s="21" t="n"/>
      <c r="E1145" s="5" t="n"/>
      <c r="F1145" s="5" t="n"/>
      <c r="G1145" s="5" t="n"/>
      <c r="H1145" s="15" t="n"/>
      <c r="I1145" s="5" t="n"/>
      <c r="J1145" s="19">
        <f>IF(E1145&amp;""="","",IFERROR(INDEX('الخدمات'!$B$6:$B$205,MATCH(E1145&amp;"",'الخدمات'!$A$6:$A$205,0)),"خدمة غير موجودة"))</f>
        <v/>
      </c>
      <c r="K1145" s="19">
        <f>IF(A1145&amp;""="","",IF(AND(G1145="تم",ISNUMBER(J1145)),ROUND(J1145-N(H1145),2),0))</f>
        <v/>
      </c>
      <c r="L1145" s="19">
        <f>IF(A1145&amp;""="","",IFERROR(ROUND(K1145*INDEX('الموظفات'!$C$6:$C$205,MATCH(F1145&amp;"",'الموظفات'!$A$6:$A$205,0)),2),0))</f>
        <v/>
      </c>
      <c r="M1145" s="6">
        <f>IF(A1145&amp;""="","",IF(G1145&amp;""="","محجوز",G1145))</f>
        <v/>
      </c>
      <c r="N1145" s="18">
        <f>IF(ISNUMBER(A1145),IF(ISNUMBER(B1145),HOUR(B1145)*60+MINUTE(B1145),0),"")</f>
        <v/>
      </c>
      <c r="O1145" s="18">
        <f>IF(AND(ISNUMBER(A1145),A1145='الإعدادات'!$B$4),COUNTIFS($A$6:$A$2005,'الإعدادات'!$B$4,$N$6:$N$2005,"&lt;"&amp;N1145)+COUNTIFS($A$6:A1145,'الإعدادات'!$B$4,$N$6:N1145,N1145),"")</f>
        <v/>
      </c>
    </row>
    <row r="1146">
      <c r="A1146" s="13" t="n"/>
      <c r="B1146" s="20" t="n"/>
      <c r="C1146" s="5" t="n"/>
      <c r="D1146" s="21" t="n"/>
      <c r="E1146" s="5" t="n"/>
      <c r="F1146" s="5" t="n"/>
      <c r="G1146" s="5" t="n"/>
      <c r="H1146" s="15" t="n"/>
      <c r="I1146" s="5" t="n"/>
      <c r="J1146" s="19">
        <f>IF(E1146&amp;""="","",IFERROR(INDEX('الخدمات'!$B$6:$B$205,MATCH(E1146&amp;"",'الخدمات'!$A$6:$A$205,0)),"خدمة غير موجودة"))</f>
        <v/>
      </c>
      <c r="K1146" s="19">
        <f>IF(A1146&amp;""="","",IF(AND(G1146="تم",ISNUMBER(J1146)),ROUND(J1146-N(H1146),2),0))</f>
        <v/>
      </c>
      <c r="L1146" s="19">
        <f>IF(A1146&amp;""="","",IFERROR(ROUND(K1146*INDEX('الموظفات'!$C$6:$C$205,MATCH(F1146&amp;"",'الموظفات'!$A$6:$A$205,0)),2),0))</f>
        <v/>
      </c>
      <c r="M1146" s="6">
        <f>IF(A1146&amp;""="","",IF(G1146&amp;""="","محجوز",G1146))</f>
        <v/>
      </c>
      <c r="N1146" s="18">
        <f>IF(ISNUMBER(A1146),IF(ISNUMBER(B1146),HOUR(B1146)*60+MINUTE(B1146),0),"")</f>
        <v/>
      </c>
      <c r="O1146" s="18">
        <f>IF(AND(ISNUMBER(A1146),A1146='الإعدادات'!$B$4),COUNTIFS($A$6:$A$2005,'الإعدادات'!$B$4,$N$6:$N$2005,"&lt;"&amp;N1146)+COUNTIFS($A$6:A1146,'الإعدادات'!$B$4,$N$6:N1146,N1146),"")</f>
        <v/>
      </c>
    </row>
    <row r="1147">
      <c r="A1147" s="13" t="n"/>
      <c r="B1147" s="20" t="n"/>
      <c r="C1147" s="5" t="n"/>
      <c r="D1147" s="21" t="n"/>
      <c r="E1147" s="5" t="n"/>
      <c r="F1147" s="5" t="n"/>
      <c r="G1147" s="5" t="n"/>
      <c r="H1147" s="15" t="n"/>
      <c r="I1147" s="5" t="n"/>
      <c r="J1147" s="19">
        <f>IF(E1147&amp;""="","",IFERROR(INDEX('الخدمات'!$B$6:$B$205,MATCH(E1147&amp;"",'الخدمات'!$A$6:$A$205,0)),"خدمة غير موجودة"))</f>
        <v/>
      </c>
      <c r="K1147" s="19">
        <f>IF(A1147&amp;""="","",IF(AND(G1147="تم",ISNUMBER(J1147)),ROUND(J1147-N(H1147),2),0))</f>
        <v/>
      </c>
      <c r="L1147" s="19">
        <f>IF(A1147&amp;""="","",IFERROR(ROUND(K1147*INDEX('الموظفات'!$C$6:$C$205,MATCH(F1147&amp;"",'الموظفات'!$A$6:$A$205,0)),2),0))</f>
        <v/>
      </c>
      <c r="M1147" s="6">
        <f>IF(A1147&amp;""="","",IF(G1147&amp;""="","محجوز",G1147))</f>
        <v/>
      </c>
      <c r="N1147" s="18">
        <f>IF(ISNUMBER(A1147),IF(ISNUMBER(B1147),HOUR(B1147)*60+MINUTE(B1147),0),"")</f>
        <v/>
      </c>
      <c r="O1147" s="18">
        <f>IF(AND(ISNUMBER(A1147),A1147='الإعدادات'!$B$4),COUNTIFS($A$6:$A$2005,'الإعدادات'!$B$4,$N$6:$N$2005,"&lt;"&amp;N1147)+COUNTIFS($A$6:A1147,'الإعدادات'!$B$4,$N$6:N1147,N1147),"")</f>
        <v/>
      </c>
    </row>
    <row r="1148">
      <c r="A1148" s="13" t="n"/>
      <c r="B1148" s="20" t="n"/>
      <c r="C1148" s="5" t="n"/>
      <c r="D1148" s="21" t="n"/>
      <c r="E1148" s="5" t="n"/>
      <c r="F1148" s="5" t="n"/>
      <c r="G1148" s="5" t="n"/>
      <c r="H1148" s="15" t="n"/>
      <c r="I1148" s="5" t="n"/>
      <c r="J1148" s="19">
        <f>IF(E1148&amp;""="","",IFERROR(INDEX('الخدمات'!$B$6:$B$205,MATCH(E1148&amp;"",'الخدمات'!$A$6:$A$205,0)),"خدمة غير موجودة"))</f>
        <v/>
      </c>
      <c r="K1148" s="19">
        <f>IF(A1148&amp;""="","",IF(AND(G1148="تم",ISNUMBER(J1148)),ROUND(J1148-N(H1148),2),0))</f>
        <v/>
      </c>
      <c r="L1148" s="19">
        <f>IF(A1148&amp;""="","",IFERROR(ROUND(K1148*INDEX('الموظفات'!$C$6:$C$205,MATCH(F1148&amp;"",'الموظفات'!$A$6:$A$205,0)),2),0))</f>
        <v/>
      </c>
      <c r="M1148" s="6">
        <f>IF(A1148&amp;""="","",IF(G1148&amp;""="","محجوز",G1148))</f>
        <v/>
      </c>
      <c r="N1148" s="18">
        <f>IF(ISNUMBER(A1148),IF(ISNUMBER(B1148),HOUR(B1148)*60+MINUTE(B1148),0),"")</f>
        <v/>
      </c>
      <c r="O1148" s="18">
        <f>IF(AND(ISNUMBER(A1148),A1148='الإعدادات'!$B$4),COUNTIFS($A$6:$A$2005,'الإعدادات'!$B$4,$N$6:$N$2005,"&lt;"&amp;N1148)+COUNTIFS($A$6:A1148,'الإعدادات'!$B$4,$N$6:N1148,N1148),"")</f>
        <v/>
      </c>
    </row>
    <row r="1149">
      <c r="A1149" s="13" t="n"/>
      <c r="B1149" s="20" t="n"/>
      <c r="C1149" s="5" t="n"/>
      <c r="D1149" s="21" t="n"/>
      <c r="E1149" s="5" t="n"/>
      <c r="F1149" s="5" t="n"/>
      <c r="G1149" s="5" t="n"/>
      <c r="H1149" s="15" t="n"/>
      <c r="I1149" s="5" t="n"/>
      <c r="J1149" s="19">
        <f>IF(E1149&amp;""="","",IFERROR(INDEX('الخدمات'!$B$6:$B$205,MATCH(E1149&amp;"",'الخدمات'!$A$6:$A$205,0)),"خدمة غير موجودة"))</f>
        <v/>
      </c>
      <c r="K1149" s="19">
        <f>IF(A1149&amp;""="","",IF(AND(G1149="تم",ISNUMBER(J1149)),ROUND(J1149-N(H1149),2),0))</f>
        <v/>
      </c>
      <c r="L1149" s="19">
        <f>IF(A1149&amp;""="","",IFERROR(ROUND(K1149*INDEX('الموظفات'!$C$6:$C$205,MATCH(F1149&amp;"",'الموظفات'!$A$6:$A$205,0)),2),0))</f>
        <v/>
      </c>
      <c r="M1149" s="6">
        <f>IF(A1149&amp;""="","",IF(G1149&amp;""="","محجوز",G1149))</f>
        <v/>
      </c>
      <c r="N1149" s="18">
        <f>IF(ISNUMBER(A1149),IF(ISNUMBER(B1149),HOUR(B1149)*60+MINUTE(B1149),0),"")</f>
        <v/>
      </c>
      <c r="O1149" s="18">
        <f>IF(AND(ISNUMBER(A1149),A1149='الإعدادات'!$B$4),COUNTIFS($A$6:$A$2005,'الإعدادات'!$B$4,$N$6:$N$2005,"&lt;"&amp;N1149)+COUNTIFS($A$6:A1149,'الإعدادات'!$B$4,$N$6:N1149,N1149),"")</f>
        <v/>
      </c>
    </row>
    <row r="1150">
      <c r="A1150" s="13" t="n"/>
      <c r="B1150" s="20" t="n"/>
      <c r="C1150" s="5" t="n"/>
      <c r="D1150" s="21" t="n"/>
      <c r="E1150" s="5" t="n"/>
      <c r="F1150" s="5" t="n"/>
      <c r="G1150" s="5" t="n"/>
      <c r="H1150" s="15" t="n"/>
      <c r="I1150" s="5" t="n"/>
      <c r="J1150" s="19">
        <f>IF(E1150&amp;""="","",IFERROR(INDEX('الخدمات'!$B$6:$B$205,MATCH(E1150&amp;"",'الخدمات'!$A$6:$A$205,0)),"خدمة غير موجودة"))</f>
        <v/>
      </c>
      <c r="K1150" s="19">
        <f>IF(A1150&amp;""="","",IF(AND(G1150="تم",ISNUMBER(J1150)),ROUND(J1150-N(H1150),2),0))</f>
        <v/>
      </c>
      <c r="L1150" s="19">
        <f>IF(A1150&amp;""="","",IFERROR(ROUND(K1150*INDEX('الموظفات'!$C$6:$C$205,MATCH(F1150&amp;"",'الموظفات'!$A$6:$A$205,0)),2),0))</f>
        <v/>
      </c>
      <c r="M1150" s="6">
        <f>IF(A1150&amp;""="","",IF(G1150&amp;""="","محجوز",G1150))</f>
        <v/>
      </c>
      <c r="N1150" s="18">
        <f>IF(ISNUMBER(A1150),IF(ISNUMBER(B1150),HOUR(B1150)*60+MINUTE(B1150),0),"")</f>
        <v/>
      </c>
      <c r="O1150" s="18">
        <f>IF(AND(ISNUMBER(A1150),A1150='الإعدادات'!$B$4),COUNTIFS($A$6:$A$2005,'الإعدادات'!$B$4,$N$6:$N$2005,"&lt;"&amp;N1150)+COUNTIFS($A$6:A1150,'الإعدادات'!$B$4,$N$6:N1150,N1150),"")</f>
        <v/>
      </c>
    </row>
    <row r="1151">
      <c r="A1151" s="13" t="n"/>
      <c r="B1151" s="20" t="n"/>
      <c r="C1151" s="5" t="n"/>
      <c r="D1151" s="21" t="n"/>
      <c r="E1151" s="5" t="n"/>
      <c r="F1151" s="5" t="n"/>
      <c r="G1151" s="5" t="n"/>
      <c r="H1151" s="15" t="n"/>
      <c r="I1151" s="5" t="n"/>
      <c r="J1151" s="19">
        <f>IF(E1151&amp;""="","",IFERROR(INDEX('الخدمات'!$B$6:$B$205,MATCH(E1151&amp;"",'الخدمات'!$A$6:$A$205,0)),"خدمة غير موجودة"))</f>
        <v/>
      </c>
      <c r="K1151" s="19">
        <f>IF(A1151&amp;""="","",IF(AND(G1151="تم",ISNUMBER(J1151)),ROUND(J1151-N(H1151),2),0))</f>
        <v/>
      </c>
      <c r="L1151" s="19">
        <f>IF(A1151&amp;""="","",IFERROR(ROUND(K1151*INDEX('الموظفات'!$C$6:$C$205,MATCH(F1151&amp;"",'الموظفات'!$A$6:$A$205,0)),2),0))</f>
        <v/>
      </c>
      <c r="M1151" s="6">
        <f>IF(A1151&amp;""="","",IF(G1151&amp;""="","محجوز",G1151))</f>
        <v/>
      </c>
      <c r="N1151" s="18">
        <f>IF(ISNUMBER(A1151),IF(ISNUMBER(B1151),HOUR(B1151)*60+MINUTE(B1151),0),"")</f>
        <v/>
      </c>
      <c r="O1151" s="18">
        <f>IF(AND(ISNUMBER(A1151),A1151='الإعدادات'!$B$4),COUNTIFS($A$6:$A$2005,'الإعدادات'!$B$4,$N$6:$N$2005,"&lt;"&amp;N1151)+COUNTIFS($A$6:A1151,'الإعدادات'!$B$4,$N$6:N1151,N1151),"")</f>
        <v/>
      </c>
    </row>
    <row r="1152">
      <c r="A1152" s="13" t="n"/>
      <c r="B1152" s="20" t="n"/>
      <c r="C1152" s="5" t="n"/>
      <c r="D1152" s="21" t="n"/>
      <c r="E1152" s="5" t="n"/>
      <c r="F1152" s="5" t="n"/>
      <c r="G1152" s="5" t="n"/>
      <c r="H1152" s="15" t="n"/>
      <c r="I1152" s="5" t="n"/>
      <c r="J1152" s="19">
        <f>IF(E1152&amp;""="","",IFERROR(INDEX('الخدمات'!$B$6:$B$205,MATCH(E1152&amp;"",'الخدمات'!$A$6:$A$205,0)),"خدمة غير موجودة"))</f>
        <v/>
      </c>
      <c r="K1152" s="19">
        <f>IF(A1152&amp;""="","",IF(AND(G1152="تم",ISNUMBER(J1152)),ROUND(J1152-N(H1152),2),0))</f>
        <v/>
      </c>
      <c r="L1152" s="19">
        <f>IF(A1152&amp;""="","",IFERROR(ROUND(K1152*INDEX('الموظفات'!$C$6:$C$205,MATCH(F1152&amp;"",'الموظفات'!$A$6:$A$205,0)),2),0))</f>
        <v/>
      </c>
      <c r="M1152" s="6">
        <f>IF(A1152&amp;""="","",IF(G1152&amp;""="","محجوز",G1152))</f>
        <v/>
      </c>
      <c r="N1152" s="18">
        <f>IF(ISNUMBER(A1152),IF(ISNUMBER(B1152),HOUR(B1152)*60+MINUTE(B1152),0),"")</f>
        <v/>
      </c>
      <c r="O1152" s="18">
        <f>IF(AND(ISNUMBER(A1152),A1152='الإعدادات'!$B$4),COUNTIFS($A$6:$A$2005,'الإعدادات'!$B$4,$N$6:$N$2005,"&lt;"&amp;N1152)+COUNTIFS($A$6:A1152,'الإعدادات'!$B$4,$N$6:N1152,N1152),"")</f>
        <v/>
      </c>
    </row>
    <row r="1153">
      <c r="A1153" s="13" t="n"/>
      <c r="B1153" s="20" t="n"/>
      <c r="C1153" s="5" t="n"/>
      <c r="D1153" s="21" t="n"/>
      <c r="E1153" s="5" t="n"/>
      <c r="F1153" s="5" t="n"/>
      <c r="G1153" s="5" t="n"/>
      <c r="H1153" s="15" t="n"/>
      <c r="I1153" s="5" t="n"/>
      <c r="J1153" s="19">
        <f>IF(E1153&amp;""="","",IFERROR(INDEX('الخدمات'!$B$6:$B$205,MATCH(E1153&amp;"",'الخدمات'!$A$6:$A$205,0)),"خدمة غير موجودة"))</f>
        <v/>
      </c>
      <c r="K1153" s="19">
        <f>IF(A1153&amp;""="","",IF(AND(G1153="تم",ISNUMBER(J1153)),ROUND(J1153-N(H1153),2),0))</f>
        <v/>
      </c>
      <c r="L1153" s="19">
        <f>IF(A1153&amp;""="","",IFERROR(ROUND(K1153*INDEX('الموظفات'!$C$6:$C$205,MATCH(F1153&amp;"",'الموظفات'!$A$6:$A$205,0)),2),0))</f>
        <v/>
      </c>
      <c r="M1153" s="6">
        <f>IF(A1153&amp;""="","",IF(G1153&amp;""="","محجوز",G1153))</f>
        <v/>
      </c>
      <c r="N1153" s="18">
        <f>IF(ISNUMBER(A1153),IF(ISNUMBER(B1153),HOUR(B1153)*60+MINUTE(B1153),0),"")</f>
        <v/>
      </c>
      <c r="O1153" s="18">
        <f>IF(AND(ISNUMBER(A1153),A1153='الإعدادات'!$B$4),COUNTIFS($A$6:$A$2005,'الإعدادات'!$B$4,$N$6:$N$2005,"&lt;"&amp;N1153)+COUNTIFS($A$6:A1153,'الإعدادات'!$B$4,$N$6:N1153,N1153),"")</f>
        <v/>
      </c>
    </row>
    <row r="1154">
      <c r="A1154" s="13" t="n"/>
      <c r="B1154" s="20" t="n"/>
      <c r="C1154" s="5" t="n"/>
      <c r="D1154" s="21" t="n"/>
      <c r="E1154" s="5" t="n"/>
      <c r="F1154" s="5" t="n"/>
      <c r="G1154" s="5" t="n"/>
      <c r="H1154" s="15" t="n"/>
      <c r="I1154" s="5" t="n"/>
      <c r="J1154" s="19">
        <f>IF(E1154&amp;""="","",IFERROR(INDEX('الخدمات'!$B$6:$B$205,MATCH(E1154&amp;"",'الخدمات'!$A$6:$A$205,0)),"خدمة غير موجودة"))</f>
        <v/>
      </c>
      <c r="K1154" s="19">
        <f>IF(A1154&amp;""="","",IF(AND(G1154="تم",ISNUMBER(J1154)),ROUND(J1154-N(H1154),2),0))</f>
        <v/>
      </c>
      <c r="L1154" s="19">
        <f>IF(A1154&amp;""="","",IFERROR(ROUND(K1154*INDEX('الموظفات'!$C$6:$C$205,MATCH(F1154&amp;"",'الموظفات'!$A$6:$A$205,0)),2),0))</f>
        <v/>
      </c>
      <c r="M1154" s="6">
        <f>IF(A1154&amp;""="","",IF(G1154&amp;""="","محجوز",G1154))</f>
        <v/>
      </c>
      <c r="N1154" s="18">
        <f>IF(ISNUMBER(A1154),IF(ISNUMBER(B1154),HOUR(B1154)*60+MINUTE(B1154),0),"")</f>
        <v/>
      </c>
      <c r="O1154" s="18">
        <f>IF(AND(ISNUMBER(A1154),A1154='الإعدادات'!$B$4),COUNTIFS($A$6:$A$2005,'الإعدادات'!$B$4,$N$6:$N$2005,"&lt;"&amp;N1154)+COUNTIFS($A$6:A1154,'الإعدادات'!$B$4,$N$6:N1154,N1154),"")</f>
        <v/>
      </c>
    </row>
    <row r="1155">
      <c r="A1155" s="13" t="n"/>
      <c r="B1155" s="20" t="n"/>
      <c r="C1155" s="5" t="n"/>
      <c r="D1155" s="21" t="n"/>
      <c r="E1155" s="5" t="n"/>
      <c r="F1155" s="5" t="n"/>
      <c r="G1155" s="5" t="n"/>
      <c r="H1155" s="15" t="n"/>
      <c r="I1155" s="5" t="n"/>
      <c r="J1155" s="19">
        <f>IF(E1155&amp;""="","",IFERROR(INDEX('الخدمات'!$B$6:$B$205,MATCH(E1155&amp;"",'الخدمات'!$A$6:$A$205,0)),"خدمة غير موجودة"))</f>
        <v/>
      </c>
      <c r="K1155" s="19">
        <f>IF(A1155&amp;""="","",IF(AND(G1155="تم",ISNUMBER(J1155)),ROUND(J1155-N(H1155),2),0))</f>
        <v/>
      </c>
      <c r="L1155" s="19">
        <f>IF(A1155&amp;""="","",IFERROR(ROUND(K1155*INDEX('الموظفات'!$C$6:$C$205,MATCH(F1155&amp;"",'الموظفات'!$A$6:$A$205,0)),2),0))</f>
        <v/>
      </c>
      <c r="M1155" s="6">
        <f>IF(A1155&amp;""="","",IF(G1155&amp;""="","محجوز",G1155))</f>
        <v/>
      </c>
      <c r="N1155" s="18">
        <f>IF(ISNUMBER(A1155),IF(ISNUMBER(B1155),HOUR(B1155)*60+MINUTE(B1155),0),"")</f>
        <v/>
      </c>
      <c r="O1155" s="18">
        <f>IF(AND(ISNUMBER(A1155),A1155='الإعدادات'!$B$4),COUNTIFS($A$6:$A$2005,'الإعدادات'!$B$4,$N$6:$N$2005,"&lt;"&amp;N1155)+COUNTIFS($A$6:A1155,'الإعدادات'!$B$4,$N$6:N1155,N1155),"")</f>
        <v/>
      </c>
    </row>
    <row r="1156">
      <c r="A1156" s="13" t="n"/>
      <c r="B1156" s="20" t="n"/>
      <c r="C1156" s="5" t="n"/>
      <c r="D1156" s="21" t="n"/>
      <c r="E1156" s="5" t="n"/>
      <c r="F1156" s="5" t="n"/>
      <c r="G1156" s="5" t="n"/>
      <c r="H1156" s="15" t="n"/>
      <c r="I1156" s="5" t="n"/>
      <c r="J1156" s="19">
        <f>IF(E1156&amp;""="","",IFERROR(INDEX('الخدمات'!$B$6:$B$205,MATCH(E1156&amp;"",'الخدمات'!$A$6:$A$205,0)),"خدمة غير موجودة"))</f>
        <v/>
      </c>
      <c r="K1156" s="19">
        <f>IF(A1156&amp;""="","",IF(AND(G1156="تم",ISNUMBER(J1156)),ROUND(J1156-N(H1156),2),0))</f>
        <v/>
      </c>
      <c r="L1156" s="19">
        <f>IF(A1156&amp;""="","",IFERROR(ROUND(K1156*INDEX('الموظفات'!$C$6:$C$205,MATCH(F1156&amp;"",'الموظفات'!$A$6:$A$205,0)),2),0))</f>
        <v/>
      </c>
      <c r="M1156" s="6">
        <f>IF(A1156&amp;""="","",IF(G1156&amp;""="","محجوز",G1156))</f>
        <v/>
      </c>
      <c r="N1156" s="18">
        <f>IF(ISNUMBER(A1156),IF(ISNUMBER(B1156),HOUR(B1156)*60+MINUTE(B1156),0),"")</f>
        <v/>
      </c>
      <c r="O1156" s="18">
        <f>IF(AND(ISNUMBER(A1156),A1156='الإعدادات'!$B$4),COUNTIFS($A$6:$A$2005,'الإعدادات'!$B$4,$N$6:$N$2005,"&lt;"&amp;N1156)+COUNTIFS($A$6:A1156,'الإعدادات'!$B$4,$N$6:N1156,N1156),"")</f>
        <v/>
      </c>
    </row>
    <row r="1157">
      <c r="A1157" s="13" t="n"/>
      <c r="B1157" s="20" t="n"/>
      <c r="C1157" s="5" t="n"/>
      <c r="D1157" s="21" t="n"/>
      <c r="E1157" s="5" t="n"/>
      <c r="F1157" s="5" t="n"/>
      <c r="G1157" s="5" t="n"/>
      <c r="H1157" s="15" t="n"/>
      <c r="I1157" s="5" t="n"/>
      <c r="J1157" s="19">
        <f>IF(E1157&amp;""="","",IFERROR(INDEX('الخدمات'!$B$6:$B$205,MATCH(E1157&amp;"",'الخدمات'!$A$6:$A$205,0)),"خدمة غير موجودة"))</f>
        <v/>
      </c>
      <c r="K1157" s="19">
        <f>IF(A1157&amp;""="","",IF(AND(G1157="تم",ISNUMBER(J1157)),ROUND(J1157-N(H1157),2),0))</f>
        <v/>
      </c>
      <c r="L1157" s="19">
        <f>IF(A1157&amp;""="","",IFERROR(ROUND(K1157*INDEX('الموظفات'!$C$6:$C$205,MATCH(F1157&amp;"",'الموظفات'!$A$6:$A$205,0)),2),0))</f>
        <v/>
      </c>
      <c r="M1157" s="6">
        <f>IF(A1157&amp;""="","",IF(G1157&amp;""="","محجوز",G1157))</f>
        <v/>
      </c>
      <c r="N1157" s="18">
        <f>IF(ISNUMBER(A1157),IF(ISNUMBER(B1157),HOUR(B1157)*60+MINUTE(B1157),0),"")</f>
        <v/>
      </c>
      <c r="O1157" s="18">
        <f>IF(AND(ISNUMBER(A1157),A1157='الإعدادات'!$B$4),COUNTIFS($A$6:$A$2005,'الإعدادات'!$B$4,$N$6:$N$2005,"&lt;"&amp;N1157)+COUNTIFS($A$6:A1157,'الإعدادات'!$B$4,$N$6:N1157,N1157),"")</f>
        <v/>
      </c>
    </row>
    <row r="1158">
      <c r="A1158" s="13" t="n"/>
      <c r="B1158" s="20" t="n"/>
      <c r="C1158" s="5" t="n"/>
      <c r="D1158" s="21" t="n"/>
      <c r="E1158" s="5" t="n"/>
      <c r="F1158" s="5" t="n"/>
      <c r="G1158" s="5" t="n"/>
      <c r="H1158" s="15" t="n"/>
      <c r="I1158" s="5" t="n"/>
      <c r="J1158" s="19">
        <f>IF(E1158&amp;""="","",IFERROR(INDEX('الخدمات'!$B$6:$B$205,MATCH(E1158&amp;"",'الخدمات'!$A$6:$A$205,0)),"خدمة غير موجودة"))</f>
        <v/>
      </c>
      <c r="K1158" s="19">
        <f>IF(A1158&amp;""="","",IF(AND(G1158="تم",ISNUMBER(J1158)),ROUND(J1158-N(H1158),2),0))</f>
        <v/>
      </c>
      <c r="L1158" s="19">
        <f>IF(A1158&amp;""="","",IFERROR(ROUND(K1158*INDEX('الموظفات'!$C$6:$C$205,MATCH(F1158&amp;"",'الموظفات'!$A$6:$A$205,0)),2),0))</f>
        <v/>
      </c>
      <c r="M1158" s="6">
        <f>IF(A1158&amp;""="","",IF(G1158&amp;""="","محجوز",G1158))</f>
        <v/>
      </c>
      <c r="N1158" s="18">
        <f>IF(ISNUMBER(A1158),IF(ISNUMBER(B1158),HOUR(B1158)*60+MINUTE(B1158),0),"")</f>
        <v/>
      </c>
      <c r="O1158" s="18">
        <f>IF(AND(ISNUMBER(A1158),A1158='الإعدادات'!$B$4),COUNTIFS($A$6:$A$2005,'الإعدادات'!$B$4,$N$6:$N$2005,"&lt;"&amp;N1158)+COUNTIFS($A$6:A1158,'الإعدادات'!$B$4,$N$6:N1158,N1158),"")</f>
        <v/>
      </c>
    </row>
    <row r="1159">
      <c r="A1159" s="13" t="n"/>
      <c r="B1159" s="20" t="n"/>
      <c r="C1159" s="5" t="n"/>
      <c r="D1159" s="21" t="n"/>
      <c r="E1159" s="5" t="n"/>
      <c r="F1159" s="5" t="n"/>
      <c r="G1159" s="5" t="n"/>
      <c r="H1159" s="15" t="n"/>
      <c r="I1159" s="5" t="n"/>
      <c r="J1159" s="19">
        <f>IF(E1159&amp;""="","",IFERROR(INDEX('الخدمات'!$B$6:$B$205,MATCH(E1159&amp;"",'الخدمات'!$A$6:$A$205,0)),"خدمة غير موجودة"))</f>
        <v/>
      </c>
      <c r="K1159" s="19">
        <f>IF(A1159&amp;""="","",IF(AND(G1159="تم",ISNUMBER(J1159)),ROUND(J1159-N(H1159),2),0))</f>
        <v/>
      </c>
      <c r="L1159" s="19">
        <f>IF(A1159&amp;""="","",IFERROR(ROUND(K1159*INDEX('الموظفات'!$C$6:$C$205,MATCH(F1159&amp;"",'الموظفات'!$A$6:$A$205,0)),2),0))</f>
        <v/>
      </c>
      <c r="M1159" s="6">
        <f>IF(A1159&amp;""="","",IF(G1159&amp;""="","محجوز",G1159))</f>
        <v/>
      </c>
      <c r="N1159" s="18">
        <f>IF(ISNUMBER(A1159),IF(ISNUMBER(B1159),HOUR(B1159)*60+MINUTE(B1159),0),"")</f>
        <v/>
      </c>
      <c r="O1159" s="18">
        <f>IF(AND(ISNUMBER(A1159),A1159='الإعدادات'!$B$4),COUNTIFS($A$6:$A$2005,'الإعدادات'!$B$4,$N$6:$N$2005,"&lt;"&amp;N1159)+COUNTIFS($A$6:A1159,'الإعدادات'!$B$4,$N$6:N1159,N1159),"")</f>
        <v/>
      </c>
    </row>
    <row r="1160">
      <c r="A1160" s="13" t="n"/>
      <c r="B1160" s="20" t="n"/>
      <c r="C1160" s="5" t="n"/>
      <c r="D1160" s="21" t="n"/>
      <c r="E1160" s="5" t="n"/>
      <c r="F1160" s="5" t="n"/>
      <c r="G1160" s="5" t="n"/>
      <c r="H1160" s="15" t="n"/>
      <c r="I1160" s="5" t="n"/>
      <c r="J1160" s="19">
        <f>IF(E1160&amp;""="","",IFERROR(INDEX('الخدمات'!$B$6:$B$205,MATCH(E1160&amp;"",'الخدمات'!$A$6:$A$205,0)),"خدمة غير موجودة"))</f>
        <v/>
      </c>
      <c r="K1160" s="19">
        <f>IF(A1160&amp;""="","",IF(AND(G1160="تم",ISNUMBER(J1160)),ROUND(J1160-N(H1160),2),0))</f>
        <v/>
      </c>
      <c r="L1160" s="19">
        <f>IF(A1160&amp;""="","",IFERROR(ROUND(K1160*INDEX('الموظفات'!$C$6:$C$205,MATCH(F1160&amp;"",'الموظفات'!$A$6:$A$205,0)),2),0))</f>
        <v/>
      </c>
      <c r="M1160" s="6">
        <f>IF(A1160&amp;""="","",IF(G1160&amp;""="","محجوز",G1160))</f>
        <v/>
      </c>
      <c r="N1160" s="18">
        <f>IF(ISNUMBER(A1160),IF(ISNUMBER(B1160),HOUR(B1160)*60+MINUTE(B1160),0),"")</f>
        <v/>
      </c>
      <c r="O1160" s="18">
        <f>IF(AND(ISNUMBER(A1160),A1160='الإعدادات'!$B$4),COUNTIFS($A$6:$A$2005,'الإعدادات'!$B$4,$N$6:$N$2005,"&lt;"&amp;N1160)+COUNTIFS($A$6:A1160,'الإعدادات'!$B$4,$N$6:N1160,N1160),"")</f>
        <v/>
      </c>
    </row>
    <row r="1161">
      <c r="A1161" s="13" t="n"/>
      <c r="B1161" s="20" t="n"/>
      <c r="C1161" s="5" t="n"/>
      <c r="D1161" s="21" t="n"/>
      <c r="E1161" s="5" t="n"/>
      <c r="F1161" s="5" t="n"/>
      <c r="G1161" s="5" t="n"/>
      <c r="H1161" s="15" t="n"/>
      <c r="I1161" s="5" t="n"/>
      <c r="J1161" s="19">
        <f>IF(E1161&amp;""="","",IFERROR(INDEX('الخدمات'!$B$6:$B$205,MATCH(E1161&amp;"",'الخدمات'!$A$6:$A$205,0)),"خدمة غير موجودة"))</f>
        <v/>
      </c>
      <c r="K1161" s="19">
        <f>IF(A1161&amp;""="","",IF(AND(G1161="تم",ISNUMBER(J1161)),ROUND(J1161-N(H1161),2),0))</f>
        <v/>
      </c>
      <c r="L1161" s="19">
        <f>IF(A1161&amp;""="","",IFERROR(ROUND(K1161*INDEX('الموظفات'!$C$6:$C$205,MATCH(F1161&amp;"",'الموظفات'!$A$6:$A$205,0)),2),0))</f>
        <v/>
      </c>
      <c r="M1161" s="6">
        <f>IF(A1161&amp;""="","",IF(G1161&amp;""="","محجوز",G1161))</f>
        <v/>
      </c>
      <c r="N1161" s="18">
        <f>IF(ISNUMBER(A1161),IF(ISNUMBER(B1161),HOUR(B1161)*60+MINUTE(B1161),0),"")</f>
        <v/>
      </c>
      <c r="O1161" s="18">
        <f>IF(AND(ISNUMBER(A1161),A1161='الإعدادات'!$B$4),COUNTIFS($A$6:$A$2005,'الإعدادات'!$B$4,$N$6:$N$2005,"&lt;"&amp;N1161)+COUNTIFS($A$6:A1161,'الإعدادات'!$B$4,$N$6:N1161,N1161),"")</f>
        <v/>
      </c>
    </row>
    <row r="1162">
      <c r="A1162" s="13" t="n"/>
      <c r="B1162" s="20" t="n"/>
      <c r="C1162" s="5" t="n"/>
      <c r="D1162" s="21" t="n"/>
      <c r="E1162" s="5" t="n"/>
      <c r="F1162" s="5" t="n"/>
      <c r="G1162" s="5" t="n"/>
      <c r="H1162" s="15" t="n"/>
      <c r="I1162" s="5" t="n"/>
      <c r="J1162" s="19">
        <f>IF(E1162&amp;""="","",IFERROR(INDEX('الخدمات'!$B$6:$B$205,MATCH(E1162&amp;"",'الخدمات'!$A$6:$A$205,0)),"خدمة غير موجودة"))</f>
        <v/>
      </c>
      <c r="K1162" s="19">
        <f>IF(A1162&amp;""="","",IF(AND(G1162="تم",ISNUMBER(J1162)),ROUND(J1162-N(H1162),2),0))</f>
        <v/>
      </c>
      <c r="L1162" s="19">
        <f>IF(A1162&amp;""="","",IFERROR(ROUND(K1162*INDEX('الموظفات'!$C$6:$C$205,MATCH(F1162&amp;"",'الموظفات'!$A$6:$A$205,0)),2),0))</f>
        <v/>
      </c>
      <c r="M1162" s="6">
        <f>IF(A1162&amp;""="","",IF(G1162&amp;""="","محجوز",G1162))</f>
        <v/>
      </c>
      <c r="N1162" s="18">
        <f>IF(ISNUMBER(A1162),IF(ISNUMBER(B1162),HOUR(B1162)*60+MINUTE(B1162),0),"")</f>
        <v/>
      </c>
      <c r="O1162" s="18">
        <f>IF(AND(ISNUMBER(A1162),A1162='الإعدادات'!$B$4),COUNTIFS($A$6:$A$2005,'الإعدادات'!$B$4,$N$6:$N$2005,"&lt;"&amp;N1162)+COUNTIFS($A$6:A1162,'الإعدادات'!$B$4,$N$6:N1162,N1162),"")</f>
        <v/>
      </c>
    </row>
    <row r="1163">
      <c r="A1163" s="13" t="n"/>
      <c r="B1163" s="20" t="n"/>
      <c r="C1163" s="5" t="n"/>
      <c r="D1163" s="21" t="n"/>
      <c r="E1163" s="5" t="n"/>
      <c r="F1163" s="5" t="n"/>
      <c r="G1163" s="5" t="n"/>
      <c r="H1163" s="15" t="n"/>
      <c r="I1163" s="5" t="n"/>
      <c r="J1163" s="19">
        <f>IF(E1163&amp;""="","",IFERROR(INDEX('الخدمات'!$B$6:$B$205,MATCH(E1163&amp;"",'الخدمات'!$A$6:$A$205,0)),"خدمة غير موجودة"))</f>
        <v/>
      </c>
      <c r="K1163" s="19">
        <f>IF(A1163&amp;""="","",IF(AND(G1163="تم",ISNUMBER(J1163)),ROUND(J1163-N(H1163),2),0))</f>
        <v/>
      </c>
      <c r="L1163" s="19">
        <f>IF(A1163&amp;""="","",IFERROR(ROUND(K1163*INDEX('الموظفات'!$C$6:$C$205,MATCH(F1163&amp;"",'الموظفات'!$A$6:$A$205,0)),2),0))</f>
        <v/>
      </c>
      <c r="M1163" s="6">
        <f>IF(A1163&amp;""="","",IF(G1163&amp;""="","محجوز",G1163))</f>
        <v/>
      </c>
      <c r="N1163" s="18">
        <f>IF(ISNUMBER(A1163),IF(ISNUMBER(B1163),HOUR(B1163)*60+MINUTE(B1163),0),"")</f>
        <v/>
      </c>
      <c r="O1163" s="18">
        <f>IF(AND(ISNUMBER(A1163),A1163='الإعدادات'!$B$4),COUNTIFS($A$6:$A$2005,'الإعدادات'!$B$4,$N$6:$N$2005,"&lt;"&amp;N1163)+COUNTIFS($A$6:A1163,'الإعدادات'!$B$4,$N$6:N1163,N1163),"")</f>
        <v/>
      </c>
    </row>
    <row r="1164">
      <c r="A1164" s="13" t="n"/>
      <c r="B1164" s="20" t="n"/>
      <c r="C1164" s="5" t="n"/>
      <c r="D1164" s="21" t="n"/>
      <c r="E1164" s="5" t="n"/>
      <c r="F1164" s="5" t="n"/>
      <c r="G1164" s="5" t="n"/>
      <c r="H1164" s="15" t="n"/>
      <c r="I1164" s="5" t="n"/>
      <c r="J1164" s="19">
        <f>IF(E1164&amp;""="","",IFERROR(INDEX('الخدمات'!$B$6:$B$205,MATCH(E1164&amp;"",'الخدمات'!$A$6:$A$205,0)),"خدمة غير موجودة"))</f>
        <v/>
      </c>
      <c r="K1164" s="19">
        <f>IF(A1164&amp;""="","",IF(AND(G1164="تم",ISNUMBER(J1164)),ROUND(J1164-N(H1164),2),0))</f>
        <v/>
      </c>
      <c r="L1164" s="19">
        <f>IF(A1164&amp;""="","",IFERROR(ROUND(K1164*INDEX('الموظفات'!$C$6:$C$205,MATCH(F1164&amp;"",'الموظفات'!$A$6:$A$205,0)),2),0))</f>
        <v/>
      </c>
      <c r="M1164" s="6">
        <f>IF(A1164&amp;""="","",IF(G1164&amp;""="","محجوز",G1164))</f>
        <v/>
      </c>
      <c r="N1164" s="18">
        <f>IF(ISNUMBER(A1164),IF(ISNUMBER(B1164),HOUR(B1164)*60+MINUTE(B1164),0),"")</f>
        <v/>
      </c>
      <c r="O1164" s="18">
        <f>IF(AND(ISNUMBER(A1164),A1164='الإعدادات'!$B$4),COUNTIFS($A$6:$A$2005,'الإعدادات'!$B$4,$N$6:$N$2005,"&lt;"&amp;N1164)+COUNTIFS($A$6:A1164,'الإعدادات'!$B$4,$N$6:N1164,N1164),"")</f>
        <v/>
      </c>
    </row>
    <row r="1165">
      <c r="A1165" s="13" t="n"/>
      <c r="B1165" s="20" t="n"/>
      <c r="C1165" s="5" t="n"/>
      <c r="D1165" s="21" t="n"/>
      <c r="E1165" s="5" t="n"/>
      <c r="F1165" s="5" t="n"/>
      <c r="G1165" s="5" t="n"/>
      <c r="H1165" s="15" t="n"/>
      <c r="I1165" s="5" t="n"/>
      <c r="J1165" s="19">
        <f>IF(E1165&amp;""="","",IFERROR(INDEX('الخدمات'!$B$6:$B$205,MATCH(E1165&amp;"",'الخدمات'!$A$6:$A$205,0)),"خدمة غير موجودة"))</f>
        <v/>
      </c>
      <c r="K1165" s="19">
        <f>IF(A1165&amp;""="","",IF(AND(G1165="تم",ISNUMBER(J1165)),ROUND(J1165-N(H1165),2),0))</f>
        <v/>
      </c>
      <c r="L1165" s="19">
        <f>IF(A1165&amp;""="","",IFERROR(ROUND(K1165*INDEX('الموظفات'!$C$6:$C$205,MATCH(F1165&amp;"",'الموظفات'!$A$6:$A$205,0)),2),0))</f>
        <v/>
      </c>
      <c r="M1165" s="6">
        <f>IF(A1165&amp;""="","",IF(G1165&amp;""="","محجوز",G1165))</f>
        <v/>
      </c>
      <c r="N1165" s="18">
        <f>IF(ISNUMBER(A1165),IF(ISNUMBER(B1165),HOUR(B1165)*60+MINUTE(B1165),0),"")</f>
        <v/>
      </c>
      <c r="O1165" s="18">
        <f>IF(AND(ISNUMBER(A1165),A1165='الإعدادات'!$B$4),COUNTIFS($A$6:$A$2005,'الإعدادات'!$B$4,$N$6:$N$2005,"&lt;"&amp;N1165)+COUNTIFS($A$6:A1165,'الإعدادات'!$B$4,$N$6:N1165,N1165),"")</f>
        <v/>
      </c>
    </row>
    <row r="1166">
      <c r="A1166" s="13" t="n"/>
      <c r="B1166" s="20" t="n"/>
      <c r="C1166" s="5" t="n"/>
      <c r="D1166" s="21" t="n"/>
      <c r="E1166" s="5" t="n"/>
      <c r="F1166" s="5" t="n"/>
      <c r="G1166" s="5" t="n"/>
      <c r="H1166" s="15" t="n"/>
      <c r="I1166" s="5" t="n"/>
      <c r="J1166" s="19">
        <f>IF(E1166&amp;""="","",IFERROR(INDEX('الخدمات'!$B$6:$B$205,MATCH(E1166&amp;"",'الخدمات'!$A$6:$A$205,0)),"خدمة غير موجودة"))</f>
        <v/>
      </c>
      <c r="K1166" s="19">
        <f>IF(A1166&amp;""="","",IF(AND(G1166="تم",ISNUMBER(J1166)),ROUND(J1166-N(H1166),2),0))</f>
        <v/>
      </c>
      <c r="L1166" s="19">
        <f>IF(A1166&amp;""="","",IFERROR(ROUND(K1166*INDEX('الموظفات'!$C$6:$C$205,MATCH(F1166&amp;"",'الموظفات'!$A$6:$A$205,0)),2),0))</f>
        <v/>
      </c>
      <c r="M1166" s="6">
        <f>IF(A1166&amp;""="","",IF(G1166&amp;""="","محجوز",G1166))</f>
        <v/>
      </c>
      <c r="N1166" s="18">
        <f>IF(ISNUMBER(A1166),IF(ISNUMBER(B1166),HOUR(B1166)*60+MINUTE(B1166),0),"")</f>
        <v/>
      </c>
      <c r="O1166" s="18">
        <f>IF(AND(ISNUMBER(A1166),A1166='الإعدادات'!$B$4),COUNTIFS($A$6:$A$2005,'الإعدادات'!$B$4,$N$6:$N$2005,"&lt;"&amp;N1166)+COUNTIFS($A$6:A1166,'الإعدادات'!$B$4,$N$6:N1166,N1166),"")</f>
        <v/>
      </c>
    </row>
    <row r="1167">
      <c r="A1167" s="13" t="n"/>
      <c r="B1167" s="20" t="n"/>
      <c r="C1167" s="5" t="n"/>
      <c r="D1167" s="21" t="n"/>
      <c r="E1167" s="5" t="n"/>
      <c r="F1167" s="5" t="n"/>
      <c r="G1167" s="5" t="n"/>
      <c r="H1167" s="15" t="n"/>
      <c r="I1167" s="5" t="n"/>
      <c r="J1167" s="19">
        <f>IF(E1167&amp;""="","",IFERROR(INDEX('الخدمات'!$B$6:$B$205,MATCH(E1167&amp;"",'الخدمات'!$A$6:$A$205,0)),"خدمة غير موجودة"))</f>
        <v/>
      </c>
      <c r="K1167" s="19">
        <f>IF(A1167&amp;""="","",IF(AND(G1167="تم",ISNUMBER(J1167)),ROUND(J1167-N(H1167),2),0))</f>
        <v/>
      </c>
      <c r="L1167" s="19">
        <f>IF(A1167&amp;""="","",IFERROR(ROUND(K1167*INDEX('الموظفات'!$C$6:$C$205,MATCH(F1167&amp;"",'الموظفات'!$A$6:$A$205,0)),2),0))</f>
        <v/>
      </c>
      <c r="M1167" s="6">
        <f>IF(A1167&amp;""="","",IF(G1167&amp;""="","محجوز",G1167))</f>
        <v/>
      </c>
      <c r="N1167" s="18">
        <f>IF(ISNUMBER(A1167),IF(ISNUMBER(B1167),HOUR(B1167)*60+MINUTE(B1167),0),"")</f>
        <v/>
      </c>
      <c r="O1167" s="18">
        <f>IF(AND(ISNUMBER(A1167),A1167='الإعدادات'!$B$4),COUNTIFS($A$6:$A$2005,'الإعدادات'!$B$4,$N$6:$N$2005,"&lt;"&amp;N1167)+COUNTIFS($A$6:A1167,'الإعدادات'!$B$4,$N$6:N1167,N1167),"")</f>
        <v/>
      </c>
    </row>
    <row r="1168">
      <c r="A1168" s="13" t="n"/>
      <c r="B1168" s="20" t="n"/>
      <c r="C1168" s="5" t="n"/>
      <c r="D1168" s="21" t="n"/>
      <c r="E1168" s="5" t="n"/>
      <c r="F1168" s="5" t="n"/>
      <c r="G1168" s="5" t="n"/>
      <c r="H1168" s="15" t="n"/>
      <c r="I1168" s="5" t="n"/>
      <c r="J1168" s="19">
        <f>IF(E1168&amp;""="","",IFERROR(INDEX('الخدمات'!$B$6:$B$205,MATCH(E1168&amp;"",'الخدمات'!$A$6:$A$205,0)),"خدمة غير موجودة"))</f>
        <v/>
      </c>
      <c r="K1168" s="19">
        <f>IF(A1168&amp;""="","",IF(AND(G1168="تم",ISNUMBER(J1168)),ROUND(J1168-N(H1168),2),0))</f>
        <v/>
      </c>
      <c r="L1168" s="19">
        <f>IF(A1168&amp;""="","",IFERROR(ROUND(K1168*INDEX('الموظفات'!$C$6:$C$205,MATCH(F1168&amp;"",'الموظفات'!$A$6:$A$205,0)),2),0))</f>
        <v/>
      </c>
      <c r="M1168" s="6">
        <f>IF(A1168&amp;""="","",IF(G1168&amp;""="","محجوز",G1168))</f>
        <v/>
      </c>
      <c r="N1168" s="18">
        <f>IF(ISNUMBER(A1168),IF(ISNUMBER(B1168),HOUR(B1168)*60+MINUTE(B1168),0),"")</f>
        <v/>
      </c>
      <c r="O1168" s="18">
        <f>IF(AND(ISNUMBER(A1168),A1168='الإعدادات'!$B$4),COUNTIFS($A$6:$A$2005,'الإعدادات'!$B$4,$N$6:$N$2005,"&lt;"&amp;N1168)+COUNTIFS($A$6:A1168,'الإعدادات'!$B$4,$N$6:N1168,N1168),"")</f>
        <v/>
      </c>
    </row>
    <row r="1169">
      <c r="A1169" s="13" t="n"/>
      <c r="B1169" s="20" t="n"/>
      <c r="C1169" s="5" t="n"/>
      <c r="D1169" s="21" t="n"/>
      <c r="E1169" s="5" t="n"/>
      <c r="F1169" s="5" t="n"/>
      <c r="G1169" s="5" t="n"/>
      <c r="H1169" s="15" t="n"/>
      <c r="I1169" s="5" t="n"/>
      <c r="J1169" s="19">
        <f>IF(E1169&amp;""="","",IFERROR(INDEX('الخدمات'!$B$6:$B$205,MATCH(E1169&amp;"",'الخدمات'!$A$6:$A$205,0)),"خدمة غير موجودة"))</f>
        <v/>
      </c>
      <c r="K1169" s="19">
        <f>IF(A1169&amp;""="","",IF(AND(G1169="تم",ISNUMBER(J1169)),ROUND(J1169-N(H1169),2),0))</f>
        <v/>
      </c>
      <c r="L1169" s="19">
        <f>IF(A1169&amp;""="","",IFERROR(ROUND(K1169*INDEX('الموظفات'!$C$6:$C$205,MATCH(F1169&amp;"",'الموظفات'!$A$6:$A$205,0)),2),0))</f>
        <v/>
      </c>
      <c r="M1169" s="6">
        <f>IF(A1169&amp;""="","",IF(G1169&amp;""="","محجوز",G1169))</f>
        <v/>
      </c>
      <c r="N1169" s="18">
        <f>IF(ISNUMBER(A1169),IF(ISNUMBER(B1169),HOUR(B1169)*60+MINUTE(B1169),0),"")</f>
        <v/>
      </c>
      <c r="O1169" s="18">
        <f>IF(AND(ISNUMBER(A1169),A1169='الإعدادات'!$B$4),COUNTIFS($A$6:$A$2005,'الإعدادات'!$B$4,$N$6:$N$2005,"&lt;"&amp;N1169)+COUNTIFS($A$6:A1169,'الإعدادات'!$B$4,$N$6:N1169,N1169),"")</f>
        <v/>
      </c>
    </row>
    <row r="1170">
      <c r="A1170" s="13" t="n"/>
      <c r="B1170" s="20" t="n"/>
      <c r="C1170" s="5" t="n"/>
      <c r="D1170" s="21" t="n"/>
      <c r="E1170" s="5" t="n"/>
      <c r="F1170" s="5" t="n"/>
      <c r="G1170" s="5" t="n"/>
      <c r="H1170" s="15" t="n"/>
      <c r="I1170" s="5" t="n"/>
      <c r="J1170" s="19">
        <f>IF(E1170&amp;""="","",IFERROR(INDEX('الخدمات'!$B$6:$B$205,MATCH(E1170&amp;"",'الخدمات'!$A$6:$A$205,0)),"خدمة غير موجودة"))</f>
        <v/>
      </c>
      <c r="K1170" s="19">
        <f>IF(A1170&amp;""="","",IF(AND(G1170="تم",ISNUMBER(J1170)),ROUND(J1170-N(H1170),2),0))</f>
        <v/>
      </c>
      <c r="L1170" s="19">
        <f>IF(A1170&amp;""="","",IFERROR(ROUND(K1170*INDEX('الموظفات'!$C$6:$C$205,MATCH(F1170&amp;"",'الموظفات'!$A$6:$A$205,0)),2),0))</f>
        <v/>
      </c>
      <c r="M1170" s="6">
        <f>IF(A1170&amp;""="","",IF(G1170&amp;""="","محجوز",G1170))</f>
        <v/>
      </c>
      <c r="N1170" s="18">
        <f>IF(ISNUMBER(A1170),IF(ISNUMBER(B1170),HOUR(B1170)*60+MINUTE(B1170),0),"")</f>
        <v/>
      </c>
      <c r="O1170" s="18">
        <f>IF(AND(ISNUMBER(A1170),A1170='الإعدادات'!$B$4),COUNTIFS($A$6:$A$2005,'الإعدادات'!$B$4,$N$6:$N$2005,"&lt;"&amp;N1170)+COUNTIFS($A$6:A1170,'الإعدادات'!$B$4,$N$6:N1170,N1170),"")</f>
        <v/>
      </c>
    </row>
    <row r="1171">
      <c r="A1171" s="13" t="n"/>
      <c r="B1171" s="20" t="n"/>
      <c r="C1171" s="5" t="n"/>
      <c r="D1171" s="21" t="n"/>
      <c r="E1171" s="5" t="n"/>
      <c r="F1171" s="5" t="n"/>
      <c r="G1171" s="5" t="n"/>
      <c r="H1171" s="15" t="n"/>
      <c r="I1171" s="5" t="n"/>
      <c r="J1171" s="19">
        <f>IF(E1171&amp;""="","",IFERROR(INDEX('الخدمات'!$B$6:$B$205,MATCH(E1171&amp;"",'الخدمات'!$A$6:$A$205,0)),"خدمة غير موجودة"))</f>
        <v/>
      </c>
      <c r="K1171" s="19">
        <f>IF(A1171&amp;""="","",IF(AND(G1171="تم",ISNUMBER(J1171)),ROUND(J1171-N(H1171),2),0))</f>
        <v/>
      </c>
      <c r="L1171" s="19">
        <f>IF(A1171&amp;""="","",IFERROR(ROUND(K1171*INDEX('الموظفات'!$C$6:$C$205,MATCH(F1171&amp;"",'الموظفات'!$A$6:$A$205,0)),2),0))</f>
        <v/>
      </c>
      <c r="M1171" s="6">
        <f>IF(A1171&amp;""="","",IF(G1171&amp;""="","محجوز",G1171))</f>
        <v/>
      </c>
      <c r="N1171" s="18">
        <f>IF(ISNUMBER(A1171),IF(ISNUMBER(B1171),HOUR(B1171)*60+MINUTE(B1171),0),"")</f>
        <v/>
      </c>
      <c r="O1171" s="18">
        <f>IF(AND(ISNUMBER(A1171),A1171='الإعدادات'!$B$4),COUNTIFS($A$6:$A$2005,'الإعدادات'!$B$4,$N$6:$N$2005,"&lt;"&amp;N1171)+COUNTIFS($A$6:A1171,'الإعدادات'!$B$4,$N$6:N1171,N1171),"")</f>
        <v/>
      </c>
    </row>
    <row r="1172">
      <c r="A1172" s="13" t="n"/>
      <c r="B1172" s="20" t="n"/>
      <c r="C1172" s="5" t="n"/>
      <c r="D1172" s="21" t="n"/>
      <c r="E1172" s="5" t="n"/>
      <c r="F1172" s="5" t="n"/>
      <c r="G1172" s="5" t="n"/>
      <c r="H1172" s="15" t="n"/>
      <c r="I1172" s="5" t="n"/>
      <c r="J1172" s="19">
        <f>IF(E1172&amp;""="","",IFERROR(INDEX('الخدمات'!$B$6:$B$205,MATCH(E1172&amp;"",'الخدمات'!$A$6:$A$205,0)),"خدمة غير موجودة"))</f>
        <v/>
      </c>
      <c r="K1172" s="19">
        <f>IF(A1172&amp;""="","",IF(AND(G1172="تم",ISNUMBER(J1172)),ROUND(J1172-N(H1172),2),0))</f>
        <v/>
      </c>
      <c r="L1172" s="19">
        <f>IF(A1172&amp;""="","",IFERROR(ROUND(K1172*INDEX('الموظفات'!$C$6:$C$205,MATCH(F1172&amp;"",'الموظفات'!$A$6:$A$205,0)),2),0))</f>
        <v/>
      </c>
      <c r="M1172" s="6">
        <f>IF(A1172&amp;""="","",IF(G1172&amp;""="","محجوز",G1172))</f>
        <v/>
      </c>
      <c r="N1172" s="18">
        <f>IF(ISNUMBER(A1172),IF(ISNUMBER(B1172),HOUR(B1172)*60+MINUTE(B1172),0),"")</f>
        <v/>
      </c>
      <c r="O1172" s="18">
        <f>IF(AND(ISNUMBER(A1172),A1172='الإعدادات'!$B$4),COUNTIFS($A$6:$A$2005,'الإعدادات'!$B$4,$N$6:$N$2005,"&lt;"&amp;N1172)+COUNTIFS($A$6:A1172,'الإعدادات'!$B$4,$N$6:N1172,N1172),"")</f>
        <v/>
      </c>
    </row>
    <row r="1173">
      <c r="A1173" s="13" t="n"/>
      <c r="B1173" s="20" t="n"/>
      <c r="C1173" s="5" t="n"/>
      <c r="D1173" s="21" t="n"/>
      <c r="E1173" s="5" t="n"/>
      <c r="F1173" s="5" t="n"/>
      <c r="G1173" s="5" t="n"/>
      <c r="H1173" s="15" t="n"/>
      <c r="I1173" s="5" t="n"/>
      <c r="J1173" s="19">
        <f>IF(E1173&amp;""="","",IFERROR(INDEX('الخدمات'!$B$6:$B$205,MATCH(E1173&amp;"",'الخدمات'!$A$6:$A$205,0)),"خدمة غير موجودة"))</f>
        <v/>
      </c>
      <c r="K1173" s="19">
        <f>IF(A1173&amp;""="","",IF(AND(G1173="تم",ISNUMBER(J1173)),ROUND(J1173-N(H1173),2),0))</f>
        <v/>
      </c>
      <c r="L1173" s="19">
        <f>IF(A1173&amp;""="","",IFERROR(ROUND(K1173*INDEX('الموظفات'!$C$6:$C$205,MATCH(F1173&amp;"",'الموظفات'!$A$6:$A$205,0)),2),0))</f>
        <v/>
      </c>
      <c r="M1173" s="6">
        <f>IF(A1173&amp;""="","",IF(G1173&amp;""="","محجوز",G1173))</f>
        <v/>
      </c>
      <c r="N1173" s="18">
        <f>IF(ISNUMBER(A1173),IF(ISNUMBER(B1173),HOUR(B1173)*60+MINUTE(B1173),0),"")</f>
        <v/>
      </c>
      <c r="O1173" s="18">
        <f>IF(AND(ISNUMBER(A1173),A1173='الإعدادات'!$B$4),COUNTIFS($A$6:$A$2005,'الإعدادات'!$B$4,$N$6:$N$2005,"&lt;"&amp;N1173)+COUNTIFS($A$6:A1173,'الإعدادات'!$B$4,$N$6:N1173,N1173),"")</f>
        <v/>
      </c>
    </row>
    <row r="1174">
      <c r="A1174" s="13" t="n"/>
      <c r="B1174" s="20" t="n"/>
      <c r="C1174" s="5" t="n"/>
      <c r="D1174" s="21" t="n"/>
      <c r="E1174" s="5" t="n"/>
      <c r="F1174" s="5" t="n"/>
      <c r="G1174" s="5" t="n"/>
      <c r="H1174" s="15" t="n"/>
      <c r="I1174" s="5" t="n"/>
      <c r="J1174" s="19">
        <f>IF(E1174&amp;""="","",IFERROR(INDEX('الخدمات'!$B$6:$B$205,MATCH(E1174&amp;"",'الخدمات'!$A$6:$A$205,0)),"خدمة غير موجودة"))</f>
        <v/>
      </c>
      <c r="K1174" s="19">
        <f>IF(A1174&amp;""="","",IF(AND(G1174="تم",ISNUMBER(J1174)),ROUND(J1174-N(H1174),2),0))</f>
        <v/>
      </c>
      <c r="L1174" s="19">
        <f>IF(A1174&amp;""="","",IFERROR(ROUND(K1174*INDEX('الموظفات'!$C$6:$C$205,MATCH(F1174&amp;"",'الموظفات'!$A$6:$A$205,0)),2),0))</f>
        <v/>
      </c>
      <c r="M1174" s="6">
        <f>IF(A1174&amp;""="","",IF(G1174&amp;""="","محجوز",G1174))</f>
        <v/>
      </c>
      <c r="N1174" s="18">
        <f>IF(ISNUMBER(A1174),IF(ISNUMBER(B1174),HOUR(B1174)*60+MINUTE(B1174),0),"")</f>
        <v/>
      </c>
      <c r="O1174" s="18">
        <f>IF(AND(ISNUMBER(A1174),A1174='الإعدادات'!$B$4),COUNTIFS($A$6:$A$2005,'الإعدادات'!$B$4,$N$6:$N$2005,"&lt;"&amp;N1174)+COUNTIFS($A$6:A1174,'الإعدادات'!$B$4,$N$6:N1174,N1174),"")</f>
        <v/>
      </c>
    </row>
    <row r="1175">
      <c r="A1175" s="13" t="n"/>
      <c r="B1175" s="20" t="n"/>
      <c r="C1175" s="5" t="n"/>
      <c r="D1175" s="21" t="n"/>
      <c r="E1175" s="5" t="n"/>
      <c r="F1175" s="5" t="n"/>
      <c r="G1175" s="5" t="n"/>
      <c r="H1175" s="15" t="n"/>
      <c r="I1175" s="5" t="n"/>
      <c r="J1175" s="19">
        <f>IF(E1175&amp;""="","",IFERROR(INDEX('الخدمات'!$B$6:$B$205,MATCH(E1175&amp;"",'الخدمات'!$A$6:$A$205,0)),"خدمة غير موجودة"))</f>
        <v/>
      </c>
      <c r="K1175" s="19">
        <f>IF(A1175&amp;""="","",IF(AND(G1175="تم",ISNUMBER(J1175)),ROUND(J1175-N(H1175),2),0))</f>
        <v/>
      </c>
      <c r="L1175" s="19">
        <f>IF(A1175&amp;""="","",IFERROR(ROUND(K1175*INDEX('الموظفات'!$C$6:$C$205,MATCH(F1175&amp;"",'الموظفات'!$A$6:$A$205,0)),2),0))</f>
        <v/>
      </c>
      <c r="M1175" s="6">
        <f>IF(A1175&amp;""="","",IF(G1175&amp;""="","محجوز",G1175))</f>
        <v/>
      </c>
      <c r="N1175" s="18">
        <f>IF(ISNUMBER(A1175),IF(ISNUMBER(B1175),HOUR(B1175)*60+MINUTE(B1175),0),"")</f>
        <v/>
      </c>
      <c r="O1175" s="18">
        <f>IF(AND(ISNUMBER(A1175),A1175='الإعدادات'!$B$4),COUNTIFS($A$6:$A$2005,'الإعدادات'!$B$4,$N$6:$N$2005,"&lt;"&amp;N1175)+COUNTIFS($A$6:A1175,'الإعدادات'!$B$4,$N$6:N1175,N1175),"")</f>
        <v/>
      </c>
    </row>
    <row r="1176">
      <c r="A1176" s="13" t="n"/>
      <c r="B1176" s="20" t="n"/>
      <c r="C1176" s="5" t="n"/>
      <c r="D1176" s="21" t="n"/>
      <c r="E1176" s="5" t="n"/>
      <c r="F1176" s="5" t="n"/>
      <c r="G1176" s="5" t="n"/>
      <c r="H1176" s="15" t="n"/>
      <c r="I1176" s="5" t="n"/>
      <c r="J1176" s="19">
        <f>IF(E1176&amp;""="","",IFERROR(INDEX('الخدمات'!$B$6:$B$205,MATCH(E1176&amp;"",'الخدمات'!$A$6:$A$205,0)),"خدمة غير موجودة"))</f>
        <v/>
      </c>
      <c r="K1176" s="19">
        <f>IF(A1176&amp;""="","",IF(AND(G1176="تم",ISNUMBER(J1176)),ROUND(J1176-N(H1176),2),0))</f>
        <v/>
      </c>
      <c r="L1176" s="19">
        <f>IF(A1176&amp;""="","",IFERROR(ROUND(K1176*INDEX('الموظفات'!$C$6:$C$205,MATCH(F1176&amp;"",'الموظفات'!$A$6:$A$205,0)),2),0))</f>
        <v/>
      </c>
      <c r="M1176" s="6">
        <f>IF(A1176&amp;""="","",IF(G1176&amp;""="","محجوز",G1176))</f>
        <v/>
      </c>
      <c r="N1176" s="18">
        <f>IF(ISNUMBER(A1176),IF(ISNUMBER(B1176),HOUR(B1176)*60+MINUTE(B1176),0),"")</f>
        <v/>
      </c>
      <c r="O1176" s="18">
        <f>IF(AND(ISNUMBER(A1176),A1176='الإعدادات'!$B$4),COUNTIFS($A$6:$A$2005,'الإعدادات'!$B$4,$N$6:$N$2005,"&lt;"&amp;N1176)+COUNTIFS($A$6:A1176,'الإعدادات'!$B$4,$N$6:N1176,N1176),"")</f>
        <v/>
      </c>
    </row>
    <row r="1177">
      <c r="A1177" s="13" t="n"/>
      <c r="B1177" s="20" t="n"/>
      <c r="C1177" s="5" t="n"/>
      <c r="D1177" s="21" t="n"/>
      <c r="E1177" s="5" t="n"/>
      <c r="F1177" s="5" t="n"/>
      <c r="G1177" s="5" t="n"/>
      <c r="H1177" s="15" t="n"/>
      <c r="I1177" s="5" t="n"/>
      <c r="J1177" s="19">
        <f>IF(E1177&amp;""="","",IFERROR(INDEX('الخدمات'!$B$6:$B$205,MATCH(E1177&amp;"",'الخدمات'!$A$6:$A$205,0)),"خدمة غير موجودة"))</f>
        <v/>
      </c>
      <c r="K1177" s="19">
        <f>IF(A1177&amp;""="","",IF(AND(G1177="تم",ISNUMBER(J1177)),ROUND(J1177-N(H1177),2),0))</f>
        <v/>
      </c>
      <c r="L1177" s="19">
        <f>IF(A1177&amp;""="","",IFERROR(ROUND(K1177*INDEX('الموظفات'!$C$6:$C$205,MATCH(F1177&amp;"",'الموظفات'!$A$6:$A$205,0)),2),0))</f>
        <v/>
      </c>
      <c r="M1177" s="6">
        <f>IF(A1177&amp;""="","",IF(G1177&amp;""="","محجوز",G1177))</f>
        <v/>
      </c>
      <c r="N1177" s="18">
        <f>IF(ISNUMBER(A1177),IF(ISNUMBER(B1177),HOUR(B1177)*60+MINUTE(B1177),0),"")</f>
        <v/>
      </c>
      <c r="O1177" s="18">
        <f>IF(AND(ISNUMBER(A1177),A1177='الإعدادات'!$B$4),COUNTIFS($A$6:$A$2005,'الإعدادات'!$B$4,$N$6:$N$2005,"&lt;"&amp;N1177)+COUNTIFS($A$6:A1177,'الإعدادات'!$B$4,$N$6:N1177,N1177),"")</f>
        <v/>
      </c>
    </row>
    <row r="1178">
      <c r="A1178" s="13" t="n"/>
      <c r="B1178" s="20" t="n"/>
      <c r="C1178" s="5" t="n"/>
      <c r="D1178" s="21" t="n"/>
      <c r="E1178" s="5" t="n"/>
      <c r="F1178" s="5" t="n"/>
      <c r="G1178" s="5" t="n"/>
      <c r="H1178" s="15" t="n"/>
      <c r="I1178" s="5" t="n"/>
      <c r="J1178" s="19">
        <f>IF(E1178&amp;""="","",IFERROR(INDEX('الخدمات'!$B$6:$B$205,MATCH(E1178&amp;"",'الخدمات'!$A$6:$A$205,0)),"خدمة غير موجودة"))</f>
        <v/>
      </c>
      <c r="K1178" s="19">
        <f>IF(A1178&amp;""="","",IF(AND(G1178="تم",ISNUMBER(J1178)),ROUND(J1178-N(H1178),2),0))</f>
        <v/>
      </c>
      <c r="L1178" s="19">
        <f>IF(A1178&amp;""="","",IFERROR(ROUND(K1178*INDEX('الموظفات'!$C$6:$C$205,MATCH(F1178&amp;"",'الموظفات'!$A$6:$A$205,0)),2),0))</f>
        <v/>
      </c>
      <c r="M1178" s="6">
        <f>IF(A1178&amp;""="","",IF(G1178&amp;""="","محجوز",G1178))</f>
        <v/>
      </c>
      <c r="N1178" s="18">
        <f>IF(ISNUMBER(A1178),IF(ISNUMBER(B1178),HOUR(B1178)*60+MINUTE(B1178),0),"")</f>
        <v/>
      </c>
      <c r="O1178" s="18">
        <f>IF(AND(ISNUMBER(A1178),A1178='الإعدادات'!$B$4),COUNTIFS($A$6:$A$2005,'الإعدادات'!$B$4,$N$6:$N$2005,"&lt;"&amp;N1178)+COUNTIFS($A$6:A1178,'الإعدادات'!$B$4,$N$6:N1178,N1178),"")</f>
        <v/>
      </c>
    </row>
    <row r="1179">
      <c r="A1179" s="13" t="n"/>
      <c r="B1179" s="20" t="n"/>
      <c r="C1179" s="5" t="n"/>
      <c r="D1179" s="21" t="n"/>
      <c r="E1179" s="5" t="n"/>
      <c r="F1179" s="5" t="n"/>
      <c r="G1179" s="5" t="n"/>
      <c r="H1179" s="15" t="n"/>
      <c r="I1179" s="5" t="n"/>
      <c r="J1179" s="19">
        <f>IF(E1179&amp;""="","",IFERROR(INDEX('الخدمات'!$B$6:$B$205,MATCH(E1179&amp;"",'الخدمات'!$A$6:$A$205,0)),"خدمة غير موجودة"))</f>
        <v/>
      </c>
      <c r="K1179" s="19">
        <f>IF(A1179&amp;""="","",IF(AND(G1179="تم",ISNUMBER(J1179)),ROUND(J1179-N(H1179),2),0))</f>
        <v/>
      </c>
      <c r="L1179" s="19">
        <f>IF(A1179&amp;""="","",IFERROR(ROUND(K1179*INDEX('الموظفات'!$C$6:$C$205,MATCH(F1179&amp;"",'الموظفات'!$A$6:$A$205,0)),2),0))</f>
        <v/>
      </c>
      <c r="M1179" s="6">
        <f>IF(A1179&amp;""="","",IF(G1179&amp;""="","محجوز",G1179))</f>
        <v/>
      </c>
      <c r="N1179" s="18">
        <f>IF(ISNUMBER(A1179),IF(ISNUMBER(B1179),HOUR(B1179)*60+MINUTE(B1179),0),"")</f>
        <v/>
      </c>
      <c r="O1179" s="18">
        <f>IF(AND(ISNUMBER(A1179),A1179='الإعدادات'!$B$4),COUNTIFS($A$6:$A$2005,'الإعدادات'!$B$4,$N$6:$N$2005,"&lt;"&amp;N1179)+COUNTIFS($A$6:A1179,'الإعدادات'!$B$4,$N$6:N1179,N1179),"")</f>
        <v/>
      </c>
    </row>
    <row r="1180">
      <c r="A1180" s="13" t="n"/>
      <c r="B1180" s="20" t="n"/>
      <c r="C1180" s="5" t="n"/>
      <c r="D1180" s="21" t="n"/>
      <c r="E1180" s="5" t="n"/>
      <c r="F1180" s="5" t="n"/>
      <c r="G1180" s="5" t="n"/>
      <c r="H1180" s="15" t="n"/>
      <c r="I1180" s="5" t="n"/>
      <c r="J1180" s="19">
        <f>IF(E1180&amp;""="","",IFERROR(INDEX('الخدمات'!$B$6:$B$205,MATCH(E1180&amp;"",'الخدمات'!$A$6:$A$205,0)),"خدمة غير موجودة"))</f>
        <v/>
      </c>
      <c r="K1180" s="19">
        <f>IF(A1180&amp;""="","",IF(AND(G1180="تم",ISNUMBER(J1180)),ROUND(J1180-N(H1180),2),0))</f>
        <v/>
      </c>
      <c r="L1180" s="19">
        <f>IF(A1180&amp;""="","",IFERROR(ROUND(K1180*INDEX('الموظفات'!$C$6:$C$205,MATCH(F1180&amp;"",'الموظفات'!$A$6:$A$205,0)),2),0))</f>
        <v/>
      </c>
      <c r="M1180" s="6">
        <f>IF(A1180&amp;""="","",IF(G1180&amp;""="","محجوز",G1180))</f>
        <v/>
      </c>
      <c r="N1180" s="18">
        <f>IF(ISNUMBER(A1180),IF(ISNUMBER(B1180),HOUR(B1180)*60+MINUTE(B1180),0),"")</f>
        <v/>
      </c>
      <c r="O1180" s="18">
        <f>IF(AND(ISNUMBER(A1180),A1180='الإعدادات'!$B$4),COUNTIFS($A$6:$A$2005,'الإعدادات'!$B$4,$N$6:$N$2005,"&lt;"&amp;N1180)+COUNTIFS($A$6:A1180,'الإعدادات'!$B$4,$N$6:N1180,N1180),"")</f>
        <v/>
      </c>
    </row>
    <row r="1181">
      <c r="A1181" s="13" t="n"/>
      <c r="B1181" s="20" t="n"/>
      <c r="C1181" s="5" t="n"/>
      <c r="D1181" s="21" t="n"/>
      <c r="E1181" s="5" t="n"/>
      <c r="F1181" s="5" t="n"/>
      <c r="G1181" s="5" t="n"/>
      <c r="H1181" s="15" t="n"/>
      <c r="I1181" s="5" t="n"/>
      <c r="J1181" s="19">
        <f>IF(E1181&amp;""="","",IFERROR(INDEX('الخدمات'!$B$6:$B$205,MATCH(E1181&amp;"",'الخدمات'!$A$6:$A$205,0)),"خدمة غير موجودة"))</f>
        <v/>
      </c>
      <c r="K1181" s="19">
        <f>IF(A1181&amp;""="","",IF(AND(G1181="تم",ISNUMBER(J1181)),ROUND(J1181-N(H1181),2),0))</f>
        <v/>
      </c>
      <c r="L1181" s="19">
        <f>IF(A1181&amp;""="","",IFERROR(ROUND(K1181*INDEX('الموظفات'!$C$6:$C$205,MATCH(F1181&amp;"",'الموظفات'!$A$6:$A$205,0)),2),0))</f>
        <v/>
      </c>
      <c r="M1181" s="6">
        <f>IF(A1181&amp;""="","",IF(G1181&amp;""="","محجوز",G1181))</f>
        <v/>
      </c>
      <c r="N1181" s="18">
        <f>IF(ISNUMBER(A1181),IF(ISNUMBER(B1181),HOUR(B1181)*60+MINUTE(B1181),0),"")</f>
        <v/>
      </c>
      <c r="O1181" s="18">
        <f>IF(AND(ISNUMBER(A1181),A1181='الإعدادات'!$B$4),COUNTIFS($A$6:$A$2005,'الإعدادات'!$B$4,$N$6:$N$2005,"&lt;"&amp;N1181)+COUNTIFS($A$6:A1181,'الإعدادات'!$B$4,$N$6:N1181,N1181),"")</f>
        <v/>
      </c>
    </row>
    <row r="1182">
      <c r="A1182" s="13" t="n"/>
      <c r="B1182" s="20" t="n"/>
      <c r="C1182" s="5" t="n"/>
      <c r="D1182" s="21" t="n"/>
      <c r="E1182" s="5" t="n"/>
      <c r="F1182" s="5" t="n"/>
      <c r="G1182" s="5" t="n"/>
      <c r="H1182" s="15" t="n"/>
      <c r="I1182" s="5" t="n"/>
      <c r="J1182" s="19">
        <f>IF(E1182&amp;""="","",IFERROR(INDEX('الخدمات'!$B$6:$B$205,MATCH(E1182&amp;"",'الخدمات'!$A$6:$A$205,0)),"خدمة غير موجودة"))</f>
        <v/>
      </c>
      <c r="K1182" s="19">
        <f>IF(A1182&amp;""="","",IF(AND(G1182="تم",ISNUMBER(J1182)),ROUND(J1182-N(H1182),2),0))</f>
        <v/>
      </c>
      <c r="L1182" s="19">
        <f>IF(A1182&amp;""="","",IFERROR(ROUND(K1182*INDEX('الموظفات'!$C$6:$C$205,MATCH(F1182&amp;"",'الموظفات'!$A$6:$A$205,0)),2),0))</f>
        <v/>
      </c>
      <c r="M1182" s="6">
        <f>IF(A1182&amp;""="","",IF(G1182&amp;""="","محجوز",G1182))</f>
        <v/>
      </c>
      <c r="N1182" s="18">
        <f>IF(ISNUMBER(A1182),IF(ISNUMBER(B1182),HOUR(B1182)*60+MINUTE(B1182),0),"")</f>
        <v/>
      </c>
      <c r="O1182" s="18">
        <f>IF(AND(ISNUMBER(A1182),A1182='الإعدادات'!$B$4),COUNTIFS($A$6:$A$2005,'الإعدادات'!$B$4,$N$6:$N$2005,"&lt;"&amp;N1182)+COUNTIFS($A$6:A1182,'الإعدادات'!$B$4,$N$6:N1182,N1182),"")</f>
        <v/>
      </c>
    </row>
    <row r="1183">
      <c r="A1183" s="13" t="n"/>
      <c r="B1183" s="20" t="n"/>
      <c r="C1183" s="5" t="n"/>
      <c r="D1183" s="21" t="n"/>
      <c r="E1183" s="5" t="n"/>
      <c r="F1183" s="5" t="n"/>
      <c r="G1183" s="5" t="n"/>
      <c r="H1183" s="15" t="n"/>
      <c r="I1183" s="5" t="n"/>
      <c r="J1183" s="19">
        <f>IF(E1183&amp;""="","",IFERROR(INDEX('الخدمات'!$B$6:$B$205,MATCH(E1183&amp;"",'الخدمات'!$A$6:$A$205,0)),"خدمة غير موجودة"))</f>
        <v/>
      </c>
      <c r="K1183" s="19">
        <f>IF(A1183&amp;""="","",IF(AND(G1183="تم",ISNUMBER(J1183)),ROUND(J1183-N(H1183),2),0))</f>
        <v/>
      </c>
      <c r="L1183" s="19">
        <f>IF(A1183&amp;""="","",IFERROR(ROUND(K1183*INDEX('الموظفات'!$C$6:$C$205,MATCH(F1183&amp;"",'الموظفات'!$A$6:$A$205,0)),2),0))</f>
        <v/>
      </c>
      <c r="M1183" s="6">
        <f>IF(A1183&amp;""="","",IF(G1183&amp;""="","محجوز",G1183))</f>
        <v/>
      </c>
      <c r="N1183" s="18">
        <f>IF(ISNUMBER(A1183),IF(ISNUMBER(B1183),HOUR(B1183)*60+MINUTE(B1183),0),"")</f>
        <v/>
      </c>
      <c r="O1183" s="18">
        <f>IF(AND(ISNUMBER(A1183),A1183='الإعدادات'!$B$4),COUNTIFS($A$6:$A$2005,'الإعدادات'!$B$4,$N$6:$N$2005,"&lt;"&amp;N1183)+COUNTIFS($A$6:A1183,'الإعدادات'!$B$4,$N$6:N1183,N1183),"")</f>
        <v/>
      </c>
    </row>
    <row r="1184">
      <c r="A1184" s="13" t="n"/>
      <c r="B1184" s="20" t="n"/>
      <c r="C1184" s="5" t="n"/>
      <c r="D1184" s="21" t="n"/>
      <c r="E1184" s="5" t="n"/>
      <c r="F1184" s="5" t="n"/>
      <c r="G1184" s="5" t="n"/>
      <c r="H1184" s="15" t="n"/>
      <c r="I1184" s="5" t="n"/>
      <c r="J1184" s="19">
        <f>IF(E1184&amp;""="","",IFERROR(INDEX('الخدمات'!$B$6:$B$205,MATCH(E1184&amp;"",'الخدمات'!$A$6:$A$205,0)),"خدمة غير موجودة"))</f>
        <v/>
      </c>
      <c r="K1184" s="19">
        <f>IF(A1184&amp;""="","",IF(AND(G1184="تم",ISNUMBER(J1184)),ROUND(J1184-N(H1184),2),0))</f>
        <v/>
      </c>
      <c r="L1184" s="19">
        <f>IF(A1184&amp;""="","",IFERROR(ROUND(K1184*INDEX('الموظفات'!$C$6:$C$205,MATCH(F1184&amp;"",'الموظفات'!$A$6:$A$205,0)),2),0))</f>
        <v/>
      </c>
      <c r="M1184" s="6">
        <f>IF(A1184&amp;""="","",IF(G1184&amp;""="","محجوز",G1184))</f>
        <v/>
      </c>
      <c r="N1184" s="18">
        <f>IF(ISNUMBER(A1184),IF(ISNUMBER(B1184),HOUR(B1184)*60+MINUTE(B1184),0),"")</f>
        <v/>
      </c>
      <c r="O1184" s="18">
        <f>IF(AND(ISNUMBER(A1184),A1184='الإعدادات'!$B$4),COUNTIFS($A$6:$A$2005,'الإعدادات'!$B$4,$N$6:$N$2005,"&lt;"&amp;N1184)+COUNTIFS($A$6:A1184,'الإعدادات'!$B$4,$N$6:N1184,N1184),"")</f>
        <v/>
      </c>
    </row>
    <row r="1185">
      <c r="A1185" s="13" t="n"/>
      <c r="B1185" s="20" t="n"/>
      <c r="C1185" s="5" t="n"/>
      <c r="D1185" s="21" t="n"/>
      <c r="E1185" s="5" t="n"/>
      <c r="F1185" s="5" t="n"/>
      <c r="G1185" s="5" t="n"/>
      <c r="H1185" s="15" t="n"/>
      <c r="I1185" s="5" t="n"/>
      <c r="J1185" s="19">
        <f>IF(E1185&amp;""="","",IFERROR(INDEX('الخدمات'!$B$6:$B$205,MATCH(E1185&amp;"",'الخدمات'!$A$6:$A$205,0)),"خدمة غير موجودة"))</f>
        <v/>
      </c>
      <c r="K1185" s="19">
        <f>IF(A1185&amp;""="","",IF(AND(G1185="تم",ISNUMBER(J1185)),ROUND(J1185-N(H1185),2),0))</f>
        <v/>
      </c>
      <c r="L1185" s="19">
        <f>IF(A1185&amp;""="","",IFERROR(ROUND(K1185*INDEX('الموظفات'!$C$6:$C$205,MATCH(F1185&amp;"",'الموظفات'!$A$6:$A$205,0)),2),0))</f>
        <v/>
      </c>
      <c r="M1185" s="6">
        <f>IF(A1185&amp;""="","",IF(G1185&amp;""="","محجوز",G1185))</f>
        <v/>
      </c>
      <c r="N1185" s="18">
        <f>IF(ISNUMBER(A1185),IF(ISNUMBER(B1185),HOUR(B1185)*60+MINUTE(B1185),0),"")</f>
        <v/>
      </c>
      <c r="O1185" s="18">
        <f>IF(AND(ISNUMBER(A1185),A1185='الإعدادات'!$B$4),COUNTIFS($A$6:$A$2005,'الإعدادات'!$B$4,$N$6:$N$2005,"&lt;"&amp;N1185)+COUNTIFS($A$6:A1185,'الإعدادات'!$B$4,$N$6:N1185,N1185),"")</f>
        <v/>
      </c>
    </row>
    <row r="1186">
      <c r="A1186" s="13" t="n"/>
      <c r="B1186" s="20" t="n"/>
      <c r="C1186" s="5" t="n"/>
      <c r="D1186" s="21" t="n"/>
      <c r="E1186" s="5" t="n"/>
      <c r="F1186" s="5" t="n"/>
      <c r="G1186" s="5" t="n"/>
      <c r="H1186" s="15" t="n"/>
      <c r="I1186" s="5" t="n"/>
      <c r="J1186" s="19">
        <f>IF(E1186&amp;""="","",IFERROR(INDEX('الخدمات'!$B$6:$B$205,MATCH(E1186&amp;"",'الخدمات'!$A$6:$A$205,0)),"خدمة غير موجودة"))</f>
        <v/>
      </c>
      <c r="K1186" s="19">
        <f>IF(A1186&amp;""="","",IF(AND(G1186="تم",ISNUMBER(J1186)),ROUND(J1186-N(H1186),2),0))</f>
        <v/>
      </c>
      <c r="L1186" s="19">
        <f>IF(A1186&amp;""="","",IFERROR(ROUND(K1186*INDEX('الموظفات'!$C$6:$C$205,MATCH(F1186&amp;"",'الموظفات'!$A$6:$A$205,0)),2),0))</f>
        <v/>
      </c>
      <c r="M1186" s="6">
        <f>IF(A1186&amp;""="","",IF(G1186&amp;""="","محجوز",G1186))</f>
        <v/>
      </c>
      <c r="N1186" s="18">
        <f>IF(ISNUMBER(A1186),IF(ISNUMBER(B1186),HOUR(B1186)*60+MINUTE(B1186),0),"")</f>
        <v/>
      </c>
      <c r="O1186" s="18">
        <f>IF(AND(ISNUMBER(A1186),A1186='الإعدادات'!$B$4),COUNTIFS($A$6:$A$2005,'الإعدادات'!$B$4,$N$6:$N$2005,"&lt;"&amp;N1186)+COUNTIFS($A$6:A1186,'الإعدادات'!$B$4,$N$6:N1186,N1186),"")</f>
        <v/>
      </c>
    </row>
    <row r="1187">
      <c r="A1187" s="13" t="n"/>
      <c r="B1187" s="20" t="n"/>
      <c r="C1187" s="5" t="n"/>
      <c r="D1187" s="21" t="n"/>
      <c r="E1187" s="5" t="n"/>
      <c r="F1187" s="5" t="n"/>
      <c r="G1187" s="5" t="n"/>
      <c r="H1187" s="15" t="n"/>
      <c r="I1187" s="5" t="n"/>
      <c r="J1187" s="19">
        <f>IF(E1187&amp;""="","",IFERROR(INDEX('الخدمات'!$B$6:$B$205,MATCH(E1187&amp;"",'الخدمات'!$A$6:$A$205,0)),"خدمة غير موجودة"))</f>
        <v/>
      </c>
      <c r="K1187" s="19">
        <f>IF(A1187&amp;""="","",IF(AND(G1187="تم",ISNUMBER(J1187)),ROUND(J1187-N(H1187),2),0))</f>
        <v/>
      </c>
      <c r="L1187" s="19">
        <f>IF(A1187&amp;""="","",IFERROR(ROUND(K1187*INDEX('الموظفات'!$C$6:$C$205,MATCH(F1187&amp;"",'الموظفات'!$A$6:$A$205,0)),2),0))</f>
        <v/>
      </c>
      <c r="M1187" s="6">
        <f>IF(A1187&amp;""="","",IF(G1187&amp;""="","محجوز",G1187))</f>
        <v/>
      </c>
      <c r="N1187" s="18">
        <f>IF(ISNUMBER(A1187),IF(ISNUMBER(B1187),HOUR(B1187)*60+MINUTE(B1187),0),"")</f>
        <v/>
      </c>
      <c r="O1187" s="18">
        <f>IF(AND(ISNUMBER(A1187),A1187='الإعدادات'!$B$4),COUNTIFS($A$6:$A$2005,'الإعدادات'!$B$4,$N$6:$N$2005,"&lt;"&amp;N1187)+COUNTIFS($A$6:A1187,'الإعدادات'!$B$4,$N$6:N1187,N1187),"")</f>
        <v/>
      </c>
    </row>
    <row r="1188">
      <c r="A1188" s="13" t="n"/>
      <c r="B1188" s="20" t="n"/>
      <c r="C1188" s="5" t="n"/>
      <c r="D1188" s="21" t="n"/>
      <c r="E1188" s="5" t="n"/>
      <c r="F1188" s="5" t="n"/>
      <c r="G1188" s="5" t="n"/>
      <c r="H1188" s="15" t="n"/>
      <c r="I1188" s="5" t="n"/>
      <c r="J1188" s="19">
        <f>IF(E1188&amp;""="","",IFERROR(INDEX('الخدمات'!$B$6:$B$205,MATCH(E1188&amp;"",'الخدمات'!$A$6:$A$205,0)),"خدمة غير موجودة"))</f>
        <v/>
      </c>
      <c r="K1188" s="19">
        <f>IF(A1188&amp;""="","",IF(AND(G1188="تم",ISNUMBER(J1188)),ROUND(J1188-N(H1188),2),0))</f>
        <v/>
      </c>
      <c r="L1188" s="19">
        <f>IF(A1188&amp;""="","",IFERROR(ROUND(K1188*INDEX('الموظفات'!$C$6:$C$205,MATCH(F1188&amp;"",'الموظفات'!$A$6:$A$205,0)),2),0))</f>
        <v/>
      </c>
      <c r="M1188" s="6">
        <f>IF(A1188&amp;""="","",IF(G1188&amp;""="","محجوز",G1188))</f>
        <v/>
      </c>
      <c r="N1188" s="18">
        <f>IF(ISNUMBER(A1188),IF(ISNUMBER(B1188),HOUR(B1188)*60+MINUTE(B1188),0),"")</f>
        <v/>
      </c>
      <c r="O1188" s="18">
        <f>IF(AND(ISNUMBER(A1188),A1188='الإعدادات'!$B$4),COUNTIFS($A$6:$A$2005,'الإعدادات'!$B$4,$N$6:$N$2005,"&lt;"&amp;N1188)+COUNTIFS($A$6:A1188,'الإعدادات'!$B$4,$N$6:N1188,N1188),"")</f>
        <v/>
      </c>
    </row>
    <row r="1189">
      <c r="A1189" s="13" t="n"/>
      <c r="B1189" s="20" t="n"/>
      <c r="C1189" s="5" t="n"/>
      <c r="D1189" s="21" t="n"/>
      <c r="E1189" s="5" t="n"/>
      <c r="F1189" s="5" t="n"/>
      <c r="G1189" s="5" t="n"/>
      <c r="H1189" s="15" t="n"/>
      <c r="I1189" s="5" t="n"/>
      <c r="J1189" s="19">
        <f>IF(E1189&amp;""="","",IFERROR(INDEX('الخدمات'!$B$6:$B$205,MATCH(E1189&amp;"",'الخدمات'!$A$6:$A$205,0)),"خدمة غير موجودة"))</f>
        <v/>
      </c>
      <c r="K1189" s="19">
        <f>IF(A1189&amp;""="","",IF(AND(G1189="تم",ISNUMBER(J1189)),ROUND(J1189-N(H1189),2),0))</f>
        <v/>
      </c>
      <c r="L1189" s="19">
        <f>IF(A1189&amp;""="","",IFERROR(ROUND(K1189*INDEX('الموظفات'!$C$6:$C$205,MATCH(F1189&amp;"",'الموظفات'!$A$6:$A$205,0)),2),0))</f>
        <v/>
      </c>
      <c r="M1189" s="6">
        <f>IF(A1189&amp;""="","",IF(G1189&amp;""="","محجوز",G1189))</f>
        <v/>
      </c>
      <c r="N1189" s="18">
        <f>IF(ISNUMBER(A1189),IF(ISNUMBER(B1189),HOUR(B1189)*60+MINUTE(B1189),0),"")</f>
        <v/>
      </c>
      <c r="O1189" s="18">
        <f>IF(AND(ISNUMBER(A1189),A1189='الإعدادات'!$B$4),COUNTIFS($A$6:$A$2005,'الإعدادات'!$B$4,$N$6:$N$2005,"&lt;"&amp;N1189)+COUNTIFS($A$6:A1189,'الإعدادات'!$B$4,$N$6:N1189,N1189),"")</f>
        <v/>
      </c>
    </row>
    <row r="1190">
      <c r="A1190" s="13" t="n"/>
      <c r="B1190" s="20" t="n"/>
      <c r="C1190" s="5" t="n"/>
      <c r="D1190" s="21" t="n"/>
      <c r="E1190" s="5" t="n"/>
      <c r="F1190" s="5" t="n"/>
      <c r="G1190" s="5" t="n"/>
      <c r="H1190" s="15" t="n"/>
      <c r="I1190" s="5" t="n"/>
      <c r="J1190" s="19">
        <f>IF(E1190&amp;""="","",IFERROR(INDEX('الخدمات'!$B$6:$B$205,MATCH(E1190&amp;"",'الخدمات'!$A$6:$A$205,0)),"خدمة غير موجودة"))</f>
        <v/>
      </c>
      <c r="K1190" s="19">
        <f>IF(A1190&amp;""="","",IF(AND(G1190="تم",ISNUMBER(J1190)),ROUND(J1190-N(H1190),2),0))</f>
        <v/>
      </c>
      <c r="L1190" s="19">
        <f>IF(A1190&amp;""="","",IFERROR(ROUND(K1190*INDEX('الموظفات'!$C$6:$C$205,MATCH(F1190&amp;"",'الموظفات'!$A$6:$A$205,0)),2),0))</f>
        <v/>
      </c>
      <c r="M1190" s="6">
        <f>IF(A1190&amp;""="","",IF(G1190&amp;""="","محجوز",G1190))</f>
        <v/>
      </c>
      <c r="N1190" s="18">
        <f>IF(ISNUMBER(A1190),IF(ISNUMBER(B1190),HOUR(B1190)*60+MINUTE(B1190),0),"")</f>
        <v/>
      </c>
      <c r="O1190" s="18">
        <f>IF(AND(ISNUMBER(A1190),A1190='الإعدادات'!$B$4),COUNTIFS($A$6:$A$2005,'الإعدادات'!$B$4,$N$6:$N$2005,"&lt;"&amp;N1190)+COUNTIFS($A$6:A1190,'الإعدادات'!$B$4,$N$6:N1190,N1190),"")</f>
        <v/>
      </c>
    </row>
    <row r="1191">
      <c r="A1191" s="13" t="n"/>
      <c r="B1191" s="20" t="n"/>
      <c r="C1191" s="5" t="n"/>
      <c r="D1191" s="21" t="n"/>
      <c r="E1191" s="5" t="n"/>
      <c r="F1191" s="5" t="n"/>
      <c r="G1191" s="5" t="n"/>
      <c r="H1191" s="15" t="n"/>
      <c r="I1191" s="5" t="n"/>
      <c r="J1191" s="19">
        <f>IF(E1191&amp;""="","",IFERROR(INDEX('الخدمات'!$B$6:$B$205,MATCH(E1191&amp;"",'الخدمات'!$A$6:$A$205,0)),"خدمة غير موجودة"))</f>
        <v/>
      </c>
      <c r="K1191" s="19">
        <f>IF(A1191&amp;""="","",IF(AND(G1191="تم",ISNUMBER(J1191)),ROUND(J1191-N(H1191),2),0))</f>
        <v/>
      </c>
      <c r="L1191" s="19">
        <f>IF(A1191&amp;""="","",IFERROR(ROUND(K1191*INDEX('الموظفات'!$C$6:$C$205,MATCH(F1191&amp;"",'الموظفات'!$A$6:$A$205,0)),2),0))</f>
        <v/>
      </c>
      <c r="M1191" s="6">
        <f>IF(A1191&amp;""="","",IF(G1191&amp;""="","محجوز",G1191))</f>
        <v/>
      </c>
      <c r="N1191" s="18">
        <f>IF(ISNUMBER(A1191),IF(ISNUMBER(B1191),HOUR(B1191)*60+MINUTE(B1191),0),"")</f>
        <v/>
      </c>
      <c r="O1191" s="18">
        <f>IF(AND(ISNUMBER(A1191),A1191='الإعدادات'!$B$4),COUNTIFS($A$6:$A$2005,'الإعدادات'!$B$4,$N$6:$N$2005,"&lt;"&amp;N1191)+COUNTIFS($A$6:A1191,'الإعدادات'!$B$4,$N$6:N1191,N1191),"")</f>
        <v/>
      </c>
    </row>
    <row r="1192">
      <c r="A1192" s="13" t="n"/>
      <c r="B1192" s="20" t="n"/>
      <c r="C1192" s="5" t="n"/>
      <c r="D1192" s="21" t="n"/>
      <c r="E1192" s="5" t="n"/>
      <c r="F1192" s="5" t="n"/>
      <c r="G1192" s="5" t="n"/>
      <c r="H1192" s="15" t="n"/>
      <c r="I1192" s="5" t="n"/>
      <c r="J1192" s="19">
        <f>IF(E1192&amp;""="","",IFERROR(INDEX('الخدمات'!$B$6:$B$205,MATCH(E1192&amp;"",'الخدمات'!$A$6:$A$205,0)),"خدمة غير موجودة"))</f>
        <v/>
      </c>
      <c r="K1192" s="19">
        <f>IF(A1192&amp;""="","",IF(AND(G1192="تم",ISNUMBER(J1192)),ROUND(J1192-N(H1192),2),0))</f>
        <v/>
      </c>
      <c r="L1192" s="19">
        <f>IF(A1192&amp;""="","",IFERROR(ROUND(K1192*INDEX('الموظفات'!$C$6:$C$205,MATCH(F1192&amp;"",'الموظفات'!$A$6:$A$205,0)),2),0))</f>
        <v/>
      </c>
      <c r="M1192" s="6">
        <f>IF(A1192&amp;""="","",IF(G1192&amp;""="","محجوز",G1192))</f>
        <v/>
      </c>
      <c r="N1192" s="18">
        <f>IF(ISNUMBER(A1192),IF(ISNUMBER(B1192),HOUR(B1192)*60+MINUTE(B1192),0),"")</f>
        <v/>
      </c>
      <c r="O1192" s="18">
        <f>IF(AND(ISNUMBER(A1192),A1192='الإعدادات'!$B$4),COUNTIFS($A$6:$A$2005,'الإعدادات'!$B$4,$N$6:$N$2005,"&lt;"&amp;N1192)+COUNTIFS($A$6:A1192,'الإعدادات'!$B$4,$N$6:N1192,N1192),"")</f>
        <v/>
      </c>
    </row>
    <row r="1193">
      <c r="A1193" s="13" t="n"/>
      <c r="B1193" s="20" t="n"/>
      <c r="C1193" s="5" t="n"/>
      <c r="D1193" s="21" t="n"/>
      <c r="E1193" s="5" t="n"/>
      <c r="F1193" s="5" t="n"/>
      <c r="G1193" s="5" t="n"/>
      <c r="H1193" s="15" t="n"/>
      <c r="I1193" s="5" t="n"/>
      <c r="J1193" s="19">
        <f>IF(E1193&amp;""="","",IFERROR(INDEX('الخدمات'!$B$6:$B$205,MATCH(E1193&amp;"",'الخدمات'!$A$6:$A$205,0)),"خدمة غير موجودة"))</f>
        <v/>
      </c>
      <c r="K1193" s="19">
        <f>IF(A1193&amp;""="","",IF(AND(G1193="تم",ISNUMBER(J1193)),ROUND(J1193-N(H1193),2),0))</f>
        <v/>
      </c>
      <c r="L1193" s="19">
        <f>IF(A1193&amp;""="","",IFERROR(ROUND(K1193*INDEX('الموظفات'!$C$6:$C$205,MATCH(F1193&amp;"",'الموظفات'!$A$6:$A$205,0)),2),0))</f>
        <v/>
      </c>
      <c r="M1193" s="6">
        <f>IF(A1193&amp;""="","",IF(G1193&amp;""="","محجوز",G1193))</f>
        <v/>
      </c>
      <c r="N1193" s="18">
        <f>IF(ISNUMBER(A1193),IF(ISNUMBER(B1193),HOUR(B1193)*60+MINUTE(B1193),0),"")</f>
        <v/>
      </c>
      <c r="O1193" s="18">
        <f>IF(AND(ISNUMBER(A1193),A1193='الإعدادات'!$B$4),COUNTIFS($A$6:$A$2005,'الإعدادات'!$B$4,$N$6:$N$2005,"&lt;"&amp;N1193)+COUNTIFS($A$6:A1193,'الإعدادات'!$B$4,$N$6:N1193,N1193),"")</f>
        <v/>
      </c>
    </row>
    <row r="1194">
      <c r="A1194" s="13" t="n"/>
      <c r="B1194" s="20" t="n"/>
      <c r="C1194" s="5" t="n"/>
      <c r="D1194" s="21" t="n"/>
      <c r="E1194" s="5" t="n"/>
      <c r="F1194" s="5" t="n"/>
      <c r="G1194" s="5" t="n"/>
      <c r="H1194" s="15" t="n"/>
      <c r="I1194" s="5" t="n"/>
      <c r="J1194" s="19">
        <f>IF(E1194&amp;""="","",IFERROR(INDEX('الخدمات'!$B$6:$B$205,MATCH(E1194&amp;"",'الخدمات'!$A$6:$A$205,0)),"خدمة غير موجودة"))</f>
        <v/>
      </c>
      <c r="K1194" s="19">
        <f>IF(A1194&amp;""="","",IF(AND(G1194="تم",ISNUMBER(J1194)),ROUND(J1194-N(H1194),2),0))</f>
        <v/>
      </c>
      <c r="L1194" s="19">
        <f>IF(A1194&amp;""="","",IFERROR(ROUND(K1194*INDEX('الموظفات'!$C$6:$C$205,MATCH(F1194&amp;"",'الموظفات'!$A$6:$A$205,0)),2),0))</f>
        <v/>
      </c>
      <c r="M1194" s="6">
        <f>IF(A1194&amp;""="","",IF(G1194&amp;""="","محجوز",G1194))</f>
        <v/>
      </c>
      <c r="N1194" s="18">
        <f>IF(ISNUMBER(A1194),IF(ISNUMBER(B1194),HOUR(B1194)*60+MINUTE(B1194),0),"")</f>
        <v/>
      </c>
      <c r="O1194" s="18">
        <f>IF(AND(ISNUMBER(A1194),A1194='الإعدادات'!$B$4),COUNTIFS($A$6:$A$2005,'الإعدادات'!$B$4,$N$6:$N$2005,"&lt;"&amp;N1194)+COUNTIFS($A$6:A1194,'الإعدادات'!$B$4,$N$6:N1194,N1194),"")</f>
        <v/>
      </c>
    </row>
    <row r="1195">
      <c r="A1195" s="13" t="n"/>
      <c r="B1195" s="20" t="n"/>
      <c r="C1195" s="5" t="n"/>
      <c r="D1195" s="21" t="n"/>
      <c r="E1195" s="5" t="n"/>
      <c r="F1195" s="5" t="n"/>
      <c r="G1195" s="5" t="n"/>
      <c r="H1195" s="15" t="n"/>
      <c r="I1195" s="5" t="n"/>
      <c r="J1195" s="19">
        <f>IF(E1195&amp;""="","",IFERROR(INDEX('الخدمات'!$B$6:$B$205,MATCH(E1195&amp;"",'الخدمات'!$A$6:$A$205,0)),"خدمة غير موجودة"))</f>
        <v/>
      </c>
      <c r="K1195" s="19">
        <f>IF(A1195&amp;""="","",IF(AND(G1195="تم",ISNUMBER(J1195)),ROUND(J1195-N(H1195),2),0))</f>
        <v/>
      </c>
      <c r="L1195" s="19">
        <f>IF(A1195&amp;""="","",IFERROR(ROUND(K1195*INDEX('الموظفات'!$C$6:$C$205,MATCH(F1195&amp;"",'الموظفات'!$A$6:$A$205,0)),2),0))</f>
        <v/>
      </c>
      <c r="M1195" s="6">
        <f>IF(A1195&amp;""="","",IF(G1195&amp;""="","محجوز",G1195))</f>
        <v/>
      </c>
      <c r="N1195" s="18">
        <f>IF(ISNUMBER(A1195),IF(ISNUMBER(B1195),HOUR(B1195)*60+MINUTE(B1195),0),"")</f>
        <v/>
      </c>
      <c r="O1195" s="18">
        <f>IF(AND(ISNUMBER(A1195),A1195='الإعدادات'!$B$4),COUNTIFS($A$6:$A$2005,'الإعدادات'!$B$4,$N$6:$N$2005,"&lt;"&amp;N1195)+COUNTIFS($A$6:A1195,'الإعدادات'!$B$4,$N$6:N1195,N1195),"")</f>
        <v/>
      </c>
    </row>
    <row r="1196">
      <c r="A1196" s="13" t="n"/>
      <c r="B1196" s="20" t="n"/>
      <c r="C1196" s="5" t="n"/>
      <c r="D1196" s="21" t="n"/>
      <c r="E1196" s="5" t="n"/>
      <c r="F1196" s="5" t="n"/>
      <c r="G1196" s="5" t="n"/>
      <c r="H1196" s="15" t="n"/>
      <c r="I1196" s="5" t="n"/>
      <c r="J1196" s="19">
        <f>IF(E1196&amp;""="","",IFERROR(INDEX('الخدمات'!$B$6:$B$205,MATCH(E1196&amp;"",'الخدمات'!$A$6:$A$205,0)),"خدمة غير موجودة"))</f>
        <v/>
      </c>
      <c r="K1196" s="19">
        <f>IF(A1196&amp;""="","",IF(AND(G1196="تم",ISNUMBER(J1196)),ROUND(J1196-N(H1196),2),0))</f>
        <v/>
      </c>
      <c r="L1196" s="19">
        <f>IF(A1196&amp;""="","",IFERROR(ROUND(K1196*INDEX('الموظفات'!$C$6:$C$205,MATCH(F1196&amp;"",'الموظفات'!$A$6:$A$205,0)),2),0))</f>
        <v/>
      </c>
      <c r="M1196" s="6">
        <f>IF(A1196&amp;""="","",IF(G1196&amp;""="","محجوز",G1196))</f>
        <v/>
      </c>
      <c r="N1196" s="18">
        <f>IF(ISNUMBER(A1196),IF(ISNUMBER(B1196),HOUR(B1196)*60+MINUTE(B1196),0),"")</f>
        <v/>
      </c>
      <c r="O1196" s="18">
        <f>IF(AND(ISNUMBER(A1196),A1196='الإعدادات'!$B$4),COUNTIFS($A$6:$A$2005,'الإعدادات'!$B$4,$N$6:$N$2005,"&lt;"&amp;N1196)+COUNTIFS($A$6:A1196,'الإعدادات'!$B$4,$N$6:N1196,N1196),"")</f>
        <v/>
      </c>
    </row>
    <row r="1197">
      <c r="A1197" s="13" t="n"/>
      <c r="B1197" s="20" t="n"/>
      <c r="C1197" s="5" t="n"/>
      <c r="D1197" s="21" t="n"/>
      <c r="E1197" s="5" t="n"/>
      <c r="F1197" s="5" t="n"/>
      <c r="G1197" s="5" t="n"/>
      <c r="H1197" s="15" t="n"/>
      <c r="I1197" s="5" t="n"/>
      <c r="J1197" s="19">
        <f>IF(E1197&amp;""="","",IFERROR(INDEX('الخدمات'!$B$6:$B$205,MATCH(E1197&amp;"",'الخدمات'!$A$6:$A$205,0)),"خدمة غير موجودة"))</f>
        <v/>
      </c>
      <c r="K1197" s="19">
        <f>IF(A1197&amp;""="","",IF(AND(G1197="تم",ISNUMBER(J1197)),ROUND(J1197-N(H1197),2),0))</f>
        <v/>
      </c>
      <c r="L1197" s="19">
        <f>IF(A1197&amp;""="","",IFERROR(ROUND(K1197*INDEX('الموظفات'!$C$6:$C$205,MATCH(F1197&amp;"",'الموظفات'!$A$6:$A$205,0)),2),0))</f>
        <v/>
      </c>
      <c r="M1197" s="6">
        <f>IF(A1197&amp;""="","",IF(G1197&amp;""="","محجوز",G1197))</f>
        <v/>
      </c>
      <c r="N1197" s="18">
        <f>IF(ISNUMBER(A1197),IF(ISNUMBER(B1197),HOUR(B1197)*60+MINUTE(B1197),0),"")</f>
        <v/>
      </c>
      <c r="O1197" s="18">
        <f>IF(AND(ISNUMBER(A1197),A1197='الإعدادات'!$B$4),COUNTIFS($A$6:$A$2005,'الإعدادات'!$B$4,$N$6:$N$2005,"&lt;"&amp;N1197)+COUNTIFS($A$6:A1197,'الإعدادات'!$B$4,$N$6:N1197,N1197),"")</f>
        <v/>
      </c>
    </row>
    <row r="1198">
      <c r="A1198" s="13" t="n"/>
      <c r="B1198" s="20" t="n"/>
      <c r="C1198" s="5" t="n"/>
      <c r="D1198" s="21" t="n"/>
      <c r="E1198" s="5" t="n"/>
      <c r="F1198" s="5" t="n"/>
      <c r="G1198" s="5" t="n"/>
      <c r="H1198" s="15" t="n"/>
      <c r="I1198" s="5" t="n"/>
      <c r="J1198" s="19">
        <f>IF(E1198&amp;""="","",IFERROR(INDEX('الخدمات'!$B$6:$B$205,MATCH(E1198&amp;"",'الخدمات'!$A$6:$A$205,0)),"خدمة غير موجودة"))</f>
        <v/>
      </c>
      <c r="K1198" s="19">
        <f>IF(A1198&amp;""="","",IF(AND(G1198="تم",ISNUMBER(J1198)),ROUND(J1198-N(H1198),2),0))</f>
        <v/>
      </c>
      <c r="L1198" s="19">
        <f>IF(A1198&amp;""="","",IFERROR(ROUND(K1198*INDEX('الموظفات'!$C$6:$C$205,MATCH(F1198&amp;"",'الموظفات'!$A$6:$A$205,0)),2),0))</f>
        <v/>
      </c>
      <c r="M1198" s="6">
        <f>IF(A1198&amp;""="","",IF(G1198&amp;""="","محجوز",G1198))</f>
        <v/>
      </c>
      <c r="N1198" s="18">
        <f>IF(ISNUMBER(A1198),IF(ISNUMBER(B1198),HOUR(B1198)*60+MINUTE(B1198),0),"")</f>
        <v/>
      </c>
      <c r="O1198" s="18">
        <f>IF(AND(ISNUMBER(A1198),A1198='الإعدادات'!$B$4),COUNTIFS($A$6:$A$2005,'الإعدادات'!$B$4,$N$6:$N$2005,"&lt;"&amp;N1198)+COUNTIFS($A$6:A1198,'الإعدادات'!$B$4,$N$6:N1198,N1198),"")</f>
        <v/>
      </c>
    </row>
    <row r="1199">
      <c r="A1199" s="13" t="n"/>
      <c r="B1199" s="20" t="n"/>
      <c r="C1199" s="5" t="n"/>
      <c r="D1199" s="21" t="n"/>
      <c r="E1199" s="5" t="n"/>
      <c r="F1199" s="5" t="n"/>
      <c r="G1199" s="5" t="n"/>
      <c r="H1199" s="15" t="n"/>
      <c r="I1199" s="5" t="n"/>
      <c r="J1199" s="19">
        <f>IF(E1199&amp;""="","",IFERROR(INDEX('الخدمات'!$B$6:$B$205,MATCH(E1199&amp;"",'الخدمات'!$A$6:$A$205,0)),"خدمة غير موجودة"))</f>
        <v/>
      </c>
      <c r="K1199" s="19">
        <f>IF(A1199&amp;""="","",IF(AND(G1199="تم",ISNUMBER(J1199)),ROUND(J1199-N(H1199),2),0))</f>
        <v/>
      </c>
      <c r="L1199" s="19">
        <f>IF(A1199&amp;""="","",IFERROR(ROUND(K1199*INDEX('الموظفات'!$C$6:$C$205,MATCH(F1199&amp;"",'الموظفات'!$A$6:$A$205,0)),2),0))</f>
        <v/>
      </c>
      <c r="M1199" s="6">
        <f>IF(A1199&amp;""="","",IF(G1199&amp;""="","محجوز",G1199))</f>
        <v/>
      </c>
      <c r="N1199" s="18">
        <f>IF(ISNUMBER(A1199),IF(ISNUMBER(B1199),HOUR(B1199)*60+MINUTE(B1199),0),"")</f>
        <v/>
      </c>
      <c r="O1199" s="18">
        <f>IF(AND(ISNUMBER(A1199),A1199='الإعدادات'!$B$4),COUNTIFS($A$6:$A$2005,'الإعدادات'!$B$4,$N$6:$N$2005,"&lt;"&amp;N1199)+COUNTIFS($A$6:A1199,'الإعدادات'!$B$4,$N$6:N1199,N1199),"")</f>
        <v/>
      </c>
    </row>
    <row r="1200">
      <c r="A1200" s="13" t="n"/>
      <c r="B1200" s="20" t="n"/>
      <c r="C1200" s="5" t="n"/>
      <c r="D1200" s="21" t="n"/>
      <c r="E1200" s="5" t="n"/>
      <c r="F1200" s="5" t="n"/>
      <c r="G1200" s="5" t="n"/>
      <c r="H1200" s="15" t="n"/>
      <c r="I1200" s="5" t="n"/>
      <c r="J1200" s="19">
        <f>IF(E1200&amp;""="","",IFERROR(INDEX('الخدمات'!$B$6:$B$205,MATCH(E1200&amp;"",'الخدمات'!$A$6:$A$205,0)),"خدمة غير موجودة"))</f>
        <v/>
      </c>
      <c r="K1200" s="19">
        <f>IF(A1200&amp;""="","",IF(AND(G1200="تم",ISNUMBER(J1200)),ROUND(J1200-N(H1200),2),0))</f>
        <v/>
      </c>
      <c r="L1200" s="19">
        <f>IF(A1200&amp;""="","",IFERROR(ROUND(K1200*INDEX('الموظفات'!$C$6:$C$205,MATCH(F1200&amp;"",'الموظفات'!$A$6:$A$205,0)),2),0))</f>
        <v/>
      </c>
      <c r="M1200" s="6">
        <f>IF(A1200&amp;""="","",IF(G1200&amp;""="","محجوز",G1200))</f>
        <v/>
      </c>
      <c r="N1200" s="18">
        <f>IF(ISNUMBER(A1200),IF(ISNUMBER(B1200),HOUR(B1200)*60+MINUTE(B1200),0),"")</f>
        <v/>
      </c>
      <c r="O1200" s="18">
        <f>IF(AND(ISNUMBER(A1200),A1200='الإعدادات'!$B$4),COUNTIFS($A$6:$A$2005,'الإعدادات'!$B$4,$N$6:$N$2005,"&lt;"&amp;N1200)+COUNTIFS($A$6:A1200,'الإعدادات'!$B$4,$N$6:N1200,N1200),"")</f>
        <v/>
      </c>
    </row>
    <row r="1201">
      <c r="A1201" s="13" t="n"/>
      <c r="B1201" s="20" t="n"/>
      <c r="C1201" s="5" t="n"/>
      <c r="D1201" s="21" t="n"/>
      <c r="E1201" s="5" t="n"/>
      <c r="F1201" s="5" t="n"/>
      <c r="G1201" s="5" t="n"/>
      <c r="H1201" s="15" t="n"/>
      <c r="I1201" s="5" t="n"/>
      <c r="J1201" s="19">
        <f>IF(E1201&amp;""="","",IFERROR(INDEX('الخدمات'!$B$6:$B$205,MATCH(E1201&amp;"",'الخدمات'!$A$6:$A$205,0)),"خدمة غير موجودة"))</f>
        <v/>
      </c>
      <c r="K1201" s="19">
        <f>IF(A1201&amp;""="","",IF(AND(G1201="تم",ISNUMBER(J1201)),ROUND(J1201-N(H1201),2),0))</f>
        <v/>
      </c>
      <c r="L1201" s="19">
        <f>IF(A1201&amp;""="","",IFERROR(ROUND(K1201*INDEX('الموظفات'!$C$6:$C$205,MATCH(F1201&amp;"",'الموظفات'!$A$6:$A$205,0)),2),0))</f>
        <v/>
      </c>
      <c r="M1201" s="6">
        <f>IF(A1201&amp;""="","",IF(G1201&amp;""="","محجوز",G1201))</f>
        <v/>
      </c>
      <c r="N1201" s="18">
        <f>IF(ISNUMBER(A1201),IF(ISNUMBER(B1201),HOUR(B1201)*60+MINUTE(B1201),0),"")</f>
        <v/>
      </c>
      <c r="O1201" s="18">
        <f>IF(AND(ISNUMBER(A1201),A1201='الإعدادات'!$B$4),COUNTIFS($A$6:$A$2005,'الإعدادات'!$B$4,$N$6:$N$2005,"&lt;"&amp;N1201)+COUNTIFS($A$6:A1201,'الإعدادات'!$B$4,$N$6:N1201,N1201),"")</f>
        <v/>
      </c>
    </row>
    <row r="1202">
      <c r="A1202" s="13" t="n"/>
      <c r="B1202" s="20" t="n"/>
      <c r="C1202" s="5" t="n"/>
      <c r="D1202" s="21" t="n"/>
      <c r="E1202" s="5" t="n"/>
      <c r="F1202" s="5" t="n"/>
      <c r="G1202" s="5" t="n"/>
      <c r="H1202" s="15" t="n"/>
      <c r="I1202" s="5" t="n"/>
      <c r="J1202" s="19">
        <f>IF(E1202&amp;""="","",IFERROR(INDEX('الخدمات'!$B$6:$B$205,MATCH(E1202&amp;"",'الخدمات'!$A$6:$A$205,0)),"خدمة غير موجودة"))</f>
        <v/>
      </c>
      <c r="K1202" s="19">
        <f>IF(A1202&amp;""="","",IF(AND(G1202="تم",ISNUMBER(J1202)),ROUND(J1202-N(H1202),2),0))</f>
        <v/>
      </c>
      <c r="L1202" s="19">
        <f>IF(A1202&amp;""="","",IFERROR(ROUND(K1202*INDEX('الموظفات'!$C$6:$C$205,MATCH(F1202&amp;"",'الموظفات'!$A$6:$A$205,0)),2),0))</f>
        <v/>
      </c>
      <c r="M1202" s="6">
        <f>IF(A1202&amp;""="","",IF(G1202&amp;""="","محجوز",G1202))</f>
        <v/>
      </c>
      <c r="N1202" s="18">
        <f>IF(ISNUMBER(A1202),IF(ISNUMBER(B1202),HOUR(B1202)*60+MINUTE(B1202),0),"")</f>
        <v/>
      </c>
      <c r="O1202" s="18">
        <f>IF(AND(ISNUMBER(A1202),A1202='الإعدادات'!$B$4),COUNTIFS($A$6:$A$2005,'الإعدادات'!$B$4,$N$6:$N$2005,"&lt;"&amp;N1202)+COUNTIFS($A$6:A1202,'الإعدادات'!$B$4,$N$6:N1202,N1202),"")</f>
        <v/>
      </c>
    </row>
    <row r="1203">
      <c r="A1203" s="13" t="n"/>
      <c r="B1203" s="20" t="n"/>
      <c r="C1203" s="5" t="n"/>
      <c r="D1203" s="21" t="n"/>
      <c r="E1203" s="5" t="n"/>
      <c r="F1203" s="5" t="n"/>
      <c r="G1203" s="5" t="n"/>
      <c r="H1203" s="15" t="n"/>
      <c r="I1203" s="5" t="n"/>
      <c r="J1203" s="19">
        <f>IF(E1203&amp;""="","",IFERROR(INDEX('الخدمات'!$B$6:$B$205,MATCH(E1203&amp;"",'الخدمات'!$A$6:$A$205,0)),"خدمة غير موجودة"))</f>
        <v/>
      </c>
      <c r="K1203" s="19">
        <f>IF(A1203&amp;""="","",IF(AND(G1203="تم",ISNUMBER(J1203)),ROUND(J1203-N(H1203),2),0))</f>
        <v/>
      </c>
      <c r="L1203" s="19">
        <f>IF(A1203&amp;""="","",IFERROR(ROUND(K1203*INDEX('الموظفات'!$C$6:$C$205,MATCH(F1203&amp;"",'الموظفات'!$A$6:$A$205,0)),2),0))</f>
        <v/>
      </c>
      <c r="M1203" s="6">
        <f>IF(A1203&amp;""="","",IF(G1203&amp;""="","محجوز",G1203))</f>
        <v/>
      </c>
      <c r="N1203" s="18">
        <f>IF(ISNUMBER(A1203),IF(ISNUMBER(B1203),HOUR(B1203)*60+MINUTE(B1203),0),"")</f>
        <v/>
      </c>
      <c r="O1203" s="18">
        <f>IF(AND(ISNUMBER(A1203),A1203='الإعدادات'!$B$4),COUNTIFS($A$6:$A$2005,'الإعدادات'!$B$4,$N$6:$N$2005,"&lt;"&amp;N1203)+COUNTIFS($A$6:A1203,'الإعدادات'!$B$4,$N$6:N1203,N1203),"")</f>
        <v/>
      </c>
    </row>
    <row r="1204">
      <c r="A1204" s="13" t="n"/>
      <c r="B1204" s="20" t="n"/>
      <c r="C1204" s="5" t="n"/>
      <c r="D1204" s="21" t="n"/>
      <c r="E1204" s="5" t="n"/>
      <c r="F1204" s="5" t="n"/>
      <c r="G1204" s="5" t="n"/>
      <c r="H1204" s="15" t="n"/>
      <c r="I1204" s="5" t="n"/>
      <c r="J1204" s="19">
        <f>IF(E1204&amp;""="","",IFERROR(INDEX('الخدمات'!$B$6:$B$205,MATCH(E1204&amp;"",'الخدمات'!$A$6:$A$205,0)),"خدمة غير موجودة"))</f>
        <v/>
      </c>
      <c r="K1204" s="19">
        <f>IF(A1204&amp;""="","",IF(AND(G1204="تم",ISNUMBER(J1204)),ROUND(J1204-N(H1204),2),0))</f>
        <v/>
      </c>
      <c r="L1204" s="19">
        <f>IF(A1204&amp;""="","",IFERROR(ROUND(K1204*INDEX('الموظفات'!$C$6:$C$205,MATCH(F1204&amp;"",'الموظفات'!$A$6:$A$205,0)),2),0))</f>
        <v/>
      </c>
      <c r="M1204" s="6">
        <f>IF(A1204&amp;""="","",IF(G1204&amp;""="","محجوز",G1204))</f>
        <v/>
      </c>
      <c r="N1204" s="18">
        <f>IF(ISNUMBER(A1204),IF(ISNUMBER(B1204),HOUR(B1204)*60+MINUTE(B1204),0),"")</f>
        <v/>
      </c>
      <c r="O1204" s="18">
        <f>IF(AND(ISNUMBER(A1204),A1204='الإعدادات'!$B$4),COUNTIFS($A$6:$A$2005,'الإعدادات'!$B$4,$N$6:$N$2005,"&lt;"&amp;N1204)+COUNTIFS($A$6:A1204,'الإعدادات'!$B$4,$N$6:N1204,N1204),"")</f>
        <v/>
      </c>
    </row>
    <row r="1205">
      <c r="A1205" s="13" t="n"/>
      <c r="B1205" s="20" t="n"/>
      <c r="C1205" s="5" t="n"/>
      <c r="D1205" s="21" t="n"/>
      <c r="E1205" s="5" t="n"/>
      <c r="F1205" s="5" t="n"/>
      <c r="G1205" s="5" t="n"/>
      <c r="H1205" s="15" t="n"/>
      <c r="I1205" s="5" t="n"/>
      <c r="J1205" s="19">
        <f>IF(E1205&amp;""="","",IFERROR(INDEX('الخدمات'!$B$6:$B$205,MATCH(E1205&amp;"",'الخدمات'!$A$6:$A$205,0)),"خدمة غير موجودة"))</f>
        <v/>
      </c>
      <c r="K1205" s="19">
        <f>IF(A1205&amp;""="","",IF(AND(G1205="تم",ISNUMBER(J1205)),ROUND(J1205-N(H1205),2),0))</f>
        <v/>
      </c>
      <c r="L1205" s="19">
        <f>IF(A1205&amp;""="","",IFERROR(ROUND(K1205*INDEX('الموظفات'!$C$6:$C$205,MATCH(F1205&amp;"",'الموظفات'!$A$6:$A$205,0)),2),0))</f>
        <v/>
      </c>
      <c r="M1205" s="6">
        <f>IF(A1205&amp;""="","",IF(G1205&amp;""="","محجوز",G1205))</f>
        <v/>
      </c>
      <c r="N1205" s="18">
        <f>IF(ISNUMBER(A1205),IF(ISNUMBER(B1205),HOUR(B1205)*60+MINUTE(B1205),0),"")</f>
        <v/>
      </c>
      <c r="O1205" s="18">
        <f>IF(AND(ISNUMBER(A1205),A1205='الإعدادات'!$B$4),COUNTIFS($A$6:$A$2005,'الإعدادات'!$B$4,$N$6:$N$2005,"&lt;"&amp;N1205)+COUNTIFS($A$6:A1205,'الإعدادات'!$B$4,$N$6:N1205,N1205),"")</f>
        <v/>
      </c>
    </row>
    <row r="1206">
      <c r="A1206" s="13" t="n"/>
      <c r="B1206" s="20" t="n"/>
      <c r="C1206" s="5" t="n"/>
      <c r="D1206" s="21" t="n"/>
      <c r="E1206" s="5" t="n"/>
      <c r="F1206" s="5" t="n"/>
      <c r="G1206" s="5" t="n"/>
      <c r="H1206" s="15" t="n"/>
      <c r="I1206" s="5" t="n"/>
      <c r="J1206" s="19">
        <f>IF(E1206&amp;""="","",IFERROR(INDEX('الخدمات'!$B$6:$B$205,MATCH(E1206&amp;"",'الخدمات'!$A$6:$A$205,0)),"خدمة غير موجودة"))</f>
        <v/>
      </c>
      <c r="K1206" s="19">
        <f>IF(A1206&amp;""="","",IF(AND(G1206="تم",ISNUMBER(J1206)),ROUND(J1206-N(H1206),2),0))</f>
        <v/>
      </c>
      <c r="L1206" s="19">
        <f>IF(A1206&amp;""="","",IFERROR(ROUND(K1206*INDEX('الموظفات'!$C$6:$C$205,MATCH(F1206&amp;"",'الموظفات'!$A$6:$A$205,0)),2),0))</f>
        <v/>
      </c>
      <c r="M1206" s="6">
        <f>IF(A1206&amp;""="","",IF(G1206&amp;""="","محجوز",G1206))</f>
        <v/>
      </c>
      <c r="N1206" s="18">
        <f>IF(ISNUMBER(A1206),IF(ISNUMBER(B1206),HOUR(B1206)*60+MINUTE(B1206),0),"")</f>
        <v/>
      </c>
      <c r="O1206" s="18">
        <f>IF(AND(ISNUMBER(A1206),A1206='الإعدادات'!$B$4),COUNTIFS($A$6:$A$2005,'الإعدادات'!$B$4,$N$6:$N$2005,"&lt;"&amp;N1206)+COUNTIFS($A$6:A1206,'الإعدادات'!$B$4,$N$6:N1206,N1206),"")</f>
        <v/>
      </c>
    </row>
    <row r="1207">
      <c r="A1207" s="13" t="n"/>
      <c r="B1207" s="20" t="n"/>
      <c r="C1207" s="5" t="n"/>
      <c r="D1207" s="21" t="n"/>
      <c r="E1207" s="5" t="n"/>
      <c r="F1207" s="5" t="n"/>
      <c r="G1207" s="5" t="n"/>
      <c r="H1207" s="15" t="n"/>
      <c r="I1207" s="5" t="n"/>
      <c r="J1207" s="19">
        <f>IF(E1207&amp;""="","",IFERROR(INDEX('الخدمات'!$B$6:$B$205,MATCH(E1207&amp;"",'الخدمات'!$A$6:$A$205,0)),"خدمة غير موجودة"))</f>
        <v/>
      </c>
      <c r="K1207" s="19">
        <f>IF(A1207&amp;""="","",IF(AND(G1207="تم",ISNUMBER(J1207)),ROUND(J1207-N(H1207),2),0))</f>
        <v/>
      </c>
      <c r="L1207" s="19">
        <f>IF(A1207&amp;""="","",IFERROR(ROUND(K1207*INDEX('الموظفات'!$C$6:$C$205,MATCH(F1207&amp;"",'الموظفات'!$A$6:$A$205,0)),2),0))</f>
        <v/>
      </c>
      <c r="M1207" s="6">
        <f>IF(A1207&amp;""="","",IF(G1207&amp;""="","محجوز",G1207))</f>
        <v/>
      </c>
      <c r="N1207" s="18">
        <f>IF(ISNUMBER(A1207),IF(ISNUMBER(B1207),HOUR(B1207)*60+MINUTE(B1207),0),"")</f>
        <v/>
      </c>
      <c r="O1207" s="18">
        <f>IF(AND(ISNUMBER(A1207),A1207='الإعدادات'!$B$4),COUNTIFS($A$6:$A$2005,'الإعدادات'!$B$4,$N$6:$N$2005,"&lt;"&amp;N1207)+COUNTIFS($A$6:A1207,'الإعدادات'!$B$4,$N$6:N1207,N1207),"")</f>
        <v/>
      </c>
    </row>
    <row r="1208">
      <c r="A1208" s="13" t="n"/>
      <c r="B1208" s="20" t="n"/>
      <c r="C1208" s="5" t="n"/>
      <c r="D1208" s="21" t="n"/>
      <c r="E1208" s="5" t="n"/>
      <c r="F1208" s="5" t="n"/>
      <c r="G1208" s="5" t="n"/>
      <c r="H1208" s="15" t="n"/>
      <c r="I1208" s="5" t="n"/>
      <c r="J1208" s="19">
        <f>IF(E1208&amp;""="","",IFERROR(INDEX('الخدمات'!$B$6:$B$205,MATCH(E1208&amp;"",'الخدمات'!$A$6:$A$205,0)),"خدمة غير موجودة"))</f>
        <v/>
      </c>
      <c r="K1208" s="19">
        <f>IF(A1208&amp;""="","",IF(AND(G1208="تم",ISNUMBER(J1208)),ROUND(J1208-N(H1208),2),0))</f>
        <v/>
      </c>
      <c r="L1208" s="19">
        <f>IF(A1208&amp;""="","",IFERROR(ROUND(K1208*INDEX('الموظفات'!$C$6:$C$205,MATCH(F1208&amp;"",'الموظفات'!$A$6:$A$205,0)),2),0))</f>
        <v/>
      </c>
      <c r="M1208" s="6">
        <f>IF(A1208&amp;""="","",IF(G1208&amp;""="","محجوز",G1208))</f>
        <v/>
      </c>
      <c r="N1208" s="18">
        <f>IF(ISNUMBER(A1208),IF(ISNUMBER(B1208),HOUR(B1208)*60+MINUTE(B1208),0),"")</f>
        <v/>
      </c>
      <c r="O1208" s="18">
        <f>IF(AND(ISNUMBER(A1208),A1208='الإعدادات'!$B$4),COUNTIFS($A$6:$A$2005,'الإعدادات'!$B$4,$N$6:$N$2005,"&lt;"&amp;N1208)+COUNTIFS($A$6:A1208,'الإعدادات'!$B$4,$N$6:N1208,N1208),"")</f>
        <v/>
      </c>
    </row>
    <row r="1209">
      <c r="A1209" s="13" t="n"/>
      <c r="B1209" s="20" t="n"/>
      <c r="C1209" s="5" t="n"/>
      <c r="D1209" s="21" t="n"/>
      <c r="E1209" s="5" t="n"/>
      <c r="F1209" s="5" t="n"/>
      <c r="G1209" s="5" t="n"/>
      <c r="H1209" s="15" t="n"/>
      <c r="I1209" s="5" t="n"/>
      <c r="J1209" s="19">
        <f>IF(E1209&amp;""="","",IFERROR(INDEX('الخدمات'!$B$6:$B$205,MATCH(E1209&amp;"",'الخدمات'!$A$6:$A$205,0)),"خدمة غير موجودة"))</f>
        <v/>
      </c>
      <c r="K1209" s="19">
        <f>IF(A1209&amp;""="","",IF(AND(G1209="تم",ISNUMBER(J1209)),ROUND(J1209-N(H1209),2),0))</f>
        <v/>
      </c>
      <c r="L1209" s="19">
        <f>IF(A1209&amp;""="","",IFERROR(ROUND(K1209*INDEX('الموظفات'!$C$6:$C$205,MATCH(F1209&amp;"",'الموظفات'!$A$6:$A$205,0)),2),0))</f>
        <v/>
      </c>
      <c r="M1209" s="6">
        <f>IF(A1209&amp;""="","",IF(G1209&amp;""="","محجوز",G1209))</f>
        <v/>
      </c>
      <c r="N1209" s="18">
        <f>IF(ISNUMBER(A1209),IF(ISNUMBER(B1209),HOUR(B1209)*60+MINUTE(B1209),0),"")</f>
        <v/>
      </c>
      <c r="O1209" s="18">
        <f>IF(AND(ISNUMBER(A1209),A1209='الإعدادات'!$B$4),COUNTIFS($A$6:$A$2005,'الإعدادات'!$B$4,$N$6:$N$2005,"&lt;"&amp;N1209)+COUNTIFS($A$6:A1209,'الإعدادات'!$B$4,$N$6:N1209,N1209),"")</f>
        <v/>
      </c>
    </row>
    <row r="1210">
      <c r="A1210" s="13" t="n"/>
      <c r="B1210" s="20" t="n"/>
      <c r="C1210" s="5" t="n"/>
      <c r="D1210" s="21" t="n"/>
      <c r="E1210" s="5" t="n"/>
      <c r="F1210" s="5" t="n"/>
      <c r="G1210" s="5" t="n"/>
      <c r="H1210" s="15" t="n"/>
      <c r="I1210" s="5" t="n"/>
      <c r="J1210" s="19">
        <f>IF(E1210&amp;""="","",IFERROR(INDEX('الخدمات'!$B$6:$B$205,MATCH(E1210&amp;"",'الخدمات'!$A$6:$A$205,0)),"خدمة غير موجودة"))</f>
        <v/>
      </c>
      <c r="K1210" s="19">
        <f>IF(A1210&amp;""="","",IF(AND(G1210="تم",ISNUMBER(J1210)),ROUND(J1210-N(H1210),2),0))</f>
        <v/>
      </c>
      <c r="L1210" s="19">
        <f>IF(A1210&amp;""="","",IFERROR(ROUND(K1210*INDEX('الموظفات'!$C$6:$C$205,MATCH(F1210&amp;"",'الموظفات'!$A$6:$A$205,0)),2),0))</f>
        <v/>
      </c>
      <c r="M1210" s="6">
        <f>IF(A1210&amp;""="","",IF(G1210&amp;""="","محجوز",G1210))</f>
        <v/>
      </c>
      <c r="N1210" s="18">
        <f>IF(ISNUMBER(A1210),IF(ISNUMBER(B1210),HOUR(B1210)*60+MINUTE(B1210),0),"")</f>
        <v/>
      </c>
      <c r="O1210" s="18">
        <f>IF(AND(ISNUMBER(A1210),A1210='الإعدادات'!$B$4),COUNTIFS($A$6:$A$2005,'الإعدادات'!$B$4,$N$6:$N$2005,"&lt;"&amp;N1210)+COUNTIFS($A$6:A1210,'الإعدادات'!$B$4,$N$6:N1210,N1210),"")</f>
        <v/>
      </c>
    </row>
    <row r="1211">
      <c r="A1211" s="13" t="n"/>
      <c r="B1211" s="20" t="n"/>
      <c r="C1211" s="5" t="n"/>
      <c r="D1211" s="21" t="n"/>
      <c r="E1211" s="5" t="n"/>
      <c r="F1211" s="5" t="n"/>
      <c r="G1211" s="5" t="n"/>
      <c r="H1211" s="15" t="n"/>
      <c r="I1211" s="5" t="n"/>
      <c r="J1211" s="19">
        <f>IF(E1211&amp;""="","",IFERROR(INDEX('الخدمات'!$B$6:$B$205,MATCH(E1211&amp;"",'الخدمات'!$A$6:$A$205,0)),"خدمة غير موجودة"))</f>
        <v/>
      </c>
      <c r="K1211" s="19">
        <f>IF(A1211&amp;""="","",IF(AND(G1211="تم",ISNUMBER(J1211)),ROUND(J1211-N(H1211),2),0))</f>
        <v/>
      </c>
      <c r="L1211" s="19">
        <f>IF(A1211&amp;""="","",IFERROR(ROUND(K1211*INDEX('الموظفات'!$C$6:$C$205,MATCH(F1211&amp;"",'الموظفات'!$A$6:$A$205,0)),2),0))</f>
        <v/>
      </c>
      <c r="M1211" s="6">
        <f>IF(A1211&amp;""="","",IF(G1211&amp;""="","محجوز",G1211))</f>
        <v/>
      </c>
      <c r="N1211" s="18">
        <f>IF(ISNUMBER(A1211),IF(ISNUMBER(B1211),HOUR(B1211)*60+MINUTE(B1211),0),"")</f>
        <v/>
      </c>
      <c r="O1211" s="18">
        <f>IF(AND(ISNUMBER(A1211),A1211='الإعدادات'!$B$4),COUNTIFS($A$6:$A$2005,'الإعدادات'!$B$4,$N$6:$N$2005,"&lt;"&amp;N1211)+COUNTIFS($A$6:A1211,'الإعدادات'!$B$4,$N$6:N1211,N1211),"")</f>
        <v/>
      </c>
    </row>
    <row r="1212">
      <c r="A1212" s="13" t="n"/>
      <c r="B1212" s="20" t="n"/>
      <c r="C1212" s="5" t="n"/>
      <c r="D1212" s="21" t="n"/>
      <c r="E1212" s="5" t="n"/>
      <c r="F1212" s="5" t="n"/>
      <c r="G1212" s="5" t="n"/>
      <c r="H1212" s="15" t="n"/>
      <c r="I1212" s="5" t="n"/>
      <c r="J1212" s="19">
        <f>IF(E1212&amp;""="","",IFERROR(INDEX('الخدمات'!$B$6:$B$205,MATCH(E1212&amp;"",'الخدمات'!$A$6:$A$205,0)),"خدمة غير موجودة"))</f>
        <v/>
      </c>
      <c r="K1212" s="19">
        <f>IF(A1212&amp;""="","",IF(AND(G1212="تم",ISNUMBER(J1212)),ROUND(J1212-N(H1212),2),0))</f>
        <v/>
      </c>
      <c r="L1212" s="19">
        <f>IF(A1212&amp;""="","",IFERROR(ROUND(K1212*INDEX('الموظفات'!$C$6:$C$205,MATCH(F1212&amp;"",'الموظفات'!$A$6:$A$205,0)),2),0))</f>
        <v/>
      </c>
      <c r="M1212" s="6">
        <f>IF(A1212&amp;""="","",IF(G1212&amp;""="","محجوز",G1212))</f>
        <v/>
      </c>
      <c r="N1212" s="18">
        <f>IF(ISNUMBER(A1212),IF(ISNUMBER(B1212),HOUR(B1212)*60+MINUTE(B1212),0),"")</f>
        <v/>
      </c>
      <c r="O1212" s="18">
        <f>IF(AND(ISNUMBER(A1212),A1212='الإعدادات'!$B$4),COUNTIFS($A$6:$A$2005,'الإعدادات'!$B$4,$N$6:$N$2005,"&lt;"&amp;N1212)+COUNTIFS($A$6:A1212,'الإعدادات'!$B$4,$N$6:N1212,N1212),"")</f>
        <v/>
      </c>
    </row>
    <row r="1213">
      <c r="A1213" s="13" t="n"/>
      <c r="B1213" s="20" t="n"/>
      <c r="C1213" s="5" t="n"/>
      <c r="D1213" s="21" t="n"/>
      <c r="E1213" s="5" t="n"/>
      <c r="F1213" s="5" t="n"/>
      <c r="G1213" s="5" t="n"/>
      <c r="H1213" s="15" t="n"/>
      <c r="I1213" s="5" t="n"/>
      <c r="J1213" s="19">
        <f>IF(E1213&amp;""="","",IFERROR(INDEX('الخدمات'!$B$6:$B$205,MATCH(E1213&amp;"",'الخدمات'!$A$6:$A$205,0)),"خدمة غير موجودة"))</f>
        <v/>
      </c>
      <c r="K1213" s="19">
        <f>IF(A1213&amp;""="","",IF(AND(G1213="تم",ISNUMBER(J1213)),ROUND(J1213-N(H1213),2),0))</f>
        <v/>
      </c>
      <c r="L1213" s="19">
        <f>IF(A1213&amp;""="","",IFERROR(ROUND(K1213*INDEX('الموظفات'!$C$6:$C$205,MATCH(F1213&amp;"",'الموظفات'!$A$6:$A$205,0)),2),0))</f>
        <v/>
      </c>
      <c r="M1213" s="6">
        <f>IF(A1213&amp;""="","",IF(G1213&amp;""="","محجوز",G1213))</f>
        <v/>
      </c>
      <c r="N1213" s="18">
        <f>IF(ISNUMBER(A1213),IF(ISNUMBER(B1213),HOUR(B1213)*60+MINUTE(B1213),0),"")</f>
        <v/>
      </c>
      <c r="O1213" s="18">
        <f>IF(AND(ISNUMBER(A1213),A1213='الإعدادات'!$B$4),COUNTIFS($A$6:$A$2005,'الإعدادات'!$B$4,$N$6:$N$2005,"&lt;"&amp;N1213)+COUNTIFS($A$6:A1213,'الإعدادات'!$B$4,$N$6:N1213,N1213),"")</f>
        <v/>
      </c>
    </row>
    <row r="1214">
      <c r="A1214" s="13" t="n"/>
      <c r="B1214" s="20" t="n"/>
      <c r="C1214" s="5" t="n"/>
      <c r="D1214" s="21" t="n"/>
      <c r="E1214" s="5" t="n"/>
      <c r="F1214" s="5" t="n"/>
      <c r="G1214" s="5" t="n"/>
      <c r="H1214" s="15" t="n"/>
      <c r="I1214" s="5" t="n"/>
      <c r="J1214" s="19">
        <f>IF(E1214&amp;""="","",IFERROR(INDEX('الخدمات'!$B$6:$B$205,MATCH(E1214&amp;"",'الخدمات'!$A$6:$A$205,0)),"خدمة غير موجودة"))</f>
        <v/>
      </c>
      <c r="K1214" s="19">
        <f>IF(A1214&amp;""="","",IF(AND(G1214="تم",ISNUMBER(J1214)),ROUND(J1214-N(H1214),2),0))</f>
        <v/>
      </c>
      <c r="L1214" s="19">
        <f>IF(A1214&amp;""="","",IFERROR(ROUND(K1214*INDEX('الموظفات'!$C$6:$C$205,MATCH(F1214&amp;"",'الموظفات'!$A$6:$A$205,0)),2),0))</f>
        <v/>
      </c>
      <c r="M1214" s="6">
        <f>IF(A1214&amp;""="","",IF(G1214&amp;""="","محجوز",G1214))</f>
        <v/>
      </c>
      <c r="N1214" s="18">
        <f>IF(ISNUMBER(A1214),IF(ISNUMBER(B1214),HOUR(B1214)*60+MINUTE(B1214),0),"")</f>
        <v/>
      </c>
      <c r="O1214" s="18">
        <f>IF(AND(ISNUMBER(A1214),A1214='الإعدادات'!$B$4),COUNTIFS($A$6:$A$2005,'الإعدادات'!$B$4,$N$6:$N$2005,"&lt;"&amp;N1214)+COUNTIFS($A$6:A1214,'الإعدادات'!$B$4,$N$6:N1214,N1214),"")</f>
        <v/>
      </c>
    </row>
    <row r="1215">
      <c r="A1215" s="13" t="n"/>
      <c r="B1215" s="20" t="n"/>
      <c r="C1215" s="5" t="n"/>
      <c r="D1215" s="21" t="n"/>
      <c r="E1215" s="5" t="n"/>
      <c r="F1215" s="5" t="n"/>
      <c r="G1215" s="5" t="n"/>
      <c r="H1215" s="15" t="n"/>
      <c r="I1215" s="5" t="n"/>
      <c r="J1215" s="19">
        <f>IF(E1215&amp;""="","",IFERROR(INDEX('الخدمات'!$B$6:$B$205,MATCH(E1215&amp;"",'الخدمات'!$A$6:$A$205,0)),"خدمة غير موجودة"))</f>
        <v/>
      </c>
      <c r="K1215" s="19">
        <f>IF(A1215&amp;""="","",IF(AND(G1215="تم",ISNUMBER(J1215)),ROUND(J1215-N(H1215),2),0))</f>
        <v/>
      </c>
      <c r="L1215" s="19">
        <f>IF(A1215&amp;""="","",IFERROR(ROUND(K1215*INDEX('الموظفات'!$C$6:$C$205,MATCH(F1215&amp;"",'الموظفات'!$A$6:$A$205,0)),2),0))</f>
        <v/>
      </c>
      <c r="M1215" s="6">
        <f>IF(A1215&amp;""="","",IF(G1215&amp;""="","محجوز",G1215))</f>
        <v/>
      </c>
      <c r="N1215" s="18">
        <f>IF(ISNUMBER(A1215),IF(ISNUMBER(B1215),HOUR(B1215)*60+MINUTE(B1215),0),"")</f>
        <v/>
      </c>
      <c r="O1215" s="18">
        <f>IF(AND(ISNUMBER(A1215),A1215='الإعدادات'!$B$4),COUNTIFS($A$6:$A$2005,'الإعدادات'!$B$4,$N$6:$N$2005,"&lt;"&amp;N1215)+COUNTIFS($A$6:A1215,'الإعدادات'!$B$4,$N$6:N1215,N1215),"")</f>
        <v/>
      </c>
    </row>
    <row r="1216">
      <c r="A1216" s="13" t="n"/>
      <c r="B1216" s="20" t="n"/>
      <c r="C1216" s="5" t="n"/>
      <c r="D1216" s="21" t="n"/>
      <c r="E1216" s="5" t="n"/>
      <c r="F1216" s="5" t="n"/>
      <c r="G1216" s="5" t="n"/>
      <c r="H1216" s="15" t="n"/>
      <c r="I1216" s="5" t="n"/>
      <c r="J1216" s="19">
        <f>IF(E1216&amp;""="","",IFERROR(INDEX('الخدمات'!$B$6:$B$205,MATCH(E1216&amp;"",'الخدمات'!$A$6:$A$205,0)),"خدمة غير موجودة"))</f>
        <v/>
      </c>
      <c r="K1216" s="19">
        <f>IF(A1216&amp;""="","",IF(AND(G1216="تم",ISNUMBER(J1216)),ROUND(J1216-N(H1216),2),0))</f>
        <v/>
      </c>
      <c r="L1216" s="19">
        <f>IF(A1216&amp;""="","",IFERROR(ROUND(K1216*INDEX('الموظفات'!$C$6:$C$205,MATCH(F1216&amp;"",'الموظفات'!$A$6:$A$205,0)),2),0))</f>
        <v/>
      </c>
      <c r="M1216" s="6">
        <f>IF(A1216&amp;""="","",IF(G1216&amp;""="","محجوز",G1216))</f>
        <v/>
      </c>
      <c r="N1216" s="18">
        <f>IF(ISNUMBER(A1216),IF(ISNUMBER(B1216),HOUR(B1216)*60+MINUTE(B1216),0),"")</f>
        <v/>
      </c>
      <c r="O1216" s="18">
        <f>IF(AND(ISNUMBER(A1216),A1216='الإعدادات'!$B$4),COUNTIFS($A$6:$A$2005,'الإعدادات'!$B$4,$N$6:$N$2005,"&lt;"&amp;N1216)+COUNTIFS($A$6:A1216,'الإعدادات'!$B$4,$N$6:N1216,N1216),"")</f>
        <v/>
      </c>
    </row>
    <row r="1217">
      <c r="A1217" s="13" t="n"/>
      <c r="B1217" s="20" t="n"/>
      <c r="C1217" s="5" t="n"/>
      <c r="D1217" s="21" t="n"/>
      <c r="E1217" s="5" t="n"/>
      <c r="F1217" s="5" t="n"/>
      <c r="G1217" s="5" t="n"/>
      <c r="H1217" s="15" t="n"/>
      <c r="I1217" s="5" t="n"/>
      <c r="J1217" s="19">
        <f>IF(E1217&amp;""="","",IFERROR(INDEX('الخدمات'!$B$6:$B$205,MATCH(E1217&amp;"",'الخدمات'!$A$6:$A$205,0)),"خدمة غير موجودة"))</f>
        <v/>
      </c>
      <c r="K1217" s="19">
        <f>IF(A1217&amp;""="","",IF(AND(G1217="تم",ISNUMBER(J1217)),ROUND(J1217-N(H1217),2),0))</f>
        <v/>
      </c>
      <c r="L1217" s="19">
        <f>IF(A1217&amp;""="","",IFERROR(ROUND(K1217*INDEX('الموظفات'!$C$6:$C$205,MATCH(F1217&amp;"",'الموظفات'!$A$6:$A$205,0)),2),0))</f>
        <v/>
      </c>
      <c r="M1217" s="6">
        <f>IF(A1217&amp;""="","",IF(G1217&amp;""="","محجوز",G1217))</f>
        <v/>
      </c>
      <c r="N1217" s="18">
        <f>IF(ISNUMBER(A1217),IF(ISNUMBER(B1217),HOUR(B1217)*60+MINUTE(B1217),0),"")</f>
        <v/>
      </c>
      <c r="O1217" s="18">
        <f>IF(AND(ISNUMBER(A1217),A1217='الإعدادات'!$B$4),COUNTIFS($A$6:$A$2005,'الإعدادات'!$B$4,$N$6:$N$2005,"&lt;"&amp;N1217)+COUNTIFS($A$6:A1217,'الإعدادات'!$B$4,$N$6:N1217,N1217),"")</f>
        <v/>
      </c>
    </row>
    <row r="1218">
      <c r="A1218" s="13" t="n"/>
      <c r="B1218" s="20" t="n"/>
      <c r="C1218" s="5" t="n"/>
      <c r="D1218" s="21" t="n"/>
      <c r="E1218" s="5" t="n"/>
      <c r="F1218" s="5" t="n"/>
      <c r="G1218" s="5" t="n"/>
      <c r="H1218" s="15" t="n"/>
      <c r="I1218" s="5" t="n"/>
      <c r="J1218" s="19">
        <f>IF(E1218&amp;""="","",IFERROR(INDEX('الخدمات'!$B$6:$B$205,MATCH(E1218&amp;"",'الخدمات'!$A$6:$A$205,0)),"خدمة غير موجودة"))</f>
        <v/>
      </c>
      <c r="K1218" s="19">
        <f>IF(A1218&amp;""="","",IF(AND(G1218="تم",ISNUMBER(J1218)),ROUND(J1218-N(H1218),2),0))</f>
        <v/>
      </c>
      <c r="L1218" s="19">
        <f>IF(A1218&amp;""="","",IFERROR(ROUND(K1218*INDEX('الموظفات'!$C$6:$C$205,MATCH(F1218&amp;"",'الموظفات'!$A$6:$A$205,0)),2),0))</f>
        <v/>
      </c>
      <c r="M1218" s="6">
        <f>IF(A1218&amp;""="","",IF(G1218&amp;""="","محجوز",G1218))</f>
        <v/>
      </c>
      <c r="N1218" s="18">
        <f>IF(ISNUMBER(A1218),IF(ISNUMBER(B1218),HOUR(B1218)*60+MINUTE(B1218),0),"")</f>
        <v/>
      </c>
      <c r="O1218" s="18">
        <f>IF(AND(ISNUMBER(A1218),A1218='الإعدادات'!$B$4),COUNTIFS($A$6:$A$2005,'الإعدادات'!$B$4,$N$6:$N$2005,"&lt;"&amp;N1218)+COUNTIFS($A$6:A1218,'الإعدادات'!$B$4,$N$6:N1218,N1218),"")</f>
        <v/>
      </c>
    </row>
    <row r="1219">
      <c r="A1219" s="13" t="n"/>
      <c r="B1219" s="20" t="n"/>
      <c r="C1219" s="5" t="n"/>
      <c r="D1219" s="21" t="n"/>
      <c r="E1219" s="5" t="n"/>
      <c r="F1219" s="5" t="n"/>
      <c r="G1219" s="5" t="n"/>
      <c r="H1219" s="15" t="n"/>
      <c r="I1219" s="5" t="n"/>
      <c r="J1219" s="19">
        <f>IF(E1219&amp;""="","",IFERROR(INDEX('الخدمات'!$B$6:$B$205,MATCH(E1219&amp;"",'الخدمات'!$A$6:$A$205,0)),"خدمة غير موجودة"))</f>
        <v/>
      </c>
      <c r="K1219" s="19">
        <f>IF(A1219&amp;""="","",IF(AND(G1219="تم",ISNUMBER(J1219)),ROUND(J1219-N(H1219),2),0))</f>
        <v/>
      </c>
      <c r="L1219" s="19">
        <f>IF(A1219&amp;""="","",IFERROR(ROUND(K1219*INDEX('الموظفات'!$C$6:$C$205,MATCH(F1219&amp;"",'الموظفات'!$A$6:$A$205,0)),2),0))</f>
        <v/>
      </c>
      <c r="M1219" s="6">
        <f>IF(A1219&amp;""="","",IF(G1219&amp;""="","محجوز",G1219))</f>
        <v/>
      </c>
      <c r="N1219" s="18">
        <f>IF(ISNUMBER(A1219),IF(ISNUMBER(B1219),HOUR(B1219)*60+MINUTE(B1219),0),"")</f>
        <v/>
      </c>
      <c r="O1219" s="18">
        <f>IF(AND(ISNUMBER(A1219),A1219='الإعدادات'!$B$4),COUNTIFS($A$6:$A$2005,'الإعدادات'!$B$4,$N$6:$N$2005,"&lt;"&amp;N1219)+COUNTIFS($A$6:A1219,'الإعدادات'!$B$4,$N$6:N1219,N1219),"")</f>
        <v/>
      </c>
    </row>
    <row r="1220">
      <c r="A1220" s="13" t="n"/>
      <c r="B1220" s="20" t="n"/>
      <c r="C1220" s="5" t="n"/>
      <c r="D1220" s="21" t="n"/>
      <c r="E1220" s="5" t="n"/>
      <c r="F1220" s="5" t="n"/>
      <c r="G1220" s="5" t="n"/>
      <c r="H1220" s="15" t="n"/>
      <c r="I1220" s="5" t="n"/>
      <c r="J1220" s="19">
        <f>IF(E1220&amp;""="","",IFERROR(INDEX('الخدمات'!$B$6:$B$205,MATCH(E1220&amp;"",'الخدمات'!$A$6:$A$205,0)),"خدمة غير موجودة"))</f>
        <v/>
      </c>
      <c r="K1220" s="19">
        <f>IF(A1220&amp;""="","",IF(AND(G1220="تم",ISNUMBER(J1220)),ROUND(J1220-N(H1220),2),0))</f>
        <v/>
      </c>
      <c r="L1220" s="19">
        <f>IF(A1220&amp;""="","",IFERROR(ROUND(K1220*INDEX('الموظفات'!$C$6:$C$205,MATCH(F1220&amp;"",'الموظفات'!$A$6:$A$205,0)),2),0))</f>
        <v/>
      </c>
      <c r="M1220" s="6">
        <f>IF(A1220&amp;""="","",IF(G1220&amp;""="","محجوز",G1220))</f>
        <v/>
      </c>
      <c r="N1220" s="18">
        <f>IF(ISNUMBER(A1220),IF(ISNUMBER(B1220),HOUR(B1220)*60+MINUTE(B1220),0),"")</f>
        <v/>
      </c>
      <c r="O1220" s="18">
        <f>IF(AND(ISNUMBER(A1220),A1220='الإعدادات'!$B$4),COUNTIFS($A$6:$A$2005,'الإعدادات'!$B$4,$N$6:$N$2005,"&lt;"&amp;N1220)+COUNTIFS($A$6:A1220,'الإعدادات'!$B$4,$N$6:N1220,N1220),"")</f>
        <v/>
      </c>
    </row>
    <row r="1221">
      <c r="A1221" s="13" t="n"/>
      <c r="B1221" s="20" t="n"/>
      <c r="C1221" s="5" t="n"/>
      <c r="D1221" s="21" t="n"/>
      <c r="E1221" s="5" t="n"/>
      <c r="F1221" s="5" t="n"/>
      <c r="G1221" s="5" t="n"/>
      <c r="H1221" s="15" t="n"/>
      <c r="I1221" s="5" t="n"/>
      <c r="J1221" s="19">
        <f>IF(E1221&amp;""="","",IFERROR(INDEX('الخدمات'!$B$6:$B$205,MATCH(E1221&amp;"",'الخدمات'!$A$6:$A$205,0)),"خدمة غير موجودة"))</f>
        <v/>
      </c>
      <c r="K1221" s="19">
        <f>IF(A1221&amp;""="","",IF(AND(G1221="تم",ISNUMBER(J1221)),ROUND(J1221-N(H1221),2),0))</f>
        <v/>
      </c>
      <c r="L1221" s="19">
        <f>IF(A1221&amp;""="","",IFERROR(ROUND(K1221*INDEX('الموظفات'!$C$6:$C$205,MATCH(F1221&amp;"",'الموظفات'!$A$6:$A$205,0)),2),0))</f>
        <v/>
      </c>
      <c r="M1221" s="6">
        <f>IF(A1221&amp;""="","",IF(G1221&amp;""="","محجوز",G1221))</f>
        <v/>
      </c>
      <c r="N1221" s="18">
        <f>IF(ISNUMBER(A1221),IF(ISNUMBER(B1221),HOUR(B1221)*60+MINUTE(B1221),0),"")</f>
        <v/>
      </c>
      <c r="O1221" s="18">
        <f>IF(AND(ISNUMBER(A1221),A1221='الإعدادات'!$B$4),COUNTIFS($A$6:$A$2005,'الإعدادات'!$B$4,$N$6:$N$2005,"&lt;"&amp;N1221)+COUNTIFS($A$6:A1221,'الإعدادات'!$B$4,$N$6:N1221,N1221),"")</f>
        <v/>
      </c>
    </row>
    <row r="1222">
      <c r="A1222" s="13" t="n"/>
      <c r="B1222" s="20" t="n"/>
      <c r="C1222" s="5" t="n"/>
      <c r="D1222" s="21" t="n"/>
      <c r="E1222" s="5" t="n"/>
      <c r="F1222" s="5" t="n"/>
      <c r="G1222" s="5" t="n"/>
      <c r="H1222" s="15" t="n"/>
      <c r="I1222" s="5" t="n"/>
      <c r="J1222" s="19">
        <f>IF(E1222&amp;""="","",IFERROR(INDEX('الخدمات'!$B$6:$B$205,MATCH(E1222&amp;"",'الخدمات'!$A$6:$A$205,0)),"خدمة غير موجودة"))</f>
        <v/>
      </c>
      <c r="K1222" s="19">
        <f>IF(A1222&amp;""="","",IF(AND(G1222="تم",ISNUMBER(J1222)),ROUND(J1222-N(H1222),2),0))</f>
        <v/>
      </c>
      <c r="L1222" s="19">
        <f>IF(A1222&amp;""="","",IFERROR(ROUND(K1222*INDEX('الموظفات'!$C$6:$C$205,MATCH(F1222&amp;"",'الموظفات'!$A$6:$A$205,0)),2),0))</f>
        <v/>
      </c>
      <c r="M1222" s="6">
        <f>IF(A1222&amp;""="","",IF(G1222&amp;""="","محجوز",G1222))</f>
        <v/>
      </c>
      <c r="N1222" s="18">
        <f>IF(ISNUMBER(A1222),IF(ISNUMBER(B1222),HOUR(B1222)*60+MINUTE(B1222),0),"")</f>
        <v/>
      </c>
      <c r="O1222" s="18">
        <f>IF(AND(ISNUMBER(A1222),A1222='الإعدادات'!$B$4),COUNTIFS($A$6:$A$2005,'الإعدادات'!$B$4,$N$6:$N$2005,"&lt;"&amp;N1222)+COUNTIFS($A$6:A1222,'الإعدادات'!$B$4,$N$6:N1222,N1222),"")</f>
        <v/>
      </c>
    </row>
    <row r="1223">
      <c r="A1223" s="13" t="n"/>
      <c r="B1223" s="20" t="n"/>
      <c r="C1223" s="5" t="n"/>
      <c r="D1223" s="21" t="n"/>
      <c r="E1223" s="5" t="n"/>
      <c r="F1223" s="5" t="n"/>
      <c r="G1223" s="5" t="n"/>
      <c r="H1223" s="15" t="n"/>
      <c r="I1223" s="5" t="n"/>
      <c r="J1223" s="19">
        <f>IF(E1223&amp;""="","",IFERROR(INDEX('الخدمات'!$B$6:$B$205,MATCH(E1223&amp;"",'الخدمات'!$A$6:$A$205,0)),"خدمة غير موجودة"))</f>
        <v/>
      </c>
      <c r="K1223" s="19">
        <f>IF(A1223&amp;""="","",IF(AND(G1223="تم",ISNUMBER(J1223)),ROUND(J1223-N(H1223),2),0))</f>
        <v/>
      </c>
      <c r="L1223" s="19">
        <f>IF(A1223&amp;""="","",IFERROR(ROUND(K1223*INDEX('الموظفات'!$C$6:$C$205,MATCH(F1223&amp;"",'الموظفات'!$A$6:$A$205,0)),2),0))</f>
        <v/>
      </c>
      <c r="M1223" s="6">
        <f>IF(A1223&amp;""="","",IF(G1223&amp;""="","محجوز",G1223))</f>
        <v/>
      </c>
      <c r="N1223" s="18">
        <f>IF(ISNUMBER(A1223),IF(ISNUMBER(B1223),HOUR(B1223)*60+MINUTE(B1223),0),"")</f>
        <v/>
      </c>
      <c r="O1223" s="18">
        <f>IF(AND(ISNUMBER(A1223),A1223='الإعدادات'!$B$4),COUNTIFS($A$6:$A$2005,'الإعدادات'!$B$4,$N$6:$N$2005,"&lt;"&amp;N1223)+COUNTIFS($A$6:A1223,'الإعدادات'!$B$4,$N$6:N1223,N1223),"")</f>
        <v/>
      </c>
    </row>
    <row r="1224">
      <c r="A1224" s="13" t="n"/>
      <c r="B1224" s="20" t="n"/>
      <c r="C1224" s="5" t="n"/>
      <c r="D1224" s="21" t="n"/>
      <c r="E1224" s="5" t="n"/>
      <c r="F1224" s="5" t="n"/>
      <c r="G1224" s="5" t="n"/>
      <c r="H1224" s="15" t="n"/>
      <c r="I1224" s="5" t="n"/>
      <c r="J1224" s="19">
        <f>IF(E1224&amp;""="","",IFERROR(INDEX('الخدمات'!$B$6:$B$205,MATCH(E1224&amp;"",'الخدمات'!$A$6:$A$205,0)),"خدمة غير موجودة"))</f>
        <v/>
      </c>
      <c r="K1224" s="19">
        <f>IF(A1224&amp;""="","",IF(AND(G1224="تم",ISNUMBER(J1224)),ROUND(J1224-N(H1224),2),0))</f>
        <v/>
      </c>
      <c r="L1224" s="19">
        <f>IF(A1224&amp;""="","",IFERROR(ROUND(K1224*INDEX('الموظفات'!$C$6:$C$205,MATCH(F1224&amp;"",'الموظفات'!$A$6:$A$205,0)),2),0))</f>
        <v/>
      </c>
      <c r="M1224" s="6">
        <f>IF(A1224&amp;""="","",IF(G1224&amp;""="","محجوز",G1224))</f>
        <v/>
      </c>
      <c r="N1224" s="18">
        <f>IF(ISNUMBER(A1224),IF(ISNUMBER(B1224),HOUR(B1224)*60+MINUTE(B1224),0),"")</f>
        <v/>
      </c>
      <c r="O1224" s="18">
        <f>IF(AND(ISNUMBER(A1224),A1224='الإعدادات'!$B$4),COUNTIFS($A$6:$A$2005,'الإعدادات'!$B$4,$N$6:$N$2005,"&lt;"&amp;N1224)+COUNTIFS($A$6:A1224,'الإعدادات'!$B$4,$N$6:N1224,N1224),"")</f>
        <v/>
      </c>
    </row>
    <row r="1225">
      <c r="A1225" s="13" t="n"/>
      <c r="B1225" s="20" t="n"/>
      <c r="C1225" s="5" t="n"/>
      <c r="D1225" s="21" t="n"/>
      <c r="E1225" s="5" t="n"/>
      <c r="F1225" s="5" t="n"/>
      <c r="G1225" s="5" t="n"/>
      <c r="H1225" s="15" t="n"/>
      <c r="I1225" s="5" t="n"/>
      <c r="J1225" s="19">
        <f>IF(E1225&amp;""="","",IFERROR(INDEX('الخدمات'!$B$6:$B$205,MATCH(E1225&amp;"",'الخدمات'!$A$6:$A$205,0)),"خدمة غير موجودة"))</f>
        <v/>
      </c>
      <c r="K1225" s="19">
        <f>IF(A1225&amp;""="","",IF(AND(G1225="تم",ISNUMBER(J1225)),ROUND(J1225-N(H1225),2),0))</f>
        <v/>
      </c>
      <c r="L1225" s="19">
        <f>IF(A1225&amp;""="","",IFERROR(ROUND(K1225*INDEX('الموظفات'!$C$6:$C$205,MATCH(F1225&amp;"",'الموظفات'!$A$6:$A$205,0)),2),0))</f>
        <v/>
      </c>
      <c r="M1225" s="6">
        <f>IF(A1225&amp;""="","",IF(G1225&amp;""="","محجوز",G1225))</f>
        <v/>
      </c>
      <c r="N1225" s="18">
        <f>IF(ISNUMBER(A1225),IF(ISNUMBER(B1225),HOUR(B1225)*60+MINUTE(B1225),0),"")</f>
        <v/>
      </c>
      <c r="O1225" s="18">
        <f>IF(AND(ISNUMBER(A1225),A1225='الإعدادات'!$B$4),COUNTIFS($A$6:$A$2005,'الإعدادات'!$B$4,$N$6:$N$2005,"&lt;"&amp;N1225)+COUNTIFS($A$6:A1225,'الإعدادات'!$B$4,$N$6:N1225,N1225),"")</f>
        <v/>
      </c>
    </row>
    <row r="1226">
      <c r="A1226" s="13" t="n"/>
      <c r="B1226" s="20" t="n"/>
      <c r="C1226" s="5" t="n"/>
      <c r="D1226" s="21" t="n"/>
      <c r="E1226" s="5" t="n"/>
      <c r="F1226" s="5" t="n"/>
      <c r="G1226" s="5" t="n"/>
      <c r="H1226" s="15" t="n"/>
      <c r="I1226" s="5" t="n"/>
      <c r="J1226" s="19">
        <f>IF(E1226&amp;""="","",IFERROR(INDEX('الخدمات'!$B$6:$B$205,MATCH(E1226&amp;"",'الخدمات'!$A$6:$A$205,0)),"خدمة غير موجودة"))</f>
        <v/>
      </c>
      <c r="K1226" s="19">
        <f>IF(A1226&amp;""="","",IF(AND(G1226="تم",ISNUMBER(J1226)),ROUND(J1226-N(H1226),2),0))</f>
        <v/>
      </c>
      <c r="L1226" s="19">
        <f>IF(A1226&amp;""="","",IFERROR(ROUND(K1226*INDEX('الموظفات'!$C$6:$C$205,MATCH(F1226&amp;"",'الموظفات'!$A$6:$A$205,0)),2),0))</f>
        <v/>
      </c>
      <c r="M1226" s="6">
        <f>IF(A1226&amp;""="","",IF(G1226&amp;""="","محجوز",G1226))</f>
        <v/>
      </c>
      <c r="N1226" s="18">
        <f>IF(ISNUMBER(A1226),IF(ISNUMBER(B1226),HOUR(B1226)*60+MINUTE(B1226),0),"")</f>
        <v/>
      </c>
      <c r="O1226" s="18">
        <f>IF(AND(ISNUMBER(A1226),A1226='الإعدادات'!$B$4),COUNTIFS($A$6:$A$2005,'الإعدادات'!$B$4,$N$6:$N$2005,"&lt;"&amp;N1226)+COUNTIFS($A$6:A1226,'الإعدادات'!$B$4,$N$6:N1226,N1226),"")</f>
        <v/>
      </c>
    </row>
    <row r="1227">
      <c r="A1227" s="13" t="n"/>
      <c r="B1227" s="20" t="n"/>
      <c r="C1227" s="5" t="n"/>
      <c r="D1227" s="21" t="n"/>
      <c r="E1227" s="5" t="n"/>
      <c r="F1227" s="5" t="n"/>
      <c r="G1227" s="5" t="n"/>
      <c r="H1227" s="15" t="n"/>
      <c r="I1227" s="5" t="n"/>
      <c r="J1227" s="19">
        <f>IF(E1227&amp;""="","",IFERROR(INDEX('الخدمات'!$B$6:$B$205,MATCH(E1227&amp;"",'الخدمات'!$A$6:$A$205,0)),"خدمة غير موجودة"))</f>
        <v/>
      </c>
      <c r="K1227" s="19">
        <f>IF(A1227&amp;""="","",IF(AND(G1227="تم",ISNUMBER(J1227)),ROUND(J1227-N(H1227),2),0))</f>
        <v/>
      </c>
      <c r="L1227" s="19">
        <f>IF(A1227&amp;""="","",IFERROR(ROUND(K1227*INDEX('الموظفات'!$C$6:$C$205,MATCH(F1227&amp;"",'الموظفات'!$A$6:$A$205,0)),2),0))</f>
        <v/>
      </c>
      <c r="M1227" s="6">
        <f>IF(A1227&amp;""="","",IF(G1227&amp;""="","محجوز",G1227))</f>
        <v/>
      </c>
      <c r="N1227" s="18">
        <f>IF(ISNUMBER(A1227),IF(ISNUMBER(B1227),HOUR(B1227)*60+MINUTE(B1227),0),"")</f>
        <v/>
      </c>
      <c r="O1227" s="18">
        <f>IF(AND(ISNUMBER(A1227),A1227='الإعدادات'!$B$4),COUNTIFS($A$6:$A$2005,'الإعدادات'!$B$4,$N$6:$N$2005,"&lt;"&amp;N1227)+COUNTIFS($A$6:A1227,'الإعدادات'!$B$4,$N$6:N1227,N1227),"")</f>
        <v/>
      </c>
    </row>
    <row r="1228">
      <c r="A1228" s="13" t="n"/>
      <c r="B1228" s="20" t="n"/>
      <c r="C1228" s="5" t="n"/>
      <c r="D1228" s="21" t="n"/>
      <c r="E1228" s="5" t="n"/>
      <c r="F1228" s="5" t="n"/>
      <c r="G1228" s="5" t="n"/>
      <c r="H1228" s="15" t="n"/>
      <c r="I1228" s="5" t="n"/>
      <c r="J1228" s="19">
        <f>IF(E1228&amp;""="","",IFERROR(INDEX('الخدمات'!$B$6:$B$205,MATCH(E1228&amp;"",'الخدمات'!$A$6:$A$205,0)),"خدمة غير موجودة"))</f>
        <v/>
      </c>
      <c r="K1228" s="19">
        <f>IF(A1228&amp;""="","",IF(AND(G1228="تم",ISNUMBER(J1228)),ROUND(J1228-N(H1228),2),0))</f>
        <v/>
      </c>
      <c r="L1228" s="19">
        <f>IF(A1228&amp;""="","",IFERROR(ROUND(K1228*INDEX('الموظفات'!$C$6:$C$205,MATCH(F1228&amp;"",'الموظفات'!$A$6:$A$205,0)),2),0))</f>
        <v/>
      </c>
      <c r="M1228" s="6">
        <f>IF(A1228&amp;""="","",IF(G1228&amp;""="","محجوز",G1228))</f>
        <v/>
      </c>
      <c r="N1228" s="18">
        <f>IF(ISNUMBER(A1228),IF(ISNUMBER(B1228),HOUR(B1228)*60+MINUTE(B1228),0),"")</f>
        <v/>
      </c>
      <c r="O1228" s="18">
        <f>IF(AND(ISNUMBER(A1228),A1228='الإعدادات'!$B$4),COUNTIFS($A$6:$A$2005,'الإعدادات'!$B$4,$N$6:$N$2005,"&lt;"&amp;N1228)+COUNTIFS($A$6:A1228,'الإعدادات'!$B$4,$N$6:N1228,N1228),"")</f>
        <v/>
      </c>
    </row>
    <row r="1229">
      <c r="A1229" s="13" t="n"/>
      <c r="B1229" s="20" t="n"/>
      <c r="C1229" s="5" t="n"/>
      <c r="D1229" s="21" t="n"/>
      <c r="E1229" s="5" t="n"/>
      <c r="F1229" s="5" t="n"/>
      <c r="G1229" s="5" t="n"/>
      <c r="H1229" s="15" t="n"/>
      <c r="I1229" s="5" t="n"/>
      <c r="J1229" s="19">
        <f>IF(E1229&amp;""="","",IFERROR(INDEX('الخدمات'!$B$6:$B$205,MATCH(E1229&amp;"",'الخدمات'!$A$6:$A$205,0)),"خدمة غير موجودة"))</f>
        <v/>
      </c>
      <c r="K1229" s="19">
        <f>IF(A1229&amp;""="","",IF(AND(G1229="تم",ISNUMBER(J1229)),ROUND(J1229-N(H1229),2),0))</f>
        <v/>
      </c>
      <c r="L1229" s="19">
        <f>IF(A1229&amp;""="","",IFERROR(ROUND(K1229*INDEX('الموظفات'!$C$6:$C$205,MATCH(F1229&amp;"",'الموظفات'!$A$6:$A$205,0)),2),0))</f>
        <v/>
      </c>
      <c r="M1229" s="6">
        <f>IF(A1229&amp;""="","",IF(G1229&amp;""="","محجوز",G1229))</f>
        <v/>
      </c>
      <c r="N1229" s="18">
        <f>IF(ISNUMBER(A1229),IF(ISNUMBER(B1229),HOUR(B1229)*60+MINUTE(B1229),0),"")</f>
        <v/>
      </c>
      <c r="O1229" s="18">
        <f>IF(AND(ISNUMBER(A1229),A1229='الإعدادات'!$B$4),COUNTIFS($A$6:$A$2005,'الإعدادات'!$B$4,$N$6:$N$2005,"&lt;"&amp;N1229)+COUNTIFS($A$6:A1229,'الإعدادات'!$B$4,$N$6:N1229,N1229),"")</f>
        <v/>
      </c>
    </row>
    <row r="1230">
      <c r="A1230" s="13" t="n"/>
      <c r="B1230" s="20" t="n"/>
      <c r="C1230" s="5" t="n"/>
      <c r="D1230" s="21" t="n"/>
      <c r="E1230" s="5" t="n"/>
      <c r="F1230" s="5" t="n"/>
      <c r="G1230" s="5" t="n"/>
      <c r="H1230" s="15" t="n"/>
      <c r="I1230" s="5" t="n"/>
      <c r="J1230" s="19">
        <f>IF(E1230&amp;""="","",IFERROR(INDEX('الخدمات'!$B$6:$B$205,MATCH(E1230&amp;"",'الخدمات'!$A$6:$A$205,0)),"خدمة غير موجودة"))</f>
        <v/>
      </c>
      <c r="K1230" s="19">
        <f>IF(A1230&amp;""="","",IF(AND(G1230="تم",ISNUMBER(J1230)),ROUND(J1230-N(H1230),2),0))</f>
        <v/>
      </c>
      <c r="L1230" s="19">
        <f>IF(A1230&amp;""="","",IFERROR(ROUND(K1230*INDEX('الموظفات'!$C$6:$C$205,MATCH(F1230&amp;"",'الموظفات'!$A$6:$A$205,0)),2),0))</f>
        <v/>
      </c>
      <c r="M1230" s="6">
        <f>IF(A1230&amp;""="","",IF(G1230&amp;""="","محجوز",G1230))</f>
        <v/>
      </c>
      <c r="N1230" s="18">
        <f>IF(ISNUMBER(A1230),IF(ISNUMBER(B1230),HOUR(B1230)*60+MINUTE(B1230),0),"")</f>
        <v/>
      </c>
      <c r="O1230" s="18">
        <f>IF(AND(ISNUMBER(A1230),A1230='الإعدادات'!$B$4),COUNTIFS($A$6:$A$2005,'الإعدادات'!$B$4,$N$6:$N$2005,"&lt;"&amp;N1230)+COUNTIFS($A$6:A1230,'الإعدادات'!$B$4,$N$6:N1230,N1230),"")</f>
        <v/>
      </c>
    </row>
    <row r="1231">
      <c r="A1231" s="13" t="n"/>
      <c r="B1231" s="20" t="n"/>
      <c r="C1231" s="5" t="n"/>
      <c r="D1231" s="21" t="n"/>
      <c r="E1231" s="5" t="n"/>
      <c r="F1231" s="5" t="n"/>
      <c r="G1231" s="5" t="n"/>
      <c r="H1231" s="15" t="n"/>
      <c r="I1231" s="5" t="n"/>
      <c r="J1231" s="19">
        <f>IF(E1231&amp;""="","",IFERROR(INDEX('الخدمات'!$B$6:$B$205,MATCH(E1231&amp;"",'الخدمات'!$A$6:$A$205,0)),"خدمة غير موجودة"))</f>
        <v/>
      </c>
      <c r="K1231" s="19">
        <f>IF(A1231&amp;""="","",IF(AND(G1231="تم",ISNUMBER(J1231)),ROUND(J1231-N(H1231),2),0))</f>
        <v/>
      </c>
      <c r="L1231" s="19">
        <f>IF(A1231&amp;""="","",IFERROR(ROUND(K1231*INDEX('الموظفات'!$C$6:$C$205,MATCH(F1231&amp;"",'الموظفات'!$A$6:$A$205,0)),2),0))</f>
        <v/>
      </c>
      <c r="M1231" s="6">
        <f>IF(A1231&amp;""="","",IF(G1231&amp;""="","محجوز",G1231))</f>
        <v/>
      </c>
      <c r="N1231" s="18">
        <f>IF(ISNUMBER(A1231),IF(ISNUMBER(B1231),HOUR(B1231)*60+MINUTE(B1231),0),"")</f>
        <v/>
      </c>
      <c r="O1231" s="18">
        <f>IF(AND(ISNUMBER(A1231),A1231='الإعدادات'!$B$4),COUNTIFS($A$6:$A$2005,'الإعدادات'!$B$4,$N$6:$N$2005,"&lt;"&amp;N1231)+COUNTIFS($A$6:A1231,'الإعدادات'!$B$4,$N$6:N1231,N1231),"")</f>
        <v/>
      </c>
    </row>
    <row r="1232">
      <c r="A1232" s="13" t="n"/>
      <c r="B1232" s="20" t="n"/>
      <c r="C1232" s="5" t="n"/>
      <c r="D1232" s="21" t="n"/>
      <c r="E1232" s="5" t="n"/>
      <c r="F1232" s="5" t="n"/>
      <c r="G1232" s="5" t="n"/>
      <c r="H1232" s="15" t="n"/>
      <c r="I1232" s="5" t="n"/>
      <c r="J1232" s="19">
        <f>IF(E1232&amp;""="","",IFERROR(INDEX('الخدمات'!$B$6:$B$205,MATCH(E1232&amp;"",'الخدمات'!$A$6:$A$205,0)),"خدمة غير موجودة"))</f>
        <v/>
      </c>
      <c r="K1232" s="19">
        <f>IF(A1232&amp;""="","",IF(AND(G1232="تم",ISNUMBER(J1232)),ROUND(J1232-N(H1232),2),0))</f>
        <v/>
      </c>
      <c r="L1232" s="19">
        <f>IF(A1232&amp;""="","",IFERROR(ROUND(K1232*INDEX('الموظفات'!$C$6:$C$205,MATCH(F1232&amp;"",'الموظفات'!$A$6:$A$205,0)),2),0))</f>
        <v/>
      </c>
      <c r="M1232" s="6">
        <f>IF(A1232&amp;""="","",IF(G1232&amp;""="","محجوز",G1232))</f>
        <v/>
      </c>
      <c r="N1232" s="18">
        <f>IF(ISNUMBER(A1232),IF(ISNUMBER(B1232),HOUR(B1232)*60+MINUTE(B1232),0),"")</f>
        <v/>
      </c>
      <c r="O1232" s="18">
        <f>IF(AND(ISNUMBER(A1232),A1232='الإعدادات'!$B$4),COUNTIFS($A$6:$A$2005,'الإعدادات'!$B$4,$N$6:$N$2005,"&lt;"&amp;N1232)+COUNTIFS($A$6:A1232,'الإعدادات'!$B$4,$N$6:N1232,N1232),"")</f>
        <v/>
      </c>
    </row>
    <row r="1233">
      <c r="A1233" s="13" t="n"/>
      <c r="B1233" s="20" t="n"/>
      <c r="C1233" s="5" t="n"/>
      <c r="D1233" s="21" t="n"/>
      <c r="E1233" s="5" t="n"/>
      <c r="F1233" s="5" t="n"/>
      <c r="G1233" s="5" t="n"/>
      <c r="H1233" s="15" t="n"/>
      <c r="I1233" s="5" t="n"/>
      <c r="J1233" s="19">
        <f>IF(E1233&amp;""="","",IFERROR(INDEX('الخدمات'!$B$6:$B$205,MATCH(E1233&amp;"",'الخدمات'!$A$6:$A$205,0)),"خدمة غير موجودة"))</f>
        <v/>
      </c>
      <c r="K1233" s="19">
        <f>IF(A1233&amp;""="","",IF(AND(G1233="تم",ISNUMBER(J1233)),ROUND(J1233-N(H1233),2),0))</f>
        <v/>
      </c>
      <c r="L1233" s="19">
        <f>IF(A1233&amp;""="","",IFERROR(ROUND(K1233*INDEX('الموظفات'!$C$6:$C$205,MATCH(F1233&amp;"",'الموظفات'!$A$6:$A$205,0)),2),0))</f>
        <v/>
      </c>
      <c r="M1233" s="6">
        <f>IF(A1233&amp;""="","",IF(G1233&amp;""="","محجوز",G1233))</f>
        <v/>
      </c>
      <c r="N1233" s="18">
        <f>IF(ISNUMBER(A1233),IF(ISNUMBER(B1233),HOUR(B1233)*60+MINUTE(B1233),0),"")</f>
        <v/>
      </c>
      <c r="O1233" s="18">
        <f>IF(AND(ISNUMBER(A1233),A1233='الإعدادات'!$B$4),COUNTIFS($A$6:$A$2005,'الإعدادات'!$B$4,$N$6:$N$2005,"&lt;"&amp;N1233)+COUNTIFS($A$6:A1233,'الإعدادات'!$B$4,$N$6:N1233,N1233),"")</f>
        <v/>
      </c>
    </row>
    <row r="1234">
      <c r="A1234" s="13" t="n"/>
      <c r="B1234" s="20" t="n"/>
      <c r="C1234" s="5" t="n"/>
      <c r="D1234" s="21" t="n"/>
      <c r="E1234" s="5" t="n"/>
      <c r="F1234" s="5" t="n"/>
      <c r="G1234" s="5" t="n"/>
      <c r="H1234" s="15" t="n"/>
      <c r="I1234" s="5" t="n"/>
      <c r="J1234" s="19">
        <f>IF(E1234&amp;""="","",IFERROR(INDEX('الخدمات'!$B$6:$B$205,MATCH(E1234&amp;"",'الخدمات'!$A$6:$A$205,0)),"خدمة غير موجودة"))</f>
        <v/>
      </c>
      <c r="K1234" s="19">
        <f>IF(A1234&amp;""="","",IF(AND(G1234="تم",ISNUMBER(J1234)),ROUND(J1234-N(H1234),2),0))</f>
        <v/>
      </c>
      <c r="L1234" s="19">
        <f>IF(A1234&amp;""="","",IFERROR(ROUND(K1234*INDEX('الموظفات'!$C$6:$C$205,MATCH(F1234&amp;"",'الموظفات'!$A$6:$A$205,0)),2),0))</f>
        <v/>
      </c>
      <c r="M1234" s="6">
        <f>IF(A1234&amp;""="","",IF(G1234&amp;""="","محجوز",G1234))</f>
        <v/>
      </c>
      <c r="N1234" s="18">
        <f>IF(ISNUMBER(A1234),IF(ISNUMBER(B1234),HOUR(B1234)*60+MINUTE(B1234),0),"")</f>
        <v/>
      </c>
      <c r="O1234" s="18">
        <f>IF(AND(ISNUMBER(A1234),A1234='الإعدادات'!$B$4),COUNTIFS($A$6:$A$2005,'الإعدادات'!$B$4,$N$6:$N$2005,"&lt;"&amp;N1234)+COUNTIFS($A$6:A1234,'الإعدادات'!$B$4,$N$6:N1234,N1234),"")</f>
        <v/>
      </c>
    </row>
    <row r="1235">
      <c r="A1235" s="13" t="n"/>
      <c r="B1235" s="20" t="n"/>
      <c r="C1235" s="5" t="n"/>
      <c r="D1235" s="21" t="n"/>
      <c r="E1235" s="5" t="n"/>
      <c r="F1235" s="5" t="n"/>
      <c r="G1235" s="5" t="n"/>
      <c r="H1235" s="15" t="n"/>
      <c r="I1235" s="5" t="n"/>
      <c r="J1235" s="19">
        <f>IF(E1235&amp;""="","",IFERROR(INDEX('الخدمات'!$B$6:$B$205,MATCH(E1235&amp;"",'الخدمات'!$A$6:$A$205,0)),"خدمة غير موجودة"))</f>
        <v/>
      </c>
      <c r="K1235" s="19">
        <f>IF(A1235&amp;""="","",IF(AND(G1235="تم",ISNUMBER(J1235)),ROUND(J1235-N(H1235),2),0))</f>
        <v/>
      </c>
      <c r="L1235" s="19">
        <f>IF(A1235&amp;""="","",IFERROR(ROUND(K1235*INDEX('الموظفات'!$C$6:$C$205,MATCH(F1235&amp;"",'الموظفات'!$A$6:$A$205,0)),2),0))</f>
        <v/>
      </c>
      <c r="M1235" s="6">
        <f>IF(A1235&amp;""="","",IF(G1235&amp;""="","محجوز",G1235))</f>
        <v/>
      </c>
      <c r="N1235" s="18">
        <f>IF(ISNUMBER(A1235),IF(ISNUMBER(B1235),HOUR(B1235)*60+MINUTE(B1235),0),"")</f>
        <v/>
      </c>
      <c r="O1235" s="18">
        <f>IF(AND(ISNUMBER(A1235),A1235='الإعدادات'!$B$4),COUNTIFS($A$6:$A$2005,'الإعدادات'!$B$4,$N$6:$N$2005,"&lt;"&amp;N1235)+COUNTIFS($A$6:A1235,'الإعدادات'!$B$4,$N$6:N1235,N1235),"")</f>
        <v/>
      </c>
    </row>
    <row r="1236">
      <c r="A1236" s="13" t="n"/>
      <c r="B1236" s="20" t="n"/>
      <c r="C1236" s="5" t="n"/>
      <c r="D1236" s="21" t="n"/>
      <c r="E1236" s="5" t="n"/>
      <c r="F1236" s="5" t="n"/>
      <c r="G1236" s="5" t="n"/>
      <c r="H1236" s="15" t="n"/>
      <c r="I1236" s="5" t="n"/>
      <c r="J1236" s="19">
        <f>IF(E1236&amp;""="","",IFERROR(INDEX('الخدمات'!$B$6:$B$205,MATCH(E1236&amp;"",'الخدمات'!$A$6:$A$205,0)),"خدمة غير موجودة"))</f>
        <v/>
      </c>
      <c r="K1236" s="19">
        <f>IF(A1236&amp;""="","",IF(AND(G1236="تم",ISNUMBER(J1236)),ROUND(J1236-N(H1236),2),0))</f>
        <v/>
      </c>
      <c r="L1236" s="19">
        <f>IF(A1236&amp;""="","",IFERROR(ROUND(K1236*INDEX('الموظفات'!$C$6:$C$205,MATCH(F1236&amp;"",'الموظفات'!$A$6:$A$205,0)),2),0))</f>
        <v/>
      </c>
      <c r="M1236" s="6">
        <f>IF(A1236&amp;""="","",IF(G1236&amp;""="","محجوز",G1236))</f>
        <v/>
      </c>
      <c r="N1236" s="18">
        <f>IF(ISNUMBER(A1236),IF(ISNUMBER(B1236),HOUR(B1236)*60+MINUTE(B1236),0),"")</f>
        <v/>
      </c>
      <c r="O1236" s="18">
        <f>IF(AND(ISNUMBER(A1236),A1236='الإعدادات'!$B$4),COUNTIFS($A$6:$A$2005,'الإعدادات'!$B$4,$N$6:$N$2005,"&lt;"&amp;N1236)+COUNTIFS($A$6:A1236,'الإعدادات'!$B$4,$N$6:N1236,N1236),"")</f>
        <v/>
      </c>
    </row>
    <row r="1237">
      <c r="A1237" s="13" t="n"/>
      <c r="B1237" s="20" t="n"/>
      <c r="C1237" s="5" t="n"/>
      <c r="D1237" s="21" t="n"/>
      <c r="E1237" s="5" t="n"/>
      <c r="F1237" s="5" t="n"/>
      <c r="G1237" s="5" t="n"/>
      <c r="H1237" s="15" t="n"/>
      <c r="I1237" s="5" t="n"/>
      <c r="J1237" s="19">
        <f>IF(E1237&amp;""="","",IFERROR(INDEX('الخدمات'!$B$6:$B$205,MATCH(E1237&amp;"",'الخدمات'!$A$6:$A$205,0)),"خدمة غير موجودة"))</f>
        <v/>
      </c>
      <c r="K1237" s="19">
        <f>IF(A1237&amp;""="","",IF(AND(G1237="تم",ISNUMBER(J1237)),ROUND(J1237-N(H1237),2),0))</f>
        <v/>
      </c>
      <c r="L1237" s="19">
        <f>IF(A1237&amp;""="","",IFERROR(ROUND(K1237*INDEX('الموظفات'!$C$6:$C$205,MATCH(F1237&amp;"",'الموظفات'!$A$6:$A$205,0)),2),0))</f>
        <v/>
      </c>
      <c r="M1237" s="6">
        <f>IF(A1237&amp;""="","",IF(G1237&amp;""="","محجوز",G1237))</f>
        <v/>
      </c>
      <c r="N1237" s="18">
        <f>IF(ISNUMBER(A1237),IF(ISNUMBER(B1237),HOUR(B1237)*60+MINUTE(B1237),0),"")</f>
        <v/>
      </c>
      <c r="O1237" s="18">
        <f>IF(AND(ISNUMBER(A1237),A1237='الإعدادات'!$B$4),COUNTIFS($A$6:$A$2005,'الإعدادات'!$B$4,$N$6:$N$2005,"&lt;"&amp;N1237)+COUNTIFS($A$6:A1237,'الإعدادات'!$B$4,$N$6:N1237,N1237),"")</f>
        <v/>
      </c>
    </row>
    <row r="1238">
      <c r="A1238" s="13" t="n"/>
      <c r="B1238" s="20" t="n"/>
      <c r="C1238" s="5" t="n"/>
      <c r="D1238" s="21" t="n"/>
      <c r="E1238" s="5" t="n"/>
      <c r="F1238" s="5" t="n"/>
      <c r="G1238" s="5" t="n"/>
      <c r="H1238" s="15" t="n"/>
      <c r="I1238" s="5" t="n"/>
      <c r="J1238" s="19">
        <f>IF(E1238&amp;""="","",IFERROR(INDEX('الخدمات'!$B$6:$B$205,MATCH(E1238&amp;"",'الخدمات'!$A$6:$A$205,0)),"خدمة غير موجودة"))</f>
        <v/>
      </c>
      <c r="K1238" s="19">
        <f>IF(A1238&amp;""="","",IF(AND(G1238="تم",ISNUMBER(J1238)),ROUND(J1238-N(H1238),2),0))</f>
        <v/>
      </c>
      <c r="L1238" s="19">
        <f>IF(A1238&amp;""="","",IFERROR(ROUND(K1238*INDEX('الموظفات'!$C$6:$C$205,MATCH(F1238&amp;"",'الموظفات'!$A$6:$A$205,0)),2),0))</f>
        <v/>
      </c>
      <c r="M1238" s="6">
        <f>IF(A1238&amp;""="","",IF(G1238&amp;""="","محجوز",G1238))</f>
        <v/>
      </c>
      <c r="N1238" s="18">
        <f>IF(ISNUMBER(A1238),IF(ISNUMBER(B1238),HOUR(B1238)*60+MINUTE(B1238),0),"")</f>
        <v/>
      </c>
      <c r="O1238" s="18">
        <f>IF(AND(ISNUMBER(A1238),A1238='الإعدادات'!$B$4),COUNTIFS($A$6:$A$2005,'الإعدادات'!$B$4,$N$6:$N$2005,"&lt;"&amp;N1238)+COUNTIFS($A$6:A1238,'الإعدادات'!$B$4,$N$6:N1238,N1238),"")</f>
        <v/>
      </c>
    </row>
    <row r="1239">
      <c r="A1239" s="13" t="n"/>
      <c r="B1239" s="20" t="n"/>
      <c r="C1239" s="5" t="n"/>
      <c r="D1239" s="21" t="n"/>
      <c r="E1239" s="5" t="n"/>
      <c r="F1239" s="5" t="n"/>
      <c r="G1239" s="5" t="n"/>
      <c r="H1239" s="15" t="n"/>
      <c r="I1239" s="5" t="n"/>
      <c r="J1239" s="19">
        <f>IF(E1239&amp;""="","",IFERROR(INDEX('الخدمات'!$B$6:$B$205,MATCH(E1239&amp;"",'الخدمات'!$A$6:$A$205,0)),"خدمة غير موجودة"))</f>
        <v/>
      </c>
      <c r="K1239" s="19">
        <f>IF(A1239&amp;""="","",IF(AND(G1239="تم",ISNUMBER(J1239)),ROUND(J1239-N(H1239),2),0))</f>
        <v/>
      </c>
      <c r="L1239" s="19">
        <f>IF(A1239&amp;""="","",IFERROR(ROUND(K1239*INDEX('الموظفات'!$C$6:$C$205,MATCH(F1239&amp;"",'الموظفات'!$A$6:$A$205,0)),2),0))</f>
        <v/>
      </c>
      <c r="M1239" s="6">
        <f>IF(A1239&amp;""="","",IF(G1239&amp;""="","محجوز",G1239))</f>
        <v/>
      </c>
      <c r="N1239" s="18">
        <f>IF(ISNUMBER(A1239),IF(ISNUMBER(B1239),HOUR(B1239)*60+MINUTE(B1239),0),"")</f>
        <v/>
      </c>
      <c r="O1239" s="18">
        <f>IF(AND(ISNUMBER(A1239),A1239='الإعدادات'!$B$4),COUNTIFS($A$6:$A$2005,'الإعدادات'!$B$4,$N$6:$N$2005,"&lt;"&amp;N1239)+COUNTIFS($A$6:A1239,'الإعدادات'!$B$4,$N$6:N1239,N1239),"")</f>
        <v/>
      </c>
    </row>
    <row r="1240">
      <c r="A1240" s="13" t="n"/>
      <c r="B1240" s="20" t="n"/>
      <c r="C1240" s="5" t="n"/>
      <c r="D1240" s="21" t="n"/>
      <c r="E1240" s="5" t="n"/>
      <c r="F1240" s="5" t="n"/>
      <c r="G1240" s="5" t="n"/>
      <c r="H1240" s="15" t="n"/>
      <c r="I1240" s="5" t="n"/>
      <c r="J1240" s="19">
        <f>IF(E1240&amp;""="","",IFERROR(INDEX('الخدمات'!$B$6:$B$205,MATCH(E1240&amp;"",'الخدمات'!$A$6:$A$205,0)),"خدمة غير موجودة"))</f>
        <v/>
      </c>
      <c r="K1240" s="19">
        <f>IF(A1240&amp;""="","",IF(AND(G1240="تم",ISNUMBER(J1240)),ROUND(J1240-N(H1240),2),0))</f>
        <v/>
      </c>
      <c r="L1240" s="19">
        <f>IF(A1240&amp;""="","",IFERROR(ROUND(K1240*INDEX('الموظفات'!$C$6:$C$205,MATCH(F1240&amp;"",'الموظفات'!$A$6:$A$205,0)),2),0))</f>
        <v/>
      </c>
      <c r="M1240" s="6">
        <f>IF(A1240&amp;""="","",IF(G1240&amp;""="","محجوز",G1240))</f>
        <v/>
      </c>
      <c r="N1240" s="18">
        <f>IF(ISNUMBER(A1240),IF(ISNUMBER(B1240),HOUR(B1240)*60+MINUTE(B1240),0),"")</f>
        <v/>
      </c>
      <c r="O1240" s="18">
        <f>IF(AND(ISNUMBER(A1240),A1240='الإعدادات'!$B$4),COUNTIFS($A$6:$A$2005,'الإعدادات'!$B$4,$N$6:$N$2005,"&lt;"&amp;N1240)+COUNTIFS($A$6:A1240,'الإعدادات'!$B$4,$N$6:N1240,N1240),"")</f>
        <v/>
      </c>
    </row>
    <row r="1241">
      <c r="A1241" s="13" t="n"/>
      <c r="B1241" s="20" t="n"/>
      <c r="C1241" s="5" t="n"/>
      <c r="D1241" s="21" t="n"/>
      <c r="E1241" s="5" t="n"/>
      <c r="F1241" s="5" t="n"/>
      <c r="G1241" s="5" t="n"/>
      <c r="H1241" s="15" t="n"/>
      <c r="I1241" s="5" t="n"/>
      <c r="J1241" s="19">
        <f>IF(E1241&amp;""="","",IFERROR(INDEX('الخدمات'!$B$6:$B$205,MATCH(E1241&amp;"",'الخدمات'!$A$6:$A$205,0)),"خدمة غير موجودة"))</f>
        <v/>
      </c>
      <c r="K1241" s="19">
        <f>IF(A1241&amp;""="","",IF(AND(G1241="تم",ISNUMBER(J1241)),ROUND(J1241-N(H1241),2),0))</f>
        <v/>
      </c>
      <c r="L1241" s="19">
        <f>IF(A1241&amp;""="","",IFERROR(ROUND(K1241*INDEX('الموظفات'!$C$6:$C$205,MATCH(F1241&amp;"",'الموظفات'!$A$6:$A$205,0)),2),0))</f>
        <v/>
      </c>
      <c r="M1241" s="6">
        <f>IF(A1241&amp;""="","",IF(G1241&amp;""="","محجوز",G1241))</f>
        <v/>
      </c>
      <c r="N1241" s="18">
        <f>IF(ISNUMBER(A1241),IF(ISNUMBER(B1241),HOUR(B1241)*60+MINUTE(B1241),0),"")</f>
        <v/>
      </c>
      <c r="O1241" s="18">
        <f>IF(AND(ISNUMBER(A1241),A1241='الإعدادات'!$B$4),COUNTIFS($A$6:$A$2005,'الإعدادات'!$B$4,$N$6:$N$2005,"&lt;"&amp;N1241)+COUNTIFS($A$6:A1241,'الإعدادات'!$B$4,$N$6:N1241,N1241),"")</f>
        <v/>
      </c>
    </row>
    <row r="1242">
      <c r="A1242" s="13" t="n"/>
      <c r="B1242" s="20" t="n"/>
      <c r="C1242" s="5" t="n"/>
      <c r="D1242" s="21" t="n"/>
      <c r="E1242" s="5" t="n"/>
      <c r="F1242" s="5" t="n"/>
      <c r="G1242" s="5" t="n"/>
      <c r="H1242" s="15" t="n"/>
      <c r="I1242" s="5" t="n"/>
      <c r="J1242" s="19">
        <f>IF(E1242&amp;""="","",IFERROR(INDEX('الخدمات'!$B$6:$B$205,MATCH(E1242&amp;"",'الخدمات'!$A$6:$A$205,0)),"خدمة غير موجودة"))</f>
        <v/>
      </c>
      <c r="K1242" s="19">
        <f>IF(A1242&amp;""="","",IF(AND(G1242="تم",ISNUMBER(J1242)),ROUND(J1242-N(H1242),2),0))</f>
        <v/>
      </c>
      <c r="L1242" s="19">
        <f>IF(A1242&amp;""="","",IFERROR(ROUND(K1242*INDEX('الموظفات'!$C$6:$C$205,MATCH(F1242&amp;"",'الموظفات'!$A$6:$A$205,0)),2),0))</f>
        <v/>
      </c>
      <c r="M1242" s="6">
        <f>IF(A1242&amp;""="","",IF(G1242&amp;""="","محجوز",G1242))</f>
        <v/>
      </c>
      <c r="N1242" s="18">
        <f>IF(ISNUMBER(A1242),IF(ISNUMBER(B1242),HOUR(B1242)*60+MINUTE(B1242),0),"")</f>
        <v/>
      </c>
      <c r="O1242" s="18">
        <f>IF(AND(ISNUMBER(A1242),A1242='الإعدادات'!$B$4),COUNTIFS($A$6:$A$2005,'الإعدادات'!$B$4,$N$6:$N$2005,"&lt;"&amp;N1242)+COUNTIFS($A$6:A1242,'الإعدادات'!$B$4,$N$6:N1242,N1242),"")</f>
        <v/>
      </c>
    </row>
    <row r="1243">
      <c r="A1243" s="13" t="n"/>
      <c r="B1243" s="20" t="n"/>
      <c r="C1243" s="5" t="n"/>
      <c r="D1243" s="21" t="n"/>
      <c r="E1243" s="5" t="n"/>
      <c r="F1243" s="5" t="n"/>
      <c r="G1243" s="5" t="n"/>
      <c r="H1243" s="15" t="n"/>
      <c r="I1243" s="5" t="n"/>
      <c r="J1243" s="19">
        <f>IF(E1243&amp;""="","",IFERROR(INDEX('الخدمات'!$B$6:$B$205,MATCH(E1243&amp;"",'الخدمات'!$A$6:$A$205,0)),"خدمة غير موجودة"))</f>
        <v/>
      </c>
      <c r="K1243" s="19">
        <f>IF(A1243&amp;""="","",IF(AND(G1243="تم",ISNUMBER(J1243)),ROUND(J1243-N(H1243),2),0))</f>
        <v/>
      </c>
      <c r="L1243" s="19">
        <f>IF(A1243&amp;""="","",IFERROR(ROUND(K1243*INDEX('الموظفات'!$C$6:$C$205,MATCH(F1243&amp;"",'الموظفات'!$A$6:$A$205,0)),2),0))</f>
        <v/>
      </c>
      <c r="M1243" s="6">
        <f>IF(A1243&amp;""="","",IF(G1243&amp;""="","محجوز",G1243))</f>
        <v/>
      </c>
      <c r="N1243" s="18">
        <f>IF(ISNUMBER(A1243),IF(ISNUMBER(B1243),HOUR(B1243)*60+MINUTE(B1243),0),"")</f>
        <v/>
      </c>
      <c r="O1243" s="18">
        <f>IF(AND(ISNUMBER(A1243),A1243='الإعدادات'!$B$4),COUNTIFS($A$6:$A$2005,'الإعدادات'!$B$4,$N$6:$N$2005,"&lt;"&amp;N1243)+COUNTIFS($A$6:A1243,'الإعدادات'!$B$4,$N$6:N1243,N1243),"")</f>
        <v/>
      </c>
    </row>
    <row r="1244">
      <c r="A1244" s="13" t="n"/>
      <c r="B1244" s="20" t="n"/>
      <c r="C1244" s="5" t="n"/>
      <c r="D1244" s="21" t="n"/>
      <c r="E1244" s="5" t="n"/>
      <c r="F1244" s="5" t="n"/>
      <c r="G1244" s="5" t="n"/>
      <c r="H1244" s="15" t="n"/>
      <c r="I1244" s="5" t="n"/>
      <c r="J1244" s="19">
        <f>IF(E1244&amp;""="","",IFERROR(INDEX('الخدمات'!$B$6:$B$205,MATCH(E1244&amp;"",'الخدمات'!$A$6:$A$205,0)),"خدمة غير موجودة"))</f>
        <v/>
      </c>
      <c r="K1244" s="19">
        <f>IF(A1244&amp;""="","",IF(AND(G1244="تم",ISNUMBER(J1244)),ROUND(J1244-N(H1244),2),0))</f>
        <v/>
      </c>
      <c r="L1244" s="19">
        <f>IF(A1244&amp;""="","",IFERROR(ROUND(K1244*INDEX('الموظفات'!$C$6:$C$205,MATCH(F1244&amp;"",'الموظفات'!$A$6:$A$205,0)),2),0))</f>
        <v/>
      </c>
      <c r="M1244" s="6">
        <f>IF(A1244&amp;""="","",IF(G1244&amp;""="","محجوز",G1244))</f>
        <v/>
      </c>
      <c r="N1244" s="18">
        <f>IF(ISNUMBER(A1244),IF(ISNUMBER(B1244),HOUR(B1244)*60+MINUTE(B1244),0),"")</f>
        <v/>
      </c>
      <c r="O1244" s="18">
        <f>IF(AND(ISNUMBER(A1244),A1244='الإعدادات'!$B$4),COUNTIFS($A$6:$A$2005,'الإعدادات'!$B$4,$N$6:$N$2005,"&lt;"&amp;N1244)+COUNTIFS($A$6:A1244,'الإعدادات'!$B$4,$N$6:N1244,N1244),"")</f>
        <v/>
      </c>
    </row>
    <row r="1245">
      <c r="A1245" s="13" t="n"/>
      <c r="B1245" s="20" t="n"/>
      <c r="C1245" s="5" t="n"/>
      <c r="D1245" s="21" t="n"/>
      <c r="E1245" s="5" t="n"/>
      <c r="F1245" s="5" t="n"/>
      <c r="G1245" s="5" t="n"/>
      <c r="H1245" s="15" t="n"/>
      <c r="I1245" s="5" t="n"/>
      <c r="J1245" s="19">
        <f>IF(E1245&amp;""="","",IFERROR(INDEX('الخدمات'!$B$6:$B$205,MATCH(E1245&amp;"",'الخدمات'!$A$6:$A$205,0)),"خدمة غير موجودة"))</f>
        <v/>
      </c>
      <c r="K1245" s="19">
        <f>IF(A1245&amp;""="","",IF(AND(G1245="تم",ISNUMBER(J1245)),ROUND(J1245-N(H1245),2),0))</f>
        <v/>
      </c>
      <c r="L1245" s="19">
        <f>IF(A1245&amp;""="","",IFERROR(ROUND(K1245*INDEX('الموظفات'!$C$6:$C$205,MATCH(F1245&amp;"",'الموظفات'!$A$6:$A$205,0)),2),0))</f>
        <v/>
      </c>
      <c r="M1245" s="6">
        <f>IF(A1245&amp;""="","",IF(G1245&amp;""="","محجوز",G1245))</f>
        <v/>
      </c>
      <c r="N1245" s="18">
        <f>IF(ISNUMBER(A1245),IF(ISNUMBER(B1245),HOUR(B1245)*60+MINUTE(B1245),0),"")</f>
        <v/>
      </c>
      <c r="O1245" s="18">
        <f>IF(AND(ISNUMBER(A1245),A1245='الإعدادات'!$B$4),COUNTIFS($A$6:$A$2005,'الإعدادات'!$B$4,$N$6:$N$2005,"&lt;"&amp;N1245)+COUNTIFS($A$6:A1245,'الإعدادات'!$B$4,$N$6:N1245,N1245),"")</f>
        <v/>
      </c>
    </row>
    <row r="1246">
      <c r="A1246" s="13" t="n"/>
      <c r="B1246" s="20" t="n"/>
      <c r="C1246" s="5" t="n"/>
      <c r="D1246" s="21" t="n"/>
      <c r="E1246" s="5" t="n"/>
      <c r="F1246" s="5" t="n"/>
      <c r="G1246" s="5" t="n"/>
      <c r="H1246" s="15" t="n"/>
      <c r="I1246" s="5" t="n"/>
      <c r="J1246" s="19">
        <f>IF(E1246&amp;""="","",IFERROR(INDEX('الخدمات'!$B$6:$B$205,MATCH(E1246&amp;"",'الخدمات'!$A$6:$A$205,0)),"خدمة غير موجودة"))</f>
        <v/>
      </c>
      <c r="K1246" s="19">
        <f>IF(A1246&amp;""="","",IF(AND(G1246="تم",ISNUMBER(J1246)),ROUND(J1246-N(H1246),2),0))</f>
        <v/>
      </c>
      <c r="L1246" s="19">
        <f>IF(A1246&amp;""="","",IFERROR(ROUND(K1246*INDEX('الموظفات'!$C$6:$C$205,MATCH(F1246&amp;"",'الموظفات'!$A$6:$A$205,0)),2),0))</f>
        <v/>
      </c>
      <c r="M1246" s="6">
        <f>IF(A1246&amp;""="","",IF(G1246&amp;""="","محجوز",G1246))</f>
        <v/>
      </c>
      <c r="N1246" s="18">
        <f>IF(ISNUMBER(A1246),IF(ISNUMBER(B1246),HOUR(B1246)*60+MINUTE(B1246),0),"")</f>
        <v/>
      </c>
      <c r="O1246" s="18">
        <f>IF(AND(ISNUMBER(A1246),A1246='الإعدادات'!$B$4),COUNTIFS($A$6:$A$2005,'الإعدادات'!$B$4,$N$6:$N$2005,"&lt;"&amp;N1246)+COUNTIFS($A$6:A1246,'الإعدادات'!$B$4,$N$6:N1246,N1246),"")</f>
        <v/>
      </c>
    </row>
    <row r="1247">
      <c r="A1247" s="13" t="n"/>
      <c r="B1247" s="20" t="n"/>
      <c r="C1247" s="5" t="n"/>
      <c r="D1247" s="21" t="n"/>
      <c r="E1247" s="5" t="n"/>
      <c r="F1247" s="5" t="n"/>
      <c r="G1247" s="5" t="n"/>
      <c r="H1247" s="15" t="n"/>
      <c r="I1247" s="5" t="n"/>
      <c r="J1247" s="19">
        <f>IF(E1247&amp;""="","",IFERROR(INDEX('الخدمات'!$B$6:$B$205,MATCH(E1247&amp;"",'الخدمات'!$A$6:$A$205,0)),"خدمة غير موجودة"))</f>
        <v/>
      </c>
      <c r="K1247" s="19">
        <f>IF(A1247&amp;""="","",IF(AND(G1247="تم",ISNUMBER(J1247)),ROUND(J1247-N(H1247),2),0))</f>
        <v/>
      </c>
      <c r="L1247" s="19">
        <f>IF(A1247&amp;""="","",IFERROR(ROUND(K1247*INDEX('الموظفات'!$C$6:$C$205,MATCH(F1247&amp;"",'الموظفات'!$A$6:$A$205,0)),2),0))</f>
        <v/>
      </c>
      <c r="M1247" s="6">
        <f>IF(A1247&amp;""="","",IF(G1247&amp;""="","محجوز",G1247))</f>
        <v/>
      </c>
      <c r="N1247" s="18">
        <f>IF(ISNUMBER(A1247),IF(ISNUMBER(B1247),HOUR(B1247)*60+MINUTE(B1247),0),"")</f>
        <v/>
      </c>
      <c r="O1247" s="18">
        <f>IF(AND(ISNUMBER(A1247),A1247='الإعدادات'!$B$4),COUNTIFS($A$6:$A$2005,'الإعدادات'!$B$4,$N$6:$N$2005,"&lt;"&amp;N1247)+COUNTIFS($A$6:A1247,'الإعدادات'!$B$4,$N$6:N1247,N1247),"")</f>
        <v/>
      </c>
    </row>
    <row r="1248">
      <c r="A1248" s="13" t="n"/>
      <c r="B1248" s="20" t="n"/>
      <c r="C1248" s="5" t="n"/>
      <c r="D1248" s="21" t="n"/>
      <c r="E1248" s="5" t="n"/>
      <c r="F1248" s="5" t="n"/>
      <c r="G1248" s="5" t="n"/>
      <c r="H1248" s="15" t="n"/>
      <c r="I1248" s="5" t="n"/>
      <c r="J1248" s="19">
        <f>IF(E1248&amp;""="","",IFERROR(INDEX('الخدمات'!$B$6:$B$205,MATCH(E1248&amp;"",'الخدمات'!$A$6:$A$205,0)),"خدمة غير موجودة"))</f>
        <v/>
      </c>
      <c r="K1248" s="19">
        <f>IF(A1248&amp;""="","",IF(AND(G1248="تم",ISNUMBER(J1248)),ROUND(J1248-N(H1248),2),0))</f>
        <v/>
      </c>
      <c r="L1248" s="19">
        <f>IF(A1248&amp;""="","",IFERROR(ROUND(K1248*INDEX('الموظفات'!$C$6:$C$205,MATCH(F1248&amp;"",'الموظفات'!$A$6:$A$205,0)),2),0))</f>
        <v/>
      </c>
      <c r="M1248" s="6">
        <f>IF(A1248&amp;""="","",IF(G1248&amp;""="","محجوز",G1248))</f>
        <v/>
      </c>
      <c r="N1248" s="18">
        <f>IF(ISNUMBER(A1248),IF(ISNUMBER(B1248),HOUR(B1248)*60+MINUTE(B1248),0),"")</f>
        <v/>
      </c>
      <c r="O1248" s="18">
        <f>IF(AND(ISNUMBER(A1248),A1248='الإعدادات'!$B$4),COUNTIFS($A$6:$A$2005,'الإعدادات'!$B$4,$N$6:$N$2005,"&lt;"&amp;N1248)+COUNTIFS($A$6:A1248,'الإعدادات'!$B$4,$N$6:N1248,N1248),"")</f>
        <v/>
      </c>
    </row>
    <row r="1249">
      <c r="A1249" s="13" t="n"/>
      <c r="B1249" s="20" t="n"/>
      <c r="C1249" s="5" t="n"/>
      <c r="D1249" s="21" t="n"/>
      <c r="E1249" s="5" t="n"/>
      <c r="F1249" s="5" t="n"/>
      <c r="G1249" s="5" t="n"/>
      <c r="H1249" s="15" t="n"/>
      <c r="I1249" s="5" t="n"/>
      <c r="J1249" s="19">
        <f>IF(E1249&amp;""="","",IFERROR(INDEX('الخدمات'!$B$6:$B$205,MATCH(E1249&amp;"",'الخدمات'!$A$6:$A$205,0)),"خدمة غير موجودة"))</f>
        <v/>
      </c>
      <c r="K1249" s="19">
        <f>IF(A1249&amp;""="","",IF(AND(G1249="تم",ISNUMBER(J1249)),ROUND(J1249-N(H1249),2),0))</f>
        <v/>
      </c>
      <c r="L1249" s="19">
        <f>IF(A1249&amp;""="","",IFERROR(ROUND(K1249*INDEX('الموظفات'!$C$6:$C$205,MATCH(F1249&amp;"",'الموظفات'!$A$6:$A$205,0)),2),0))</f>
        <v/>
      </c>
      <c r="M1249" s="6">
        <f>IF(A1249&amp;""="","",IF(G1249&amp;""="","محجوز",G1249))</f>
        <v/>
      </c>
      <c r="N1249" s="18">
        <f>IF(ISNUMBER(A1249),IF(ISNUMBER(B1249),HOUR(B1249)*60+MINUTE(B1249),0),"")</f>
        <v/>
      </c>
      <c r="O1249" s="18">
        <f>IF(AND(ISNUMBER(A1249),A1249='الإعدادات'!$B$4),COUNTIFS($A$6:$A$2005,'الإعدادات'!$B$4,$N$6:$N$2005,"&lt;"&amp;N1249)+COUNTIFS($A$6:A1249,'الإعدادات'!$B$4,$N$6:N1249,N1249),"")</f>
        <v/>
      </c>
    </row>
    <row r="1250">
      <c r="A1250" s="13" t="n"/>
      <c r="B1250" s="20" t="n"/>
      <c r="C1250" s="5" t="n"/>
      <c r="D1250" s="21" t="n"/>
      <c r="E1250" s="5" t="n"/>
      <c r="F1250" s="5" t="n"/>
      <c r="G1250" s="5" t="n"/>
      <c r="H1250" s="15" t="n"/>
      <c r="I1250" s="5" t="n"/>
      <c r="J1250" s="19">
        <f>IF(E1250&amp;""="","",IFERROR(INDEX('الخدمات'!$B$6:$B$205,MATCH(E1250&amp;"",'الخدمات'!$A$6:$A$205,0)),"خدمة غير موجودة"))</f>
        <v/>
      </c>
      <c r="K1250" s="19">
        <f>IF(A1250&amp;""="","",IF(AND(G1250="تم",ISNUMBER(J1250)),ROUND(J1250-N(H1250),2),0))</f>
        <v/>
      </c>
      <c r="L1250" s="19">
        <f>IF(A1250&amp;""="","",IFERROR(ROUND(K1250*INDEX('الموظفات'!$C$6:$C$205,MATCH(F1250&amp;"",'الموظفات'!$A$6:$A$205,0)),2),0))</f>
        <v/>
      </c>
      <c r="M1250" s="6">
        <f>IF(A1250&amp;""="","",IF(G1250&amp;""="","محجوز",G1250))</f>
        <v/>
      </c>
      <c r="N1250" s="18">
        <f>IF(ISNUMBER(A1250),IF(ISNUMBER(B1250),HOUR(B1250)*60+MINUTE(B1250),0),"")</f>
        <v/>
      </c>
      <c r="O1250" s="18">
        <f>IF(AND(ISNUMBER(A1250),A1250='الإعدادات'!$B$4),COUNTIFS($A$6:$A$2005,'الإعدادات'!$B$4,$N$6:$N$2005,"&lt;"&amp;N1250)+COUNTIFS($A$6:A1250,'الإعدادات'!$B$4,$N$6:N1250,N1250),"")</f>
        <v/>
      </c>
    </row>
    <row r="1251">
      <c r="A1251" s="13" t="n"/>
      <c r="B1251" s="20" t="n"/>
      <c r="C1251" s="5" t="n"/>
      <c r="D1251" s="21" t="n"/>
      <c r="E1251" s="5" t="n"/>
      <c r="F1251" s="5" t="n"/>
      <c r="G1251" s="5" t="n"/>
      <c r="H1251" s="15" t="n"/>
      <c r="I1251" s="5" t="n"/>
      <c r="J1251" s="19">
        <f>IF(E1251&amp;""="","",IFERROR(INDEX('الخدمات'!$B$6:$B$205,MATCH(E1251&amp;"",'الخدمات'!$A$6:$A$205,0)),"خدمة غير موجودة"))</f>
        <v/>
      </c>
      <c r="K1251" s="19">
        <f>IF(A1251&amp;""="","",IF(AND(G1251="تم",ISNUMBER(J1251)),ROUND(J1251-N(H1251),2),0))</f>
        <v/>
      </c>
      <c r="L1251" s="19">
        <f>IF(A1251&amp;""="","",IFERROR(ROUND(K1251*INDEX('الموظفات'!$C$6:$C$205,MATCH(F1251&amp;"",'الموظفات'!$A$6:$A$205,0)),2),0))</f>
        <v/>
      </c>
      <c r="M1251" s="6">
        <f>IF(A1251&amp;""="","",IF(G1251&amp;""="","محجوز",G1251))</f>
        <v/>
      </c>
      <c r="N1251" s="18">
        <f>IF(ISNUMBER(A1251),IF(ISNUMBER(B1251),HOUR(B1251)*60+MINUTE(B1251),0),"")</f>
        <v/>
      </c>
      <c r="O1251" s="18">
        <f>IF(AND(ISNUMBER(A1251),A1251='الإعدادات'!$B$4),COUNTIFS($A$6:$A$2005,'الإعدادات'!$B$4,$N$6:$N$2005,"&lt;"&amp;N1251)+COUNTIFS($A$6:A1251,'الإعدادات'!$B$4,$N$6:N1251,N1251),"")</f>
        <v/>
      </c>
    </row>
    <row r="1252">
      <c r="A1252" s="13" t="n"/>
      <c r="B1252" s="20" t="n"/>
      <c r="C1252" s="5" t="n"/>
      <c r="D1252" s="21" t="n"/>
      <c r="E1252" s="5" t="n"/>
      <c r="F1252" s="5" t="n"/>
      <c r="G1252" s="5" t="n"/>
      <c r="H1252" s="15" t="n"/>
      <c r="I1252" s="5" t="n"/>
      <c r="J1252" s="19">
        <f>IF(E1252&amp;""="","",IFERROR(INDEX('الخدمات'!$B$6:$B$205,MATCH(E1252&amp;"",'الخدمات'!$A$6:$A$205,0)),"خدمة غير موجودة"))</f>
        <v/>
      </c>
      <c r="K1252" s="19">
        <f>IF(A1252&amp;""="","",IF(AND(G1252="تم",ISNUMBER(J1252)),ROUND(J1252-N(H1252),2),0))</f>
        <v/>
      </c>
      <c r="L1252" s="19">
        <f>IF(A1252&amp;""="","",IFERROR(ROUND(K1252*INDEX('الموظفات'!$C$6:$C$205,MATCH(F1252&amp;"",'الموظفات'!$A$6:$A$205,0)),2),0))</f>
        <v/>
      </c>
      <c r="M1252" s="6">
        <f>IF(A1252&amp;""="","",IF(G1252&amp;""="","محجوز",G1252))</f>
        <v/>
      </c>
      <c r="N1252" s="18">
        <f>IF(ISNUMBER(A1252),IF(ISNUMBER(B1252),HOUR(B1252)*60+MINUTE(B1252),0),"")</f>
        <v/>
      </c>
      <c r="O1252" s="18">
        <f>IF(AND(ISNUMBER(A1252),A1252='الإعدادات'!$B$4),COUNTIFS($A$6:$A$2005,'الإعدادات'!$B$4,$N$6:$N$2005,"&lt;"&amp;N1252)+COUNTIFS($A$6:A1252,'الإعدادات'!$B$4,$N$6:N1252,N1252),"")</f>
        <v/>
      </c>
    </row>
    <row r="1253">
      <c r="A1253" s="13" t="n"/>
      <c r="B1253" s="20" t="n"/>
      <c r="C1253" s="5" t="n"/>
      <c r="D1253" s="21" t="n"/>
      <c r="E1253" s="5" t="n"/>
      <c r="F1253" s="5" t="n"/>
      <c r="G1253" s="5" t="n"/>
      <c r="H1253" s="15" t="n"/>
      <c r="I1253" s="5" t="n"/>
      <c r="J1253" s="19">
        <f>IF(E1253&amp;""="","",IFERROR(INDEX('الخدمات'!$B$6:$B$205,MATCH(E1253&amp;"",'الخدمات'!$A$6:$A$205,0)),"خدمة غير موجودة"))</f>
        <v/>
      </c>
      <c r="K1253" s="19">
        <f>IF(A1253&amp;""="","",IF(AND(G1253="تم",ISNUMBER(J1253)),ROUND(J1253-N(H1253),2),0))</f>
        <v/>
      </c>
      <c r="L1253" s="19">
        <f>IF(A1253&amp;""="","",IFERROR(ROUND(K1253*INDEX('الموظفات'!$C$6:$C$205,MATCH(F1253&amp;"",'الموظفات'!$A$6:$A$205,0)),2),0))</f>
        <v/>
      </c>
      <c r="M1253" s="6">
        <f>IF(A1253&amp;""="","",IF(G1253&amp;""="","محجوز",G1253))</f>
        <v/>
      </c>
      <c r="N1253" s="18">
        <f>IF(ISNUMBER(A1253),IF(ISNUMBER(B1253),HOUR(B1253)*60+MINUTE(B1253),0),"")</f>
        <v/>
      </c>
      <c r="O1253" s="18">
        <f>IF(AND(ISNUMBER(A1253),A1253='الإعدادات'!$B$4),COUNTIFS($A$6:$A$2005,'الإعدادات'!$B$4,$N$6:$N$2005,"&lt;"&amp;N1253)+COUNTIFS($A$6:A1253,'الإعدادات'!$B$4,$N$6:N1253,N1253),"")</f>
        <v/>
      </c>
    </row>
    <row r="1254">
      <c r="A1254" s="13" t="n"/>
      <c r="B1254" s="20" t="n"/>
      <c r="C1254" s="5" t="n"/>
      <c r="D1254" s="21" t="n"/>
      <c r="E1254" s="5" t="n"/>
      <c r="F1254" s="5" t="n"/>
      <c r="G1254" s="5" t="n"/>
      <c r="H1254" s="15" t="n"/>
      <c r="I1254" s="5" t="n"/>
      <c r="J1254" s="19">
        <f>IF(E1254&amp;""="","",IFERROR(INDEX('الخدمات'!$B$6:$B$205,MATCH(E1254&amp;"",'الخدمات'!$A$6:$A$205,0)),"خدمة غير موجودة"))</f>
        <v/>
      </c>
      <c r="K1254" s="19">
        <f>IF(A1254&amp;""="","",IF(AND(G1254="تم",ISNUMBER(J1254)),ROUND(J1254-N(H1254),2),0))</f>
        <v/>
      </c>
      <c r="L1254" s="19">
        <f>IF(A1254&amp;""="","",IFERROR(ROUND(K1254*INDEX('الموظفات'!$C$6:$C$205,MATCH(F1254&amp;"",'الموظفات'!$A$6:$A$205,0)),2),0))</f>
        <v/>
      </c>
      <c r="M1254" s="6">
        <f>IF(A1254&amp;""="","",IF(G1254&amp;""="","محجوز",G1254))</f>
        <v/>
      </c>
      <c r="N1254" s="18">
        <f>IF(ISNUMBER(A1254),IF(ISNUMBER(B1254),HOUR(B1254)*60+MINUTE(B1254),0),"")</f>
        <v/>
      </c>
      <c r="O1254" s="18">
        <f>IF(AND(ISNUMBER(A1254),A1254='الإعدادات'!$B$4),COUNTIFS($A$6:$A$2005,'الإعدادات'!$B$4,$N$6:$N$2005,"&lt;"&amp;N1254)+COUNTIFS($A$6:A1254,'الإعدادات'!$B$4,$N$6:N1254,N1254),"")</f>
        <v/>
      </c>
    </row>
    <row r="1255">
      <c r="A1255" s="13" t="n"/>
      <c r="B1255" s="20" t="n"/>
      <c r="C1255" s="5" t="n"/>
      <c r="D1255" s="21" t="n"/>
      <c r="E1255" s="5" t="n"/>
      <c r="F1255" s="5" t="n"/>
      <c r="G1255" s="5" t="n"/>
      <c r="H1255" s="15" t="n"/>
      <c r="I1255" s="5" t="n"/>
      <c r="J1255" s="19">
        <f>IF(E1255&amp;""="","",IFERROR(INDEX('الخدمات'!$B$6:$B$205,MATCH(E1255&amp;"",'الخدمات'!$A$6:$A$205,0)),"خدمة غير موجودة"))</f>
        <v/>
      </c>
      <c r="K1255" s="19">
        <f>IF(A1255&amp;""="","",IF(AND(G1255="تم",ISNUMBER(J1255)),ROUND(J1255-N(H1255),2),0))</f>
        <v/>
      </c>
      <c r="L1255" s="19">
        <f>IF(A1255&amp;""="","",IFERROR(ROUND(K1255*INDEX('الموظفات'!$C$6:$C$205,MATCH(F1255&amp;"",'الموظفات'!$A$6:$A$205,0)),2),0))</f>
        <v/>
      </c>
      <c r="M1255" s="6">
        <f>IF(A1255&amp;""="","",IF(G1255&amp;""="","محجوز",G1255))</f>
        <v/>
      </c>
      <c r="N1255" s="18">
        <f>IF(ISNUMBER(A1255),IF(ISNUMBER(B1255),HOUR(B1255)*60+MINUTE(B1255),0),"")</f>
        <v/>
      </c>
      <c r="O1255" s="18">
        <f>IF(AND(ISNUMBER(A1255),A1255='الإعدادات'!$B$4),COUNTIFS($A$6:$A$2005,'الإعدادات'!$B$4,$N$6:$N$2005,"&lt;"&amp;N1255)+COUNTIFS($A$6:A1255,'الإعدادات'!$B$4,$N$6:N1255,N1255),"")</f>
        <v/>
      </c>
    </row>
    <row r="1256">
      <c r="A1256" s="13" t="n"/>
      <c r="B1256" s="20" t="n"/>
      <c r="C1256" s="5" t="n"/>
      <c r="D1256" s="21" t="n"/>
      <c r="E1256" s="5" t="n"/>
      <c r="F1256" s="5" t="n"/>
      <c r="G1256" s="5" t="n"/>
      <c r="H1256" s="15" t="n"/>
      <c r="I1256" s="5" t="n"/>
      <c r="J1256" s="19">
        <f>IF(E1256&amp;""="","",IFERROR(INDEX('الخدمات'!$B$6:$B$205,MATCH(E1256&amp;"",'الخدمات'!$A$6:$A$205,0)),"خدمة غير موجودة"))</f>
        <v/>
      </c>
      <c r="K1256" s="19">
        <f>IF(A1256&amp;""="","",IF(AND(G1256="تم",ISNUMBER(J1256)),ROUND(J1256-N(H1256),2),0))</f>
        <v/>
      </c>
      <c r="L1256" s="19">
        <f>IF(A1256&amp;""="","",IFERROR(ROUND(K1256*INDEX('الموظفات'!$C$6:$C$205,MATCH(F1256&amp;"",'الموظفات'!$A$6:$A$205,0)),2),0))</f>
        <v/>
      </c>
      <c r="M1256" s="6">
        <f>IF(A1256&amp;""="","",IF(G1256&amp;""="","محجوز",G1256))</f>
        <v/>
      </c>
      <c r="N1256" s="18">
        <f>IF(ISNUMBER(A1256),IF(ISNUMBER(B1256),HOUR(B1256)*60+MINUTE(B1256),0),"")</f>
        <v/>
      </c>
      <c r="O1256" s="18">
        <f>IF(AND(ISNUMBER(A1256),A1256='الإعدادات'!$B$4),COUNTIFS($A$6:$A$2005,'الإعدادات'!$B$4,$N$6:$N$2005,"&lt;"&amp;N1256)+COUNTIFS($A$6:A1256,'الإعدادات'!$B$4,$N$6:N1256,N1256),"")</f>
        <v/>
      </c>
    </row>
    <row r="1257">
      <c r="A1257" s="13" t="n"/>
      <c r="B1257" s="20" t="n"/>
      <c r="C1257" s="5" t="n"/>
      <c r="D1257" s="21" t="n"/>
      <c r="E1257" s="5" t="n"/>
      <c r="F1257" s="5" t="n"/>
      <c r="G1257" s="5" t="n"/>
      <c r="H1257" s="15" t="n"/>
      <c r="I1257" s="5" t="n"/>
      <c r="J1257" s="19">
        <f>IF(E1257&amp;""="","",IFERROR(INDEX('الخدمات'!$B$6:$B$205,MATCH(E1257&amp;"",'الخدمات'!$A$6:$A$205,0)),"خدمة غير موجودة"))</f>
        <v/>
      </c>
      <c r="K1257" s="19">
        <f>IF(A1257&amp;""="","",IF(AND(G1257="تم",ISNUMBER(J1257)),ROUND(J1257-N(H1257),2),0))</f>
        <v/>
      </c>
      <c r="L1257" s="19">
        <f>IF(A1257&amp;""="","",IFERROR(ROUND(K1257*INDEX('الموظفات'!$C$6:$C$205,MATCH(F1257&amp;"",'الموظفات'!$A$6:$A$205,0)),2),0))</f>
        <v/>
      </c>
      <c r="M1257" s="6">
        <f>IF(A1257&amp;""="","",IF(G1257&amp;""="","محجوز",G1257))</f>
        <v/>
      </c>
      <c r="N1257" s="18">
        <f>IF(ISNUMBER(A1257),IF(ISNUMBER(B1257),HOUR(B1257)*60+MINUTE(B1257),0),"")</f>
        <v/>
      </c>
      <c r="O1257" s="18">
        <f>IF(AND(ISNUMBER(A1257),A1257='الإعدادات'!$B$4),COUNTIFS($A$6:$A$2005,'الإعدادات'!$B$4,$N$6:$N$2005,"&lt;"&amp;N1257)+COUNTIFS($A$6:A1257,'الإعدادات'!$B$4,$N$6:N1257,N1257),"")</f>
        <v/>
      </c>
    </row>
    <row r="1258">
      <c r="A1258" s="13" t="n"/>
      <c r="B1258" s="20" t="n"/>
      <c r="C1258" s="5" t="n"/>
      <c r="D1258" s="21" t="n"/>
      <c r="E1258" s="5" t="n"/>
      <c r="F1258" s="5" t="n"/>
      <c r="G1258" s="5" t="n"/>
      <c r="H1258" s="15" t="n"/>
      <c r="I1258" s="5" t="n"/>
      <c r="J1258" s="19">
        <f>IF(E1258&amp;""="","",IFERROR(INDEX('الخدمات'!$B$6:$B$205,MATCH(E1258&amp;"",'الخدمات'!$A$6:$A$205,0)),"خدمة غير موجودة"))</f>
        <v/>
      </c>
      <c r="K1258" s="19">
        <f>IF(A1258&amp;""="","",IF(AND(G1258="تم",ISNUMBER(J1258)),ROUND(J1258-N(H1258),2),0))</f>
        <v/>
      </c>
      <c r="L1258" s="19">
        <f>IF(A1258&amp;""="","",IFERROR(ROUND(K1258*INDEX('الموظفات'!$C$6:$C$205,MATCH(F1258&amp;"",'الموظفات'!$A$6:$A$205,0)),2),0))</f>
        <v/>
      </c>
      <c r="M1258" s="6">
        <f>IF(A1258&amp;""="","",IF(G1258&amp;""="","محجوز",G1258))</f>
        <v/>
      </c>
      <c r="N1258" s="18">
        <f>IF(ISNUMBER(A1258),IF(ISNUMBER(B1258),HOUR(B1258)*60+MINUTE(B1258),0),"")</f>
        <v/>
      </c>
      <c r="O1258" s="18">
        <f>IF(AND(ISNUMBER(A1258),A1258='الإعدادات'!$B$4),COUNTIFS($A$6:$A$2005,'الإعدادات'!$B$4,$N$6:$N$2005,"&lt;"&amp;N1258)+COUNTIFS($A$6:A1258,'الإعدادات'!$B$4,$N$6:N1258,N1258),"")</f>
        <v/>
      </c>
    </row>
    <row r="1259">
      <c r="A1259" s="13" t="n"/>
      <c r="B1259" s="20" t="n"/>
      <c r="C1259" s="5" t="n"/>
      <c r="D1259" s="21" t="n"/>
      <c r="E1259" s="5" t="n"/>
      <c r="F1259" s="5" t="n"/>
      <c r="G1259" s="5" t="n"/>
      <c r="H1259" s="15" t="n"/>
      <c r="I1259" s="5" t="n"/>
      <c r="J1259" s="19">
        <f>IF(E1259&amp;""="","",IFERROR(INDEX('الخدمات'!$B$6:$B$205,MATCH(E1259&amp;"",'الخدمات'!$A$6:$A$205,0)),"خدمة غير موجودة"))</f>
        <v/>
      </c>
      <c r="K1259" s="19">
        <f>IF(A1259&amp;""="","",IF(AND(G1259="تم",ISNUMBER(J1259)),ROUND(J1259-N(H1259),2),0))</f>
        <v/>
      </c>
      <c r="L1259" s="19">
        <f>IF(A1259&amp;""="","",IFERROR(ROUND(K1259*INDEX('الموظفات'!$C$6:$C$205,MATCH(F1259&amp;"",'الموظفات'!$A$6:$A$205,0)),2),0))</f>
        <v/>
      </c>
      <c r="M1259" s="6">
        <f>IF(A1259&amp;""="","",IF(G1259&amp;""="","محجوز",G1259))</f>
        <v/>
      </c>
      <c r="N1259" s="18">
        <f>IF(ISNUMBER(A1259),IF(ISNUMBER(B1259),HOUR(B1259)*60+MINUTE(B1259),0),"")</f>
        <v/>
      </c>
      <c r="O1259" s="18">
        <f>IF(AND(ISNUMBER(A1259),A1259='الإعدادات'!$B$4),COUNTIFS($A$6:$A$2005,'الإعدادات'!$B$4,$N$6:$N$2005,"&lt;"&amp;N1259)+COUNTIFS($A$6:A1259,'الإعدادات'!$B$4,$N$6:N1259,N1259),"")</f>
        <v/>
      </c>
    </row>
    <row r="1260">
      <c r="A1260" s="13" t="n"/>
      <c r="B1260" s="20" t="n"/>
      <c r="C1260" s="5" t="n"/>
      <c r="D1260" s="21" t="n"/>
      <c r="E1260" s="5" t="n"/>
      <c r="F1260" s="5" t="n"/>
      <c r="G1260" s="5" t="n"/>
      <c r="H1260" s="15" t="n"/>
      <c r="I1260" s="5" t="n"/>
      <c r="J1260" s="19">
        <f>IF(E1260&amp;""="","",IFERROR(INDEX('الخدمات'!$B$6:$B$205,MATCH(E1260&amp;"",'الخدمات'!$A$6:$A$205,0)),"خدمة غير موجودة"))</f>
        <v/>
      </c>
      <c r="K1260" s="19">
        <f>IF(A1260&amp;""="","",IF(AND(G1260="تم",ISNUMBER(J1260)),ROUND(J1260-N(H1260),2),0))</f>
        <v/>
      </c>
      <c r="L1260" s="19">
        <f>IF(A1260&amp;""="","",IFERROR(ROUND(K1260*INDEX('الموظفات'!$C$6:$C$205,MATCH(F1260&amp;"",'الموظفات'!$A$6:$A$205,0)),2),0))</f>
        <v/>
      </c>
      <c r="M1260" s="6">
        <f>IF(A1260&amp;""="","",IF(G1260&amp;""="","محجوز",G1260))</f>
        <v/>
      </c>
      <c r="N1260" s="18">
        <f>IF(ISNUMBER(A1260),IF(ISNUMBER(B1260),HOUR(B1260)*60+MINUTE(B1260),0),"")</f>
        <v/>
      </c>
      <c r="O1260" s="18">
        <f>IF(AND(ISNUMBER(A1260),A1260='الإعدادات'!$B$4),COUNTIFS($A$6:$A$2005,'الإعدادات'!$B$4,$N$6:$N$2005,"&lt;"&amp;N1260)+COUNTIFS($A$6:A1260,'الإعدادات'!$B$4,$N$6:N1260,N1260),"")</f>
        <v/>
      </c>
    </row>
    <row r="1261">
      <c r="A1261" s="13" t="n"/>
      <c r="B1261" s="20" t="n"/>
      <c r="C1261" s="5" t="n"/>
      <c r="D1261" s="21" t="n"/>
      <c r="E1261" s="5" t="n"/>
      <c r="F1261" s="5" t="n"/>
      <c r="G1261" s="5" t="n"/>
      <c r="H1261" s="15" t="n"/>
      <c r="I1261" s="5" t="n"/>
      <c r="J1261" s="19">
        <f>IF(E1261&amp;""="","",IFERROR(INDEX('الخدمات'!$B$6:$B$205,MATCH(E1261&amp;"",'الخدمات'!$A$6:$A$205,0)),"خدمة غير موجودة"))</f>
        <v/>
      </c>
      <c r="K1261" s="19">
        <f>IF(A1261&amp;""="","",IF(AND(G1261="تم",ISNUMBER(J1261)),ROUND(J1261-N(H1261),2),0))</f>
        <v/>
      </c>
      <c r="L1261" s="19">
        <f>IF(A1261&amp;""="","",IFERROR(ROUND(K1261*INDEX('الموظفات'!$C$6:$C$205,MATCH(F1261&amp;"",'الموظفات'!$A$6:$A$205,0)),2),0))</f>
        <v/>
      </c>
      <c r="M1261" s="6">
        <f>IF(A1261&amp;""="","",IF(G1261&amp;""="","محجوز",G1261))</f>
        <v/>
      </c>
      <c r="N1261" s="18">
        <f>IF(ISNUMBER(A1261),IF(ISNUMBER(B1261),HOUR(B1261)*60+MINUTE(B1261),0),"")</f>
        <v/>
      </c>
      <c r="O1261" s="18">
        <f>IF(AND(ISNUMBER(A1261),A1261='الإعدادات'!$B$4),COUNTIFS($A$6:$A$2005,'الإعدادات'!$B$4,$N$6:$N$2005,"&lt;"&amp;N1261)+COUNTIFS($A$6:A1261,'الإعدادات'!$B$4,$N$6:N1261,N1261),"")</f>
        <v/>
      </c>
    </row>
    <row r="1262">
      <c r="A1262" s="13" t="n"/>
      <c r="B1262" s="20" t="n"/>
      <c r="C1262" s="5" t="n"/>
      <c r="D1262" s="21" t="n"/>
      <c r="E1262" s="5" t="n"/>
      <c r="F1262" s="5" t="n"/>
      <c r="G1262" s="5" t="n"/>
      <c r="H1262" s="15" t="n"/>
      <c r="I1262" s="5" t="n"/>
      <c r="J1262" s="19">
        <f>IF(E1262&amp;""="","",IFERROR(INDEX('الخدمات'!$B$6:$B$205,MATCH(E1262&amp;"",'الخدمات'!$A$6:$A$205,0)),"خدمة غير موجودة"))</f>
        <v/>
      </c>
      <c r="K1262" s="19">
        <f>IF(A1262&amp;""="","",IF(AND(G1262="تم",ISNUMBER(J1262)),ROUND(J1262-N(H1262),2),0))</f>
        <v/>
      </c>
      <c r="L1262" s="19">
        <f>IF(A1262&amp;""="","",IFERROR(ROUND(K1262*INDEX('الموظفات'!$C$6:$C$205,MATCH(F1262&amp;"",'الموظفات'!$A$6:$A$205,0)),2),0))</f>
        <v/>
      </c>
      <c r="M1262" s="6">
        <f>IF(A1262&amp;""="","",IF(G1262&amp;""="","محجوز",G1262))</f>
        <v/>
      </c>
      <c r="N1262" s="18">
        <f>IF(ISNUMBER(A1262),IF(ISNUMBER(B1262),HOUR(B1262)*60+MINUTE(B1262),0),"")</f>
        <v/>
      </c>
      <c r="O1262" s="18">
        <f>IF(AND(ISNUMBER(A1262),A1262='الإعدادات'!$B$4),COUNTIFS($A$6:$A$2005,'الإعدادات'!$B$4,$N$6:$N$2005,"&lt;"&amp;N1262)+COUNTIFS($A$6:A1262,'الإعدادات'!$B$4,$N$6:N1262,N1262),"")</f>
        <v/>
      </c>
    </row>
    <row r="1263">
      <c r="A1263" s="13" t="n"/>
      <c r="B1263" s="20" t="n"/>
      <c r="C1263" s="5" t="n"/>
      <c r="D1263" s="21" t="n"/>
      <c r="E1263" s="5" t="n"/>
      <c r="F1263" s="5" t="n"/>
      <c r="G1263" s="5" t="n"/>
      <c r="H1263" s="15" t="n"/>
      <c r="I1263" s="5" t="n"/>
      <c r="J1263" s="19">
        <f>IF(E1263&amp;""="","",IFERROR(INDEX('الخدمات'!$B$6:$B$205,MATCH(E1263&amp;"",'الخدمات'!$A$6:$A$205,0)),"خدمة غير موجودة"))</f>
        <v/>
      </c>
      <c r="K1263" s="19">
        <f>IF(A1263&amp;""="","",IF(AND(G1263="تم",ISNUMBER(J1263)),ROUND(J1263-N(H1263),2),0))</f>
        <v/>
      </c>
      <c r="L1263" s="19">
        <f>IF(A1263&amp;""="","",IFERROR(ROUND(K1263*INDEX('الموظفات'!$C$6:$C$205,MATCH(F1263&amp;"",'الموظفات'!$A$6:$A$205,0)),2),0))</f>
        <v/>
      </c>
      <c r="M1263" s="6">
        <f>IF(A1263&amp;""="","",IF(G1263&amp;""="","محجوز",G1263))</f>
        <v/>
      </c>
      <c r="N1263" s="18">
        <f>IF(ISNUMBER(A1263),IF(ISNUMBER(B1263),HOUR(B1263)*60+MINUTE(B1263),0),"")</f>
        <v/>
      </c>
      <c r="O1263" s="18">
        <f>IF(AND(ISNUMBER(A1263),A1263='الإعدادات'!$B$4),COUNTIFS($A$6:$A$2005,'الإعدادات'!$B$4,$N$6:$N$2005,"&lt;"&amp;N1263)+COUNTIFS($A$6:A1263,'الإعدادات'!$B$4,$N$6:N1263,N1263),"")</f>
        <v/>
      </c>
    </row>
    <row r="1264">
      <c r="A1264" s="13" t="n"/>
      <c r="B1264" s="20" t="n"/>
      <c r="C1264" s="5" t="n"/>
      <c r="D1264" s="21" t="n"/>
      <c r="E1264" s="5" t="n"/>
      <c r="F1264" s="5" t="n"/>
      <c r="G1264" s="5" t="n"/>
      <c r="H1264" s="15" t="n"/>
      <c r="I1264" s="5" t="n"/>
      <c r="J1264" s="19">
        <f>IF(E1264&amp;""="","",IFERROR(INDEX('الخدمات'!$B$6:$B$205,MATCH(E1264&amp;"",'الخدمات'!$A$6:$A$205,0)),"خدمة غير موجودة"))</f>
        <v/>
      </c>
      <c r="K1264" s="19">
        <f>IF(A1264&amp;""="","",IF(AND(G1264="تم",ISNUMBER(J1264)),ROUND(J1264-N(H1264),2),0))</f>
        <v/>
      </c>
      <c r="L1264" s="19">
        <f>IF(A1264&amp;""="","",IFERROR(ROUND(K1264*INDEX('الموظفات'!$C$6:$C$205,MATCH(F1264&amp;"",'الموظفات'!$A$6:$A$205,0)),2),0))</f>
        <v/>
      </c>
      <c r="M1264" s="6">
        <f>IF(A1264&amp;""="","",IF(G1264&amp;""="","محجوز",G1264))</f>
        <v/>
      </c>
      <c r="N1264" s="18">
        <f>IF(ISNUMBER(A1264),IF(ISNUMBER(B1264),HOUR(B1264)*60+MINUTE(B1264),0),"")</f>
        <v/>
      </c>
      <c r="O1264" s="18">
        <f>IF(AND(ISNUMBER(A1264),A1264='الإعدادات'!$B$4),COUNTIFS($A$6:$A$2005,'الإعدادات'!$B$4,$N$6:$N$2005,"&lt;"&amp;N1264)+COUNTIFS($A$6:A1264,'الإعدادات'!$B$4,$N$6:N1264,N1264),"")</f>
        <v/>
      </c>
    </row>
    <row r="1265">
      <c r="A1265" s="13" t="n"/>
      <c r="B1265" s="20" t="n"/>
      <c r="C1265" s="5" t="n"/>
      <c r="D1265" s="21" t="n"/>
      <c r="E1265" s="5" t="n"/>
      <c r="F1265" s="5" t="n"/>
      <c r="G1265" s="5" t="n"/>
      <c r="H1265" s="15" t="n"/>
      <c r="I1265" s="5" t="n"/>
      <c r="J1265" s="19">
        <f>IF(E1265&amp;""="","",IFERROR(INDEX('الخدمات'!$B$6:$B$205,MATCH(E1265&amp;"",'الخدمات'!$A$6:$A$205,0)),"خدمة غير موجودة"))</f>
        <v/>
      </c>
      <c r="K1265" s="19">
        <f>IF(A1265&amp;""="","",IF(AND(G1265="تم",ISNUMBER(J1265)),ROUND(J1265-N(H1265),2),0))</f>
        <v/>
      </c>
      <c r="L1265" s="19">
        <f>IF(A1265&amp;""="","",IFERROR(ROUND(K1265*INDEX('الموظفات'!$C$6:$C$205,MATCH(F1265&amp;"",'الموظفات'!$A$6:$A$205,0)),2),0))</f>
        <v/>
      </c>
      <c r="M1265" s="6">
        <f>IF(A1265&amp;""="","",IF(G1265&amp;""="","محجوز",G1265))</f>
        <v/>
      </c>
      <c r="N1265" s="18">
        <f>IF(ISNUMBER(A1265),IF(ISNUMBER(B1265),HOUR(B1265)*60+MINUTE(B1265),0),"")</f>
        <v/>
      </c>
      <c r="O1265" s="18">
        <f>IF(AND(ISNUMBER(A1265),A1265='الإعدادات'!$B$4),COUNTIFS($A$6:$A$2005,'الإعدادات'!$B$4,$N$6:$N$2005,"&lt;"&amp;N1265)+COUNTIFS($A$6:A1265,'الإعدادات'!$B$4,$N$6:N1265,N1265),"")</f>
        <v/>
      </c>
    </row>
    <row r="1266">
      <c r="A1266" s="13" t="n"/>
      <c r="B1266" s="20" t="n"/>
      <c r="C1266" s="5" t="n"/>
      <c r="D1266" s="21" t="n"/>
      <c r="E1266" s="5" t="n"/>
      <c r="F1266" s="5" t="n"/>
      <c r="G1266" s="5" t="n"/>
      <c r="H1266" s="15" t="n"/>
      <c r="I1266" s="5" t="n"/>
      <c r="J1266" s="19">
        <f>IF(E1266&amp;""="","",IFERROR(INDEX('الخدمات'!$B$6:$B$205,MATCH(E1266&amp;"",'الخدمات'!$A$6:$A$205,0)),"خدمة غير موجودة"))</f>
        <v/>
      </c>
      <c r="K1266" s="19">
        <f>IF(A1266&amp;""="","",IF(AND(G1266="تم",ISNUMBER(J1266)),ROUND(J1266-N(H1266),2),0))</f>
        <v/>
      </c>
      <c r="L1266" s="19">
        <f>IF(A1266&amp;""="","",IFERROR(ROUND(K1266*INDEX('الموظفات'!$C$6:$C$205,MATCH(F1266&amp;"",'الموظفات'!$A$6:$A$205,0)),2),0))</f>
        <v/>
      </c>
      <c r="M1266" s="6">
        <f>IF(A1266&amp;""="","",IF(G1266&amp;""="","محجوز",G1266))</f>
        <v/>
      </c>
      <c r="N1266" s="18">
        <f>IF(ISNUMBER(A1266),IF(ISNUMBER(B1266),HOUR(B1266)*60+MINUTE(B1266),0),"")</f>
        <v/>
      </c>
      <c r="O1266" s="18">
        <f>IF(AND(ISNUMBER(A1266),A1266='الإعدادات'!$B$4),COUNTIFS($A$6:$A$2005,'الإعدادات'!$B$4,$N$6:$N$2005,"&lt;"&amp;N1266)+COUNTIFS($A$6:A1266,'الإعدادات'!$B$4,$N$6:N1266,N1266),"")</f>
        <v/>
      </c>
    </row>
    <row r="1267">
      <c r="A1267" s="13" t="n"/>
      <c r="B1267" s="20" t="n"/>
      <c r="C1267" s="5" t="n"/>
      <c r="D1267" s="21" t="n"/>
      <c r="E1267" s="5" t="n"/>
      <c r="F1267" s="5" t="n"/>
      <c r="G1267" s="5" t="n"/>
      <c r="H1267" s="15" t="n"/>
      <c r="I1267" s="5" t="n"/>
      <c r="J1267" s="19">
        <f>IF(E1267&amp;""="","",IFERROR(INDEX('الخدمات'!$B$6:$B$205,MATCH(E1267&amp;"",'الخدمات'!$A$6:$A$205,0)),"خدمة غير موجودة"))</f>
        <v/>
      </c>
      <c r="K1267" s="19">
        <f>IF(A1267&amp;""="","",IF(AND(G1267="تم",ISNUMBER(J1267)),ROUND(J1267-N(H1267),2),0))</f>
        <v/>
      </c>
      <c r="L1267" s="19">
        <f>IF(A1267&amp;""="","",IFERROR(ROUND(K1267*INDEX('الموظفات'!$C$6:$C$205,MATCH(F1267&amp;"",'الموظفات'!$A$6:$A$205,0)),2),0))</f>
        <v/>
      </c>
      <c r="M1267" s="6">
        <f>IF(A1267&amp;""="","",IF(G1267&amp;""="","محجوز",G1267))</f>
        <v/>
      </c>
      <c r="N1267" s="18">
        <f>IF(ISNUMBER(A1267),IF(ISNUMBER(B1267),HOUR(B1267)*60+MINUTE(B1267),0),"")</f>
        <v/>
      </c>
      <c r="O1267" s="18">
        <f>IF(AND(ISNUMBER(A1267),A1267='الإعدادات'!$B$4),COUNTIFS($A$6:$A$2005,'الإعدادات'!$B$4,$N$6:$N$2005,"&lt;"&amp;N1267)+COUNTIFS($A$6:A1267,'الإعدادات'!$B$4,$N$6:N1267,N1267),"")</f>
        <v/>
      </c>
    </row>
    <row r="1268">
      <c r="A1268" s="13" t="n"/>
      <c r="B1268" s="20" t="n"/>
      <c r="C1268" s="5" t="n"/>
      <c r="D1268" s="21" t="n"/>
      <c r="E1268" s="5" t="n"/>
      <c r="F1268" s="5" t="n"/>
      <c r="G1268" s="5" t="n"/>
      <c r="H1268" s="15" t="n"/>
      <c r="I1268" s="5" t="n"/>
      <c r="J1268" s="19">
        <f>IF(E1268&amp;""="","",IFERROR(INDEX('الخدمات'!$B$6:$B$205,MATCH(E1268&amp;"",'الخدمات'!$A$6:$A$205,0)),"خدمة غير موجودة"))</f>
        <v/>
      </c>
      <c r="K1268" s="19">
        <f>IF(A1268&amp;""="","",IF(AND(G1268="تم",ISNUMBER(J1268)),ROUND(J1268-N(H1268),2),0))</f>
        <v/>
      </c>
      <c r="L1268" s="19">
        <f>IF(A1268&amp;""="","",IFERROR(ROUND(K1268*INDEX('الموظفات'!$C$6:$C$205,MATCH(F1268&amp;"",'الموظفات'!$A$6:$A$205,0)),2),0))</f>
        <v/>
      </c>
      <c r="M1268" s="6">
        <f>IF(A1268&amp;""="","",IF(G1268&amp;""="","محجوز",G1268))</f>
        <v/>
      </c>
      <c r="N1268" s="18">
        <f>IF(ISNUMBER(A1268),IF(ISNUMBER(B1268),HOUR(B1268)*60+MINUTE(B1268),0),"")</f>
        <v/>
      </c>
      <c r="O1268" s="18">
        <f>IF(AND(ISNUMBER(A1268),A1268='الإعدادات'!$B$4),COUNTIFS($A$6:$A$2005,'الإعدادات'!$B$4,$N$6:$N$2005,"&lt;"&amp;N1268)+COUNTIFS($A$6:A1268,'الإعدادات'!$B$4,$N$6:N1268,N1268),"")</f>
        <v/>
      </c>
    </row>
    <row r="1269">
      <c r="A1269" s="13" t="n"/>
      <c r="B1269" s="20" t="n"/>
      <c r="C1269" s="5" t="n"/>
      <c r="D1269" s="21" t="n"/>
      <c r="E1269" s="5" t="n"/>
      <c r="F1269" s="5" t="n"/>
      <c r="G1269" s="5" t="n"/>
      <c r="H1269" s="15" t="n"/>
      <c r="I1269" s="5" t="n"/>
      <c r="J1269" s="19">
        <f>IF(E1269&amp;""="","",IFERROR(INDEX('الخدمات'!$B$6:$B$205,MATCH(E1269&amp;"",'الخدمات'!$A$6:$A$205,0)),"خدمة غير موجودة"))</f>
        <v/>
      </c>
      <c r="K1269" s="19">
        <f>IF(A1269&amp;""="","",IF(AND(G1269="تم",ISNUMBER(J1269)),ROUND(J1269-N(H1269),2),0))</f>
        <v/>
      </c>
      <c r="L1269" s="19">
        <f>IF(A1269&amp;""="","",IFERROR(ROUND(K1269*INDEX('الموظفات'!$C$6:$C$205,MATCH(F1269&amp;"",'الموظفات'!$A$6:$A$205,0)),2),0))</f>
        <v/>
      </c>
      <c r="M1269" s="6">
        <f>IF(A1269&amp;""="","",IF(G1269&amp;""="","محجوز",G1269))</f>
        <v/>
      </c>
      <c r="N1269" s="18">
        <f>IF(ISNUMBER(A1269),IF(ISNUMBER(B1269),HOUR(B1269)*60+MINUTE(B1269),0),"")</f>
        <v/>
      </c>
      <c r="O1269" s="18">
        <f>IF(AND(ISNUMBER(A1269),A1269='الإعدادات'!$B$4),COUNTIFS($A$6:$A$2005,'الإعدادات'!$B$4,$N$6:$N$2005,"&lt;"&amp;N1269)+COUNTIFS($A$6:A1269,'الإعدادات'!$B$4,$N$6:N1269,N1269),"")</f>
        <v/>
      </c>
    </row>
    <row r="1270">
      <c r="A1270" s="13" t="n"/>
      <c r="B1270" s="20" t="n"/>
      <c r="C1270" s="5" t="n"/>
      <c r="D1270" s="21" t="n"/>
      <c r="E1270" s="5" t="n"/>
      <c r="F1270" s="5" t="n"/>
      <c r="G1270" s="5" t="n"/>
      <c r="H1270" s="15" t="n"/>
      <c r="I1270" s="5" t="n"/>
      <c r="J1270" s="19">
        <f>IF(E1270&amp;""="","",IFERROR(INDEX('الخدمات'!$B$6:$B$205,MATCH(E1270&amp;"",'الخدمات'!$A$6:$A$205,0)),"خدمة غير موجودة"))</f>
        <v/>
      </c>
      <c r="K1270" s="19">
        <f>IF(A1270&amp;""="","",IF(AND(G1270="تم",ISNUMBER(J1270)),ROUND(J1270-N(H1270),2),0))</f>
        <v/>
      </c>
      <c r="L1270" s="19">
        <f>IF(A1270&amp;""="","",IFERROR(ROUND(K1270*INDEX('الموظفات'!$C$6:$C$205,MATCH(F1270&amp;"",'الموظفات'!$A$6:$A$205,0)),2),0))</f>
        <v/>
      </c>
      <c r="M1270" s="6">
        <f>IF(A1270&amp;""="","",IF(G1270&amp;""="","محجوز",G1270))</f>
        <v/>
      </c>
      <c r="N1270" s="18">
        <f>IF(ISNUMBER(A1270),IF(ISNUMBER(B1270),HOUR(B1270)*60+MINUTE(B1270),0),"")</f>
        <v/>
      </c>
      <c r="O1270" s="18">
        <f>IF(AND(ISNUMBER(A1270),A1270='الإعدادات'!$B$4),COUNTIFS($A$6:$A$2005,'الإعدادات'!$B$4,$N$6:$N$2005,"&lt;"&amp;N1270)+COUNTIFS($A$6:A1270,'الإعدادات'!$B$4,$N$6:N1270,N1270),"")</f>
        <v/>
      </c>
    </row>
    <row r="1271">
      <c r="A1271" s="13" t="n"/>
      <c r="B1271" s="20" t="n"/>
      <c r="C1271" s="5" t="n"/>
      <c r="D1271" s="21" t="n"/>
      <c r="E1271" s="5" t="n"/>
      <c r="F1271" s="5" t="n"/>
      <c r="G1271" s="5" t="n"/>
      <c r="H1271" s="15" t="n"/>
      <c r="I1271" s="5" t="n"/>
      <c r="J1271" s="19">
        <f>IF(E1271&amp;""="","",IFERROR(INDEX('الخدمات'!$B$6:$B$205,MATCH(E1271&amp;"",'الخدمات'!$A$6:$A$205,0)),"خدمة غير موجودة"))</f>
        <v/>
      </c>
      <c r="K1271" s="19">
        <f>IF(A1271&amp;""="","",IF(AND(G1271="تم",ISNUMBER(J1271)),ROUND(J1271-N(H1271),2),0))</f>
        <v/>
      </c>
      <c r="L1271" s="19">
        <f>IF(A1271&amp;""="","",IFERROR(ROUND(K1271*INDEX('الموظفات'!$C$6:$C$205,MATCH(F1271&amp;"",'الموظفات'!$A$6:$A$205,0)),2),0))</f>
        <v/>
      </c>
      <c r="M1271" s="6">
        <f>IF(A1271&amp;""="","",IF(G1271&amp;""="","محجوز",G1271))</f>
        <v/>
      </c>
      <c r="N1271" s="18">
        <f>IF(ISNUMBER(A1271),IF(ISNUMBER(B1271),HOUR(B1271)*60+MINUTE(B1271),0),"")</f>
        <v/>
      </c>
      <c r="O1271" s="18">
        <f>IF(AND(ISNUMBER(A1271),A1271='الإعدادات'!$B$4),COUNTIFS($A$6:$A$2005,'الإعدادات'!$B$4,$N$6:$N$2005,"&lt;"&amp;N1271)+COUNTIFS($A$6:A1271,'الإعدادات'!$B$4,$N$6:N1271,N1271),"")</f>
        <v/>
      </c>
    </row>
    <row r="1272">
      <c r="A1272" s="13" t="n"/>
      <c r="B1272" s="20" t="n"/>
      <c r="C1272" s="5" t="n"/>
      <c r="D1272" s="21" t="n"/>
      <c r="E1272" s="5" t="n"/>
      <c r="F1272" s="5" t="n"/>
      <c r="G1272" s="5" t="n"/>
      <c r="H1272" s="15" t="n"/>
      <c r="I1272" s="5" t="n"/>
      <c r="J1272" s="19">
        <f>IF(E1272&amp;""="","",IFERROR(INDEX('الخدمات'!$B$6:$B$205,MATCH(E1272&amp;"",'الخدمات'!$A$6:$A$205,0)),"خدمة غير موجودة"))</f>
        <v/>
      </c>
      <c r="K1272" s="19">
        <f>IF(A1272&amp;""="","",IF(AND(G1272="تم",ISNUMBER(J1272)),ROUND(J1272-N(H1272),2),0))</f>
        <v/>
      </c>
      <c r="L1272" s="19">
        <f>IF(A1272&amp;""="","",IFERROR(ROUND(K1272*INDEX('الموظفات'!$C$6:$C$205,MATCH(F1272&amp;"",'الموظفات'!$A$6:$A$205,0)),2),0))</f>
        <v/>
      </c>
      <c r="M1272" s="6">
        <f>IF(A1272&amp;""="","",IF(G1272&amp;""="","محجوز",G1272))</f>
        <v/>
      </c>
      <c r="N1272" s="18">
        <f>IF(ISNUMBER(A1272),IF(ISNUMBER(B1272),HOUR(B1272)*60+MINUTE(B1272),0),"")</f>
        <v/>
      </c>
      <c r="O1272" s="18">
        <f>IF(AND(ISNUMBER(A1272),A1272='الإعدادات'!$B$4),COUNTIFS($A$6:$A$2005,'الإعدادات'!$B$4,$N$6:$N$2005,"&lt;"&amp;N1272)+COUNTIFS($A$6:A1272,'الإعدادات'!$B$4,$N$6:N1272,N1272),"")</f>
        <v/>
      </c>
    </row>
    <row r="1273">
      <c r="A1273" s="13" t="n"/>
      <c r="B1273" s="20" t="n"/>
      <c r="C1273" s="5" t="n"/>
      <c r="D1273" s="21" t="n"/>
      <c r="E1273" s="5" t="n"/>
      <c r="F1273" s="5" t="n"/>
      <c r="G1273" s="5" t="n"/>
      <c r="H1273" s="15" t="n"/>
      <c r="I1273" s="5" t="n"/>
      <c r="J1273" s="19">
        <f>IF(E1273&amp;""="","",IFERROR(INDEX('الخدمات'!$B$6:$B$205,MATCH(E1273&amp;"",'الخدمات'!$A$6:$A$205,0)),"خدمة غير موجودة"))</f>
        <v/>
      </c>
      <c r="K1273" s="19">
        <f>IF(A1273&amp;""="","",IF(AND(G1273="تم",ISNUMBER(J1273)),ROUND(J1273-N(H1273),2),0))</f>
        <v/>
      </c>
      <c r="L1273" s="19">
        <f>IF(A1273&amp;""="","",IFERROR(ROUND(K1273*INDEX('الموظفات'!$C$6:$C$205,MATCH(F1273&amp;"",'الموظفات'!$A$6:$A$205,0)),2),0))</f>
        <v/>
      </c>
      <c r="M1273" s="6">
        <f>IF(A1273&amp;""="","",IF(G1273&amp;""="","محجوز",G1273))</f>
        <v/>
      </c>
      <c r="N1273" s="18">
        <f>IF(ISNUMBER(A1273),IF(ISNUMBER(B1273),HOUR(B1273)*60+MINUTE(B1273),0),"")</f>
        <v/>
      </c>
      <c r="O1273" s="18">
        <f>IF(AND(ISNUMBER(A1273),A1273='الإعدادات'!$B$4),COUNTIFS($A$6:$A$2005,'الإعدادات'!$B$4,$N$6:$N$2005,"&lt;"&amp;N1273)+COUNTIFS($A$6:A1273,'الإعدادات'!$B$4,$N$6:N1273,N1273),"")</f>
        <v/>
      </c>
    </row>
    <row r="1274">
      <c r="A1274" s="13" t="n"/>
      <c r="B1274" s="20" t="n"/>
      <c r="C1274" s="5" t="n"/>
      <c r="D1274" s="21" t="n"/>
      <c r="E1274" s="5" t="n"/>
      <c r="F1274" s="5" t="n"/>
      <c r="G1274" s="5" t="n"/>
      <c r="H1274" s="15" t="n"/>
      <c r="I1274" s="5" t="n"/>
      <c r="J1274" s="19">
        <f>IF(E1274&amp;""="","",IFERROR(INDEX('الخدمات'!$B$6:$B$205,MATCH(E1274&amp;"",'الخدمات'!$A$6:$A$205,0)),"خدمة غير موجودة"))</f>
        <v/>
      </c>
      <c r="K1274" s="19">
        <f>IF(A1274&amp;""="","",IF(AND(G1274="تم",ISNUMBER(J1274)),ROUND(J1274-N(H1274),2),0))</f>
        <v/>
      </c>
      <c r="L1274" s="19">
        <f>IF(A1274&amp;""="","",IFERROR(ROUND(K1274*INDEX('الموظفات'!$C$6:$C$205,MATCH(F1274&amp;"",'الموظفات'!$A$6:$A$205,0)),2),0))</f>
        <v/>
      </c>
      <c r="M1274" s="6">
        <f>IF(A1274&amp;""="","",IF(G1274&amp;""="","محجوز",G1274))</f>
        <v/>
      </c>
      <c r="N1274" s="18">
        <f>IF(ISNUMBER(A1274),IF(ISNUMBER(B1274),HOUR(B1274)*60+MINUTE(B1274),0),"")</f>
        <v/>
      </c>
      <c r="O1274" s="18">
        <f>IF(AND(ISNUMBER(A1274),A1274='الإعدادات'!$B$4),COUNTIFS($A$6:$A$2005,'الإعدادات'!$B$4,$N$6:$N$2005,"&lt;"&amp;N1274)+COUNTIFS($A$6:A1274,'الإعدادات'!$B$4,$N$6:N1274,N1274),"")</f>
        <v/>
      </c>
    </row>
    <row r="1275">
      <c r="A1275" s="13" t="n"/>
      <c r="B1275" s="20" t="n"/>
      <c r="C1275" s="5" t="n"/>
      <c r="D1275" s="21" t="n"/>
      <c r="E1275" s="5" t="n"/>
      <c r="F1275" s="5" t="n"/>
      <c r="G1275" s="5" t="n"/>
      <c r="H1275" s="15" t="n"/>
      <c r="I1275" s="5" t="n"/>
      <c r="J1275" s="19">
        <f>IF(E1275&amp;""="","",IFERROR(INDEX('الخدمات'!$B$6:$B$205,MATCH(E1275&amp;"",'الخدمات'!$A$6:$A$205,0)),"خدمة غير موجودة"))</f>
        <v/>
      </c>
      <c r="K1275" s="19">
        <f>IF(A1275&amp;""="","",IF(AND(G1275="تم",ISNUMBER(J1275)),ROUND(J1275-N(H1275),2),0))</f>
        <v/>
      </c>
      <c r="L1275" s="19">
        <f>IF(A1275&amp;""="","",IFERROR(ROUND(K1275*INDEX('الموظفات'!$C$6:$C$205,MATCH(F1275&amp;"",'الموظفات'!$A$6:$A$205,0)),2),0))</f>
        <v/>
      </c>
      <c r="M1275" s="6">
        <f>IF(A1275&amp;""="","",IF(G1275&amp;""="","محجوز",G1275))</f>
        <v/>
      </c>
      <c r="N1275" s="18">
        <f>IF(ISNUMBER(A1275),IF(ISNUMBER(B1275),HOUR(B1275)*60+MINUTE(B1275),0),"")</f>
        <v/>
      </c>
      <c r="O1275" s="18">
        <f>IF(AND(ISNUMBER(A1275),A1275='الإعدادات'!$B$4),COUNTIFS($A$6:$A$2005,'الإعدادات'!$B$4,$N$6:$N$2005,"&lt;"&amp;N1275)+COUNTIFS($A$6:A1275,'الإعدادات'!$B$4,$N$6:N1275,N1275),"")</f>
        <v/>
      </c>
    </row>
    <row r="1276">
      <c r="A1276" s="13" t="n"/>
      <c r="B1276" s="20" t="n"/>
      <c r="C1276" s="5" t="n"/>
      <c r="D1276" s="21" t="n"/>
      <c r="E1276" s="5" t="n"/>
      <c r="F1276" s="5" t="n"/>
      <c r="G1276" s="5" t="n"/>
      <c r="H1276" s="15" t="n"/>
      <c r="I1276" s="5" t="n"/>
      <c r="J1276" s="19">
        <f>IF(E1276&amp;""="","",IFERROR(INDEX('الخدمات'!$B$6:$B$205,MATCH(E1276&amp;"",'الخدمات'!$A$6:$A$205,0)),"خدمة غير موجودة"))</f>
        <v/>
      </c>
      <c r="K1276" s="19">
        <f>IF(A1276&amp;""="","",IF(AND(G1276="تم",ISNUMBER(J1276)),ROUND(J1276-N(H1276),2),0))</f>
        <v/>
      </c>
      <c r="L1276" s="19">
        <f>IF(A1276&amp;""="","",IFERROR(ROUND(K1276*INDEX('الموظفات'!$C$6:$C$205,MATCH(F1276&amp;"",'الموظفات'!$A$6:$A$205,0)),2),0))</f>
        <v/>
      </c>
      <c r="M1276" s="6">
        <f>IF(A1276&amp;""="","",IF(G1276&amp;""="","محجوز",G1276))</f>
        <v/>
      </c>
      <c r="N1276" s="18">
        <f>IF(ISNUMBER(A1276),IF(ISNUMBER(B1276),HOUR(B1276)*60+MINUTE(B1276),0),"")</f>
        <v/>
      </c>
      <c r="O1276" s="18">
        <f>IF(AND(ISNUMBER(A1276),A1276='الإعدادات'!$B$4),COUNTIFS($A$6:$A$2005,'الإعدادات'!$B$4,$N$6:$N$2005,"&lt;"&amp;N1276)+COUNTIFS($A$6:A1276,'الإعدادات'!$B$4,$N$6:N1276,N1276),"")</f>
        <v/>
      </c>
    </row>
    <row r="1277">
      <c r="A1277" s="13" t="n"/>
      <c r="B1277" s="20" t="n"/>
      <c r="C1277" s="5" t="n"/>
      <c r="D1277" s="21" t="n"/>
      <c r="E1277" s="5" t="n"/>
      <c r="F1277" s="5" t="n"/>
      <c r="G1277" s="5" t="n"/>
      <c r="H1277" s="15" t="n"/>
      <c r="I1277" s="5" t="n"/>
      <c r="J1277" s="19">
        <f>IF(E1277&amp;""="","",IFERROR(INDEX('الخدمات'!$B$6:$B$205,MATCH(E1277&amp;"",'الخدمات'!$A$6:$A$205,0)),"خدمة غير موجودة"))</f>
        <v/>
      </c>
      <c r="K1277" s="19">
        <f>IF(A1277&amp;""="","",IF(AND(G1277="تم",ISNUMBER(J1277)),ROUND(J1277-N(H1277),2),0))</f>
        <v/>
      </c>
      <c r="L1277" s="19">
        <f>IF(A1277&amp;""="","",IFERROR(ROUND(K1277*INDEX('الموظفات'!$C$6:$C$205,MATCH(F1277&amp;"",'الموظفات'!$A$6:$A$205,0)),2),0))</f>
        <v/>
      </c>
      <c r="M1277" s="6">
        <f>IF(A1277&amp;""="","",IF(G1277&amp;""="","محجوز",G1277))</f>
        <v/>
      </c>
      <c r="N1277" s="18">
        <f>IF(ISNUMBER(A1277),IF(ISNUMBER(B1277),HOUR(B1277)*60+MINUTE(B1277),0),"")</f>
        <v/>
      </c>
      <c r="O1277" s="18">
        <f>IF(AND(ISNUMBER(A1277),A1277='الإعدادات'!$B$4),COUNTIFS($A$6:$A$2005,'الإعدادات'!$B$4,$N$6:$N$2005,"&lt;"&amp;N1277)+COUNTIFS($A$6:A1277,'الإعدادات'!$B$4,$N$6:N1277,N1277),"")</f>
        <v/>
      </c>
    </row>
    <row r="1278">
      <c r="A1278" s="13" t="n"/>
      <c r="B1278" s="20" t="n"/>
      <c r="C1278" s="5" t="n"/>
      <c r="D1278" s="21" t="n"/>
      <c r="E1278" s="5" t="n"/>
      <c r="F1278" s="5" t="n"/>
      <c r="G1278" s="5" t="n"/>
      <c r="H1278" s="15" t="n"/>
      <c r="I1278" s="5" t="n"/>
      <c r="J1278" s="19">
        <f>IF(E1278&amp;""="","",IFERROR(INDEX('الخدمات'!$B$6:$B$205,MATCH(E1278&amp;"",'الخدمات'!$A$6:$A$205,0)),"خدمة غير موجودة"))</f>
        <v/>
      </c>
      <c r="K1278" s="19">
        <f>IF(A1278&amp;""="","",IF(AND(G1278="تم",ISNUMBER(J1278)),ROUND(J1278-N(H1278),2),0))</f>
        <v/>
      </c>
      <c r="L1278" s="19">
        <f>IF(A1278&amp;""="","",IFERROR(ROUND(K1278*INDEX('الموظفات'!$C$6:$C$205,MATCH(F1278&amp;"",'الموظفات'!$A$6:$A$205,0)),2),0))</f>
        <v/>
      </c>
      <c r="M1278" s="6">
        <f>IF(A1278&amp;""="","",IF(G1278&amp;""="","محجوز",G1278))</f>
        <v/>
      </c>
      <c r="N1278" s="18">
        <f>IF(ISNUMBER(A1278),IF(ISNUMBER(B1278),HOUR(B1278)*60+MINUTE(B1278),0),"")</f>
        <v/>
      </c>
      <c r="O1278" s="18">
        <f>IF(AND(ISNUMBER(A1278),A1278='الإعدادات'!$B$4),COUNTIFS($A$6:$A$2005,'الإعدادات'!$B$4,$N$6:$N$2005,"&lt;"&amp;N1278)+COUNTIFS($A$6:A1278,'الإعدادات'!$B$4,$N$6:N1278,N1278),"")</f>
        <v/>
      </c>
    </row>
    <row r="1279">
      <c r="A1279" s="13" t="n"/>
      <c r="B1279" s="20" t="n"/>
      <c r="C1279" s="5" t="n"/>
      <c r="D1279" s="21" t="n"/>
      <c r="E1279" s="5" t="n"/>
      <c r="F1279" s="5" t="n"/>
      <c r="G1279" s="5" t="n"/>
      <c r="H1279" s="15" t="n"/>
      <c r="I1279" s="5" t="n"/>
      <c r="J1279" s="19">
        <f>IF(E1279&amp;""="","",IFERROR(INDEX('الخدمات'!$B$6:$B$205,MATCH(E1279&amp;"",'الخدمات'!$A$6:$A$205,0)),"خدمة غير موجودة"))</f>
        <v/>
      </c>
      <c r="K1279" s="19">
        <f>IF(A1279&amp;""="","",IF(AND(G1279="تم",ISNUMBER(J1279)),ROUND(J1279-N(H1279),2),0))</f>
        <v/>
      </c>
      <c r="L1279" s="19">
        <f>IF(A1279&amp;""="","",IFERROR(ROUND(K1279*INDEX('الموظفات'!$C$6:$C$205,MATCH(F1279&amp;"",'الموظفات'!$A$6:$A$205,0)),2),0))</f>
        <v/>
      </c>
      <c r="M1279" s="6">
        <f>IF(A1279&amp;""="","",IF(G1279&amp;""="","محجوز",G1279))</f>
        <v/>
      </c>
      <c r="N1279" s="18">
        <f>IF(ISNUMBER(A1279),IF(ISNUMBER(B1279),HOUR(B1279)*60+MINUTE(B1279),0),"")</f>
        <v/>
      </c>
      <c r="O1279" s="18">
        <f>IF(AND(ISNUMBER(A1279),A1279='الإعدادات'!$B$4),COUNTIFS($A$6:$A$2005,'الإعدادات'!$B$4,$N$6:$N$2005,"&lt;"&amp;N1279)+COUNTIFS($A$6:A1279,'الإعدادات'!$B$4,$N$6:N1279,N1279),"")</f>
        <v/>
      </c>
    </row>
    <row r="1280">
      <c r="A1280" s="13" t="n"/>
      <c r="B1280" s="20" t="n"/>
      <c r="C1280" s="5" t="n"/>
      <c r="D1280" s="21" t="n"/>
      <c r="E1280" s="5" t="n"/>
      <c r="F1280" s="5" t="n"/>
      <c r="G1280" s="5" t="n"/>
      <c r="H1280" s="15" t="n"/>
      <c r="I1280" s="5" t="n"/>
      <c r="J1280" s="19">
        <f>IF(E1280&amp;""="","",IFERROR(INDEX('الخدمات'!$B$6:$B$205,MATCH(E1280&amp;"",'الخدمات'!$A$6:$A$205,0)),"خدمة غير موجودة"))</f>
        <v/>
      </c>
      <c r="K1280" s="19">
        <f>IF(A1280&amp;""="","",IF(AND(G1280="تم",ISNUMBER(J1280)),ROUND(J1280-N(H1280),2),0))</f>
        <v/>
      </c>
      <c r="L1280" s="19">
        <f>IF(A1280&amp;""="","",IFERROR(ROUND(K1280*INDEX('الموظفات'!$C$6:$C$205,MATCH(F1280&amp;"",'الموظفات'!$A$6:$A$205,0)),2),0))</f>
        <v/>
      </c>
      <c r="M1280" s="6">
        <f>IF(A1280&amp;""="","",IF(G1280&amp;""="","محجوز",G1280))</f>
        <v/>
      </c>
      <c r="N1280" s="18">
        <f>IF(ISNUMBER(A1280),IF(ISNUMBER(B1280),HOUR(B1280)*60+MINUTE(B1280),0),"")</f>
        <v/>
      </c>
      <c r="O1280" s="18">
        <f>IF(AND(ISNUMBER(A1280),A1280='الإعدادات'!$B$4),COUNTIFS($A$6:$A$2005,'الإعدادات'!$B$4,$N$6:$N$2005,"&lt;"&amp;N1280)+COUNTIFS($A$6:A1280,'الإعدادات'!$B$4,$N$6:N1280,N1280),"")</f>
        <v/>
      </c>
    </row>
    <row r="1281">
      <c r="A1281" s="13" t="n"/>
      <c r="B1281" s="20" t="n"/>
      <c r="C1281" s="5" t="n"/>
      <c r="D1281" s="21" t="n"/>
      <c r="E1281" s="5" t="n"/>
      <c r="F1281" s="5" t="n"/>
      <c r="G1281" s="5" t="n"/>
      <c r="H1281" s="15" t="n"/>
      <c r="I1281" s="5" t="n"/>
      <c r="J1281" s="19">
        <f>IF(E1281&amp;""="","",IFERROR(INDEX('الخدمات'!$B$6:$B$205,MATCH(E1281&amp;"",'الخدمات'!$A$6:$A$205,0)),"خدمة غير موجودة"))</f>
        <v/>
      </c>
      <c r="K1281" s="19">
        <f>IF(A1281&amp;""="","",IF(AND(G1281="تم",ISNUMBER(J1281)),ROUND(J1281-N(H1281),2),0))</f>
        <v/>
      </c>
      <c r="L1281" s="19">
        <f>IF(A1281&amp;""="","",IFERROR(ROUND(K1281*INDEX('الموظفات'!$C$6:$C$205,MATCH(F1281&amp;"",'الموظفات'!$A$6:$A$205,0)),2),0))</f>
        <v/>
      </c>
      <c r="M1281" s="6">
        <f>IF(A1281&amp;""="","",IF(G1281&amp;""="","محجوز",G1281))</f>
        <v/>
      </c>
      <c r="N1281" s="18">
        <f>IF(ISNUMBER(A1281),IF(ISNUMBER(B1281),HOUR(B1281)*60+MINUTE(B1281),0),"")</f>
        <v/>
      </c>
      <c r="O1281" s="18">
        <f>IF(AND(ISNUMBER(A1281),A1281='الإعدادات'!$B$4),COUNTIFS($A$6:$A$2005,'الإعدادات'!$B$4,$N$6:$N$2005,"&lt;"&amp;N1281)+COUNTIFS($A$6:A1281,'الإعدادات'!$B$4,$N$6:N1281,N1281),"")</f>
        <v/>
      </c>
    </row>
    <row r="1282">
      <c r="A1282" s="13" t="n"/>
      <c r="B1282" s="20" t="n"/>
      <c r="C1282" s="5" t="n"/>
      <c r="D1282" s="21" t="n"/>
      <c r="E1282" s="5" t="n"/>
      <c r="F1282" s="5" t="n"/>
      <c r="G1282" s="5" t="n"/>
      <c r="H1282" s="15" t="n"/>
      <c r="I1282" s="5" t="n"/>
      <c r="J1282" s="19">
        <f>IF(E1282&amp;""="","",IFERROR(INDEX('الخدمات'!$B$6:$B$205,MATCH(E1282&amp;"",'الخدمات'!$A$6:$A$205,0)),"خدمة غير موجودة"))</f>
        <v/>
      </c>
      <c r="K1282" s="19">
        <f>IF(A1282&amp;""="","",IF(AND(G1282="تم",ISNUMBER(J1282)),ROUND(J1282-N(H1282),2),0))</f>
        <v/>
      </c>
      <c r="L1282" s="19">
        <f>IF(A1282&amp;""="","",IFERROR(ROUND(K1282*INDEX('الموظفات'!$C$6:$C$205,MATCH(F1282&amp;"",'الموظفات'!$A$6:$A$205,0)),2),0))</f>
        <v/>
      </c>
      <c r="M1282" s="6">
        <f>IF(A1282&amp;""="","",IF(G1282&amp;""="","محجوز",G1282))</f>
        <v/>
      </c>
      <c r="N1282" s="18">
        <f>IF(ISNUMBER(A1282),IF(ISNUMBER(B1282),HOUR(B1282)*60+MINUTE(B1282),0),"")</f>
        <v/>
      </c>
      <c r="O1282" s="18">
        <f>IF(AND(ISNUMBER(A1282),A1282='الإعدادات'!$B$4),COUNTIFS($A$6:$A$2005,'الإعدادات'!$B$4,$N$6:$N$2005,"&lt;"&amp;N1282)+COUNTIFS($A$6:A1282,'الإعدادات'!$B$4,$N$6:N1282,N1282),"")</f>
        <v/>
      </c>
    </row>
    <row r="1283">
      <c r="A1283" s="13" t="n"/>
      <c r="B1283" s="20" t="n"/>
      <c r="C1283" s="5" t="n"/>
      <c r="D1283" s="21" t="n"/>
      <c r="E1283" s="5" t="n"/>
      <c r="F1283" s="5" t="n"/>
      <c r="G1283" s="5" t="n"/>
      <c r="H1283" s="15" t="n"/>
      <c r="I1283" s="5" t="n"/>
      <c r="J1283" s="19">
        <f>IF(E1283&amp;""="","",IFERROR(INDEX('الخدمات'!$B$6:$B$205,MATCH(E1283&amp;"",'الخدمات'!$A$6:$A$205,0)),"خدمة غير موجودة"))</f>
        <v/>
      </c>
      <c r="K1283" s="19">
        <f>IF(A1283&amp;""="","",IF(AND(G1283="تم",ISNUMBER(J1283)),ROUND(J1283-N(H1283),2),0))</f>
        <v/>
      </c>
      <c r="L1283" s="19">
        <f>IF(A1283&amp;""="","",IFERROR(ROUND(K1283*INDEX('الموظفات'!$C$6:$C$205,MATCH(F1283&amp;"",'الموظفات'!$A$6:$A$205,0)),2),0))</f>
        <v/>
      </c>
      <c r="M1283" s="6">
        <f>IF(A1283&amp;""="","",IF(G1283&amp;""="","محجوز",G1283))</f>
        <v/>
      </c>
      <c r="N1283" s="18">
        <f>IF(ISNUMBER(A1283),IF(ISNUMBER(B1283),HOUR(B1283)*60+MINUTE(B1283),0),"")</f>
        <v/>
      </c>
      <c r="O1283" s="18">
        <f>IF(AND(ISNUMBER(A1283),A1283='الإعدادات'!$B$4),COUNTIFS($A$6:$A$2005,'الإعدادات'!$B$4,$N$6:$N$2005,"&lt;"&amp;N1283)+COUNTIFS($A$6:A1283,'الإعدادات'!$B$4,$N$6:N1283,N1283),"")</f>
        <v/>
      </c>
    </row>
    <row r="1284">
      <c r="A1284" s="13" t="n"/>
      <c r="B1284" s="20" t="n"/>
      <c r="C1284" s="5" t="n"/>
      <c r="D1284" s="21" t="n"/>
      <c r="E1284" s="5" t="n"/>
      <c r="F1284" s="5" t="n"/>
      <c r="G1284" s="5" t="n"/>
      <c r="H1284" s="15" t="n"/>
      <c r="I1284" s="5" t="n"/>
      <c r="J1284" s="19">
        <f>IF(E1284&amp;""="","",IFERROR(INDEX('الخدمات'!$B$6:$B$205,MATCH(E1284&amp;"",'الخدمات'!$A$6:$A$205,0)),"خدمة غير موجودة"))</f>
        <v/>
      </c>
      <c r="K1284" s="19">
        <f>IF(A1284&amp;""="","",IF(AND(G1284="تم",ISNUMBER(J1284)),ROUND(J1284-N(H1284),2),0))</f>
        <v/>
      </c>
      <c r="L1284" s="19">
        <f>IF(A1284&amp;""="","",IFERROR(ROUND(K1284*INDEX('الموظفات'!$C$6:$C$205,MATCH(F1284&amp;"",'الموظفات'!$A$6:$A$205,0)),2),0))</f>
        <v/>
      </c>
      <c r="M1284" s="6">
        <f>IF(A1284&amp;""="","",IF(G1284&amp;""="","محجوز",G1284))</f>
        <v/>
      </c>
      <c r="N1284" s="18">
        <f>IF(ISNUMBER(A1284),IF(ISNUMBER(B1284),HOUR(B1284)*60+MINUTE(B1284),0),"")</f>
        <v/>
      </c>
      <c r="O1284" s="18">
        <f>IF(AND(ISNUMBER(A1284),A1284='الإعدادات'!$B$4),COUNTIFS($A$6:$A$2005,'الإعدادات'!$B$4,$N$6:$N$2005,"&lt;"&amp;N1284)+COUNTIFS($A$6:A1284,'الإعدادات'!$B$4,$N$6:N1284,N1284),"")</f>
        <v/>
      </c>
    </row>
    <row r="1285">
      <c r="A1285" s="13" t="n"/>
      <c r="B1285" s="20" t="n"/>
      <c r="C1285" s="5" t="n"/>
      <c r="D1285" s="21" t="n"/>
      <c r="E1285" s="5" t="n"/>
      <c r="F1285" s="5" t="n"/>
      <c r="G1285" s="5" t="n"/>
      <c r="H1285" s="15" t="n"/>
      <c r="I1285" s="5" t="n"/>
      <c r="J1285" s="19">
        <f>IF(E1285&amp;""="","",IFERROR(INDEX('الخدمات'!$B$6:$B$205,MATCH(E1285&amp;"",'الخدمات'!$A$6:$A$205,0)),"خدمة غير موجودة"))</f>
        <v/>
      </c>
      <c r="K1285" s="19">
        <f>IF(A1285&amp;""="","",IF(AND(G1285="تم",ISNUMBER(J1285)),ROUND(J1285-N(H1285),2),0))</f>
        <v/>
      </c>
      <c r="L1285" s="19">
        <f>IF(A1285&amp;""="","",IFERROR(ROUND(K1285*INDEX('الموظفات'!$C$6:$C$205,MATCH(F1285&amp;"",'الموظفات'!$A$6:$A$205,0)),2),0))</f>
        <v/>
      </c>
      <c r="M1285" s="6">
        <f>IF(A1285&amp;""="","",IF(G1285&amp;""="","محجوز",G1285))</f>
        <v/>
      </c>
      <c r="N1285" s="18">
        <f>IF(ISNUMBER(A1285),IF(ISNUMBER(B1285),HOUR(B1285)*60+MINUTE(B1285),0),"")</f>
        <v/>
      </c>
      <c r="O1285" s="18">
        <f>IF(AND(ISNUMBER(A1285),A1285='الإعدادات'!$B$4),COUNTIFS($A$6:$A$2005,'الإعدادات'!$B$4,$N$6:$N$2005,"&lt;"&amp;N1285)+COUNTIFS($A$6:A1285,'الإعدادات'!$B$4,$N$6:N1285,N1285),"")</f>
        <v/>
      </c>
    </row>
    <row r="1286">
      <c r="A1286" s="13" t="n"/>
      <c r="B1286" s="20" t="n"/>
      <c r="C1286" s="5" t="n"/>
      <c r="D1286" s="21" t="n"/>
      <c r="E1286" s="5" t="n"/>
      <c r="F1286" s="5" t="n"/>
      <c r="G1286" s="5" t="n"/>
      <c r="H1286" s="15" t="n"/>
      <c r="I1286" s="5" t="n"/>
      <c r="J1286" s="19">
        <f>IF(E1286&amp;""="","",IFERROR(INDEX('الخدمات'!$B$6:$B$205,MATCH(E1286&amp;"",'الخدمات'!$A$6:$A$205,0)),"خدمة غير موجودة"))</f>
        <v/>
      </c>
      <c r="K1286" s="19">
        <f>IF(A1286&amp;""="","",IF(AND(G1286="تم",ISNUMBER(J1286)),ROUND(J1286-N(H1286),2),0))</f>
        <v/>
      </c>
      <c r="L1286" s="19">
        <f>IF(A1286&amp;""="","",IFERROR(ROUND(K1286*INDEX('الموظفات'!$C$6:$C$205,MATCH(F1286&amp;"",'الموظفات'!$A$6:$A$205,0)),2),0))</f>
        <v/>
      </c>
      <c r="M1286" s="6">
        <f>IF(A1286&amp;""="","",IF(G1286&amp;""="","محجوز",G1286))</f>
        <v/>
      </c>
      <c r="N1286" s="18">
        <f>IF(ISNUMBER(A1286),IF(ISNUMBER(B1286),HOUR(B1286)*60+MINUTE(B1286),0),"")</f>
        <v/>
      </c>
      <c r="O1286" s="18">
        <f>IF(AND(ISNUMBER(A1286),A1286='الإعدادات'!$B$4),COUNTIFS($A$6:$A$2005,'الإعدادات'!$B$4,$N$6:$N$2005,"&lt;"&amp;N1286)+COUNTIFS($A$6:A1286,'الإعدادات'!$B$4,$N$6:N1286,N1286),"")</f>
        <v/>
      </c>
    </row>
    <row r="1287">
      <c r="A1287" s="13" t="n"/>
      <c r="B1287" s="20" t="n"/>
      <c r="C1287" s="5" t="n"/>
      <c r="D1287" s="21" t="n"/>
      <c r="E1287" s="5" t="n"/>
      <c r="F1287" s="5" t="n"/>
      <c r="G1287" s="5" t="n"/>
      <c r="H1287" s="15" t="n"/>
      <c r="I1287" s="5" t="n"/>
      <c r="J1287" s="19">
        <f>IF(E1287&amp;""="","",IFERROR(INDEX('الخدمات'!$B$6:$B$205,MATCH(E1287&amp;"",'الخدمات'!$A$6:$A$205,0)),"خدمة غير موجودة"))</f>
        <v/>
      </c>
      <c r="K1287" s="19">
        <f>IF(A1287&amp;""="","",IF(AND(G1287="تم",ISNUMBER(J1287)),ROUND(J1287-N(H1287),2),0))</f>
        <v/>
      </c>
      <c r="L1287" s="19">
        <f>IF(A1287&amp;""="","",IFERROR(ROUND(K1287*INDEX('الموظفات'!$C$6:$C$205,MATCH(F1287&amp;"",'الموظفات'!$A$6:$A$205,0)),2),0))</f>
        <v/>
      </c>
      <c r="M1287" s="6">
        <f>IF(A1287&amp;""="","",IF(G1287&amp;""="","محجوز",G1287))</f>
        <v/>
      </c>
      <c r="N1287" s="18">
        <f>IF(ISNUMBER(A1287),IF(ISNUMBER(B1287),HOUR(B1287)*60+MINUTE(B1287),0),"")</f>
        <v/>
      </c>
      <c r="O1287" s="18">
        <f>IF(AND(ISNUMBER(A1287),A1287='الإعدادات'!$B$4),COUNTIFS($A$6:$A$2005,'الإعدادات'!$B$4,$N$6:$N$2005,"&lt;"&amp;N1287)+COUNTIFS($A$6:A1287,'الإعدادات'!$B$4,$N$6:N1287,N1287),"")</f>
        <v/>
      </c>
    </row>
    <row r="1288">
      <c r="A1288" s="13" t="n"/>
      <c r="B1288" s="20" t="n"/>
      <c r="C1288" s="5" t="n"/>
      <c r="D1288" s="21" t="n"/>
      <c r="E1288" s="5" t="n"/>
      <c r="F1288" s="5" t="n"/>
      <c r="G1288" s="5" t="n"/>
      <c r="H1288" s="15" t="n"/>
      <c r="I1288" s="5" t="n"/>
      <c r="J1288" s="19">
        <f>IF(E1288&amp;""="","",IFERROR(INDEX('الخدمات'!$B$6:$B$205,MATCH(E1288&amp;"",'الخدمات'!$A$6:$A$205,0)),"خدمة غير موجودة"))</f>
        <v/>
      </c>
      <c r="K1288" s="19">
        <f>IF(A1288&amp;""="","",IF(AND(G1288="تم",ISNUMBER(J1288)),ROUND(J1288-N(H1288),2),0))</f>
        <v/>
      </c>
      <c r="L1288" s="19">
        <f>IF(A1288&amp;""="","",IFERROR(ROUND(K1288*INDEX('الموظفات'!$C$6:$C$205,MATCH(F1288&amp;"",'الموظفات'!$A$6:$A$205,0)),2),0))</f>
        <v/>
      </c>
      <c r="M1288" s="6">
        <f>IF(A1288&amp;""="","",IF(G1288&amp;""="","محجوز",G1288))</f>
        <v/>
      </c>
      <c r="N1288" s="18">
        <f>IF(ISNUMBER(A1288),IF(ISNUMBER(B1288),HOUR(B1288)*60+MINUTE(B1288),0),"")</f>
        <v/>
      </c>
      <c r="O1288" s="18">
        <f>IF(AND(ISNUMBER(A1288),A1288='الإعدادات'!$B$4),COUNTIFS($A$6:$A$2005,'الإعدادات'!$B$4,$N$6:$N$2005,"&lt;"&amp;N1288)+COUNTIFS($A$6:A1288,'الإعدادات'!$B$4,$N$6:N1288,N1288),"")</f>
        <v/>
      </c>
    </row>
    <row r="1289">
      <c r="A1289" s="13" t="n"/>
      <c r="B1289" s="20" t="n"/>
      <c r="C1289" s="5" t="n"/>
      <c r="D1289" s="21" t="n"/>
      <c r="E1289" s="5" t="n"/>
      <c r="F1289" s="5" t="n"/>
      <c r="G1289" s="5" t="n"/>
      <c r="H1289" s="15" t="n"/>
      <c r="I1289" s="5" t="n"/>
      <c r="J1289" s="19">
        <f>IF(E1289&amp;""="","",IFERROR(INDEX('الخدمات'!$B$6:$B$205,MATCH(E1289&amp;"",'الخدمات'!$A$6:$A$205,0)),"خدمة غير موجودة"))</f>
        <v/>
      </c>
      <c r="K1289" s="19">
        <f>IF(A1289&amp;""="","",IF(AND(G1289="تم",ISNUMBER(J1289)),ROUND(J1289-N(H1289),2),0))</f>
        <v/>
      </c>
      <c r="L1289" s="19">
        <f>IF(A1289&amp;""="","",IFERROR(ROUND(K1289*INDEX('الموظفات'!$C$6:$C$205,MATCH(F1289&amp;"",'الموظفات'!$A$6:$A$205,0)),2),0))</f>
        <v/>
      </c>
      <c r="M1289" s="6">
        <f>IF(A1289&amp;""="","",IF(G1289&amp;""="","محجوز",G1289))</f>
        <v/>
      </c>
      <c r="N1289" s="18">
        <f>IF(ISNUMBER(A1289),IF(ISNUMBER(B1289),HOUR(B1289)*60+MINUTE(B1289),0),"")</f>
        <v/>
      </c>
      <c r="O1289" s="18">
        <f>IF(AND(ISNUMBER(A1289),A1289='الإعدادات'!$B$4),COUNTIFS($A$6:$A$2005,'الإعدادات'!$B$4,$N$6:$N$2005,"&lt;"&amp;N1289)+COUNTIFS($A$6:A1289,'الإعدادات'!$B$4,$N$6:N1289,N1289),"")</f>
        <v/>
      </c>
    </row>
    <row r="1290">
      <c r="A1290" s="13" t="n"/>
      <c r="B1290" s="20" t="n"/>
      <c r="C1290" s="5" t="n"/>
      <c r="D1290" s="21" t="n"/>
      <c r="E1290" s="5" t="n"/>
      <c r="F1290" s="5" t="n"/>
      <c r="G1290" s="5" t="n"/>
      <c r="H1290" s="15" t="n"/>
      <c r="I1290" s="5" t="n"/>
      <c r="J1290" s="19">
        <f>IF(E1290&amp;""="","",IFERROR(INDEX('الخدمات'!$B$6:$B$205,MATCH(E1290&amp;"",'الخدمات'!$A$6:$A$205,0)),"خدمة غير موجودة"))</f>
        <v/>
      </c>
      <c r="K1290" s="19">
        <f>IF(A1290&amp;""="","",IF(AND(G1290="تم",ISNUMBER(J1290)),ROUND(J1290-N(H1290),2),0))</f>
        <v/>
      </c>
      <c r="L1290" s="19">
        <f>IF(A1290&amp;""="","",IFERROR(ROUND(K1290*INDEX('الموظفات'!$C$6:$C$205,MATCH(F1290&amp;"",'الموظفات'!$A$6:$A$205,0)),2),0))</f>
        <v/>
      </c>
      <c r="M1290" s="6">
        <f>IF(A1290&amp;""="","",IF(G1290&amp;""="","محجوز",G1290))</f>
        <v/>
      </c>
      <c r="N1290" s="18">
        <f>IF(ISNUMBER(A1290),IF(ISNUMBER(B1290),HOUR(B1290)*60+MINUTE(B1290),0),"")</f>
        <v/>
      </c>
      <c r="O1290" s="18">
        <f>IF(AND(ISNUMBER(A1290),A1290='الإعدادات'!$B$4),COUNTIFS($A$6:$A$2005,'الإعدادات'!$B$4,$N$6:$N$2005,"&lt;"&amp;N1290)+COUNTIFS($A$6:A1290,'الإعدادات'!$B$4,$N$6:N1290,N1290),"")</f>
        <v/>
      </c>
    </row>
    <row r="1291">
      <c r="A1291" s="13" t="n"/>
      <c r="B1291" s="20" t="n"/>
      <c r="C1291" s="5" t="n"/>
      <c r="D1291" s="21" t="n"/>
      <c r="E1291" s="5" t="n"/>
      <c r="F1291" s="5" t="n"/>
      <c r="G1291" s="5" t="n"/>
      <c r="H1291" s="15" t="n"/>
      <c r="I1291" s="5" t="n"/>
      <c r="J1291" s="19">
        <f>IF(E1291&amp;""="","",IFERROR(INDEX('الخدمات'!$B$6:$B$205,MATCH(E1291&amp;"",'الخدمات'!$A$6:$A$205,0)),"خدمة غير موجودة"))</f>
        <v/>
      </c>
      <c r="K1291" s="19">
        <f>IF(A1291&amp;""="","",IF(AND(G1291="تم",ISNUMBER(J1291)),ROUND(J1291-N(H1291),2),0))</f>
        <v/>
      </c>
      <c r="L1291" s="19">
        <f>IF(A1291&amp;""="","",IFERROR(ROUND(K1291*INDEX('الموظفات'!$C$6:$C$205,MATCH(F1291&amp;"",'الموظفات'!$A$6:$A$205,0)),2),0))</f>
        <v/>
      </c>
      <c r="M1291" s="6">
        <f>IF(A1291&amp;""="","",IF(G1291&amp;""="","محجوز",G1291))</f>
        <v/>
      </c>
      <c r="N1291" s="18">
        <f>IF(ISNUMBER(A1291),IF(ISNUMBER(B1291),HOUR(B1291)*60+MINUTE(B1291),0),"")</f>
        <v/>
      </c>
      <c r="O1291" s="18">
        <f>IF(AND(ISNUMBER(A1291),A1291='الإعدادات'!$B$4),COUNTIFS($A$6:$A$2005,'الإعدادات'!$B$4,$N$6:$N$2005,"&lt;"&amp;N1291)+COUNTIFS($A$6:A1291,'الإعدادات'!$B$4,$N$6:N1291,N1291),"")</f>
        <v/>
      </c>
    </row>
    <row r="1292">
      <c r="A1292" s="13" t="n"/>
      <c r="B1292" s="20" t="n"/>
      <c r="C1292" s="5" t="n"/>
      <c r="D1292" s="21" t="n"/>
      <c r="E1292" s="5" t="n"/>
      <c r="F1292" s="5" t="n"/>
      <c r="G1292" s="5" t="n"/>
      <c r="H1292" s="15" t="n"/>
      <c r="I1292" s="5" t="n"/>
      <c r="J1292" s="19">
        <f>IF(E1292&amp;""="","",IFERROR(INDEX('الخدمات'!$B$6:$B$205,MATCH(E1292&amp;"",'الخدمات'!$A$6:$A$205,0)),"خدمة غير موجودة"))</f>
        <v/>
      </c>
      <c r="K1292" s="19">
        <f>IF(A1292&amp;""="","",IF(AND(G1292="تم",ISNUMBER(J1292)),ROUND(J1292-N(H1292),2),0))</f>
        <v/>
      </c>
      <c r="L1292" s="19">
        <f>IF(A1292&amp;""="","",IFERROR(ROUND(K1292*INDEX('الموظفات'!$C$6:$C$205,MATCH(F1292&amp;"",'الموظفات'!$A$6:$A$205,0)),2),0))</f>
        <v/>
      </c>
      <c r="M1292" s="6">
        <f>IF(A1292&amp;""="","",IF(G1292&amp;""="","محجوز",G1292))</f>
        <v/>
      </c>
      <c r="N1292" s="18">
        <f>IF(ISNUMBER(A1292),IF(ISNUMBER(B1292),HOUR(B1292)*60+MINUTE(B1292),0),"")</f>
        <v/>
      </c>
      <c r="O1292" s="18">
        <f>IF(AND(ISNUMBER(A1292),A1292='الإعدادات'!$B$4),COUNTIFS($A$6:$A$2005,'الإعدادات'!$B$4,$N$6:$N$2005,"&lt;"&amp;N1292)+COUNTIFS($A$6:A1292,'الإعدادات'!$B$4,$N$6:N1292,N1292),"")</f>
        <v/>
      </c>
    </row>
    <row r="1293">
      <c r="A1293" s="13" t="n"/>
      <c r="B1293" s="20" t="n"/>
      <c r="C1293" s="5" t="n"/>
      <c r="D1293" s="21" t="n"/>
      <c r="E1293" s="5" t="n"/>
      <c r="F1293" s="5" t="n"/>
      <c r="G1293" s="5" t="n"/>
      <c r="H1293" s="15" t="n"/>
      <c r="I1293" s="5" t="n"/>
      <c r="J1293" s="19">
        <f>IF(E1293&amp;""="","",IFERROR(INDEX('الخدمات'!$B$6:$B$205,MATCH(E1293&amp;"",'الخدمات'!$A$6:$A$205,0)),"خدمة غير موجودة"))</f>
        <v/>
      </c>
      <c r="K1293" s="19">
        <f>IF(A1293&amp;""="","",IF(AND(G1293="تم",ISNUMBER(J1293)),ROUND(J1293-N(H1293),2),0))</f>
        <v/>
      </c>
      <c r="L1293" s="19">
        <f>IF(A1293&amp;""="","",IFERROR(ROUND(K1293*INDEX('الموظفات'!$C$6:$C$205,MATCH(F1293&amp;"",'الموظفات'!$A$6:$A$205,0)),2),0))</f>
        <v/>
      </c>
      <c r="M1293" s="6">
        <f>IF(A1293&amp;""="","",IF(G1293&amp;""="","محجوز",G1293))</f>
        <v/>
      </c>
      <c r="N1293" s="18">
        <f>IF(ISNUMBER(A1293),IF(ISNUMBER(B1293),HOUR(B1293)*60+MINUTE(B1293),0),"")</f>
        <v/>
      </c>
      <c r="O1293" s="18">
        <f>IF(AND(ISNUMBER(A1293),A1293='الإعدادات'!$B$4),COUNTIFS($A$6:$A$2005,'الإعدادات'!$B$4,$N$6:$N$2005,"&lt;"&amp;N1293)+COUNTIFS($A$6:A1293,'الإعدادات'!$B$4,$N$6:N1293,N1293),"")</f>
        <v/>
      </c>
    </row>
    <row r="1294">
      <c r="A1294" s="13" t="n"/>
      <c r="B1294" s="20" t="n"/>
      <c r="C1294" s="5" t="n"/>
      <c r="D1294" s="21" t="n"/>
      <c r="E1294" s="5" t="n"/>
      <c r="F1294" s="5" t="n"/>
      <c r="G1294" s="5" t="n"/>
      <c r="H1294" s="15" t="n"/>
      <c r="I1294" s="5" t="n"/>
      <c r="J1294" s="19">
        <f>IF(E1294&amp;""="","",IFERROR(INDEX('الخدمات'!$B$6:$B$205,MATCH(E1294&amp;"",'الخدمات'!$A$6:$A$205,0)),"خدمة غير موجودة"))</f>
        <v/>
      </c>
      <c r="K1294" s="19">
        <f>IF(A1294&amp;""="","",IF(AND(G1294="تم",ISNUMBER(J1294)),ROUND(J1294-N(H1294),2),0))</f>
        <v/>
      </c>
      <c r="L1294" s="19">
        <f>IF(A1294&amp;""="","",IFERROR(ROUND(K1294*INDEX('الموظفات'!$C$6:$C$205,MATCH(F1294&amp;"",'الموظفات'!$A$6:$A$205,0)),2),0))</f>
        <v/>
      </c>
      <c r="M1294" s="6">
        <f>IF(A1294&amp;""="","",IF(G1294&amp;""="","محجوز",G1294))</f>
        <v/>
      </c>
      <c r="N1294" s="18">
        <f>IF(ISNUMBER(A1294),IF(ISNUMBER(B1294),HOUR(B1294)*60+MINUTE(B1294),0),"")</f>
        <v/>
      </c>
      <c r="O1294" s="18">
        <f>IF(AND(ISNUMBER(A1294),A1294='الإعدادات'!$B$4),COUNTIFS($A$6:$A$2005,'الإعدادات'!$B$4,$N$6:$N$2005,"&lt;"&amp;N1294)+COUNTIFS($A$6:A1294,'الإعدادات'!$B$4,$N$6:N1294,N1294),"")</f>
        <v/>
      </c>
    </row>
    <row r="1295">
      <c r="A1295" s="13" t="n"/>
      <c r="B1295" s="20" t="n"/>
      <c r="C1295" s="5" t="n"/>
      <c r="D1295" s="21" t="n"/>
      <c r="E1295" s="5" t="n"/>
      <c r="F1295" s="5" t="n"/>
      <c r="G1295" s="5" t="n"/>
      <c r="H1295" s="15" t="n"/>
      <c r="I1295" s="5" t="n"/>
      <c r="J1295" s="19">
        <f>IF(E1295&amp;""="","",IFERROR(INDEX('الخدمات'!$B$6:$B$205,MATCH(E1295&amp;"",'الخدمات'!$A$6:$A$205,0)),"خدمة غير موجودة"))</f>
        <v/>
      </c>
      <c r="K1295" s="19">
        <f>IF(A1295&amp;""="","",IF(AND(G1295="تم",ISNUMBER(J1295)),ROUND(J1295-N(H1295),2),0))</f>
        <v/>
      </c>
      <c r="L1295" s="19">
        <f>IF(A1295&amp;""="","",IFERROR(ROUND(K1295*INDEX('الموظفات'!$C$6:$C$205,MATCH(F1295&amp;"",'الموظفات'!$A$6:$A$205,0)),2),0))</f>
        <v/>
      </c>
      <c r="M1295" s="6">
        <f>IF(A1295&amp;""="","",IF(G1295&amp;""="","محجوز",G1295))</f>
        <v/>
      </c>
      <c r="N1295" s="18">
        <f>IF(ISNUMBER(A1295),IF(ISNUMBER(B1295),HOUR(B1295)*60+MINUTE(B1295),0),"")</f>
        <v/>
      </c>
      <c r="O1295" s="18">
        <f>IF(AND(ISNUMBER(A1295),A1295='الإعدادات'!$B$4),COUNTIFS($A$6:$A$2005,'الإعدادات'!$B$4,$N$6:$N$2005,"&lt;"&amp;N1295)+COUNTIFS($A$6:A1295,'الإعدادات'!$B$4,$N$6:N1295,N1295),"")</f>
        <v/>
      </c>
    </row>
    <row r="1296">
      <c r="A1296" s="13" t="n"/>
      <c r="B1296" s="20" t="n"/>
      <c r="C1296" s="5" t="n"/>
      <c r="D1296" s="21" t="n"/>
      <c r="E1296" s="5" t="n"/>
      <c r="F1296" s="5" t="n"/>
      <c r="G1296" s="5" t="n"/>
      <c r="H1296" s="15" t="n"/>
      <c r="I1296" s="5" t="n"/>
      <c r="J1296" s="19">
        <f>IF(E1296&amp;""="","",IFERROR(INDEX('الخدمات'!$B$6:$B$205,MATCH(E1296&amp;"",'الخدمات'!$A$6:$A$205,0)),"خدمة غير موجودة"))</f>
        <v/>
      </c>
      <c r="K1296" s="19">
        <f>IF(A1296&amp;""="","",IF(AND(G1296="تم",ISNUMBER(J1296)),ROUND(J1296-N(H1296),2),0))</f>
        <v/>
      </c>
      <c r="L1296" s="19">
        <f>IF(A1296&amp;""="","",IFERROR(ROUND(K1296*INDEX('الموظفات'!$C$6:$C$205,MATCH(F1296&amp;"",'الموظفات'!$A$6:$A$205,0)),2),0))</f>
        <v/>
      </c>
      <c r="M1296" s="6">
        <f>IF(A1296&amp;""="","",IF(G1296&amp;""="","محجوز",G1296))</f>
        <v/>
      </c>
      <c r="N1296" s="18">
        <f>IF(ISNUMBER(A1296),IF(ISNUMBER(B1296),HOUR(B1296)*60+MINUTE(B1296),0),"")</f>
        <v/>
      </c>
      <c r="O1296" s="18">
        <f>IF(AND(ISNUMBER(A1296),A1296='الإعدادات'!$B$4),COUNTIFS($A$6:$A$2005,'الإعدادات'!$B$4,$N$6:$N$2005,"&lt;"&amp;N1296)+COUNTIFS($A$6:A1296,'الإعدادات'!$B$4,$N$6:N1296,N1296),"")</f>
        <v/>
      </c>
    </row>
    <row r="1297">
      <c r="A1297" s="13" t="n"/>
      <c r="B1297" s="20" t="n"/>
      <c r="C1297" s="5" t="n"/>
      <c r="D1297" s="21" t="n"/>
      <c r="E1297" s="5" t="n"/>
      <c r="F1297" s="5" t="n"/>
      <c r="G1297" s="5" t="n"/>
      <c r="H1297" s="15" t="n"/>
      <c r="I1297" s="5" t="n"/>
      <c r="J1297" s="19">
        <f>IF(E1297&amp;""="","",IFERROR(INDEX('الخدمات'!$B$6:$B$205,MATCH(E1297&amp;"",'الخدمات'!$A$6:$A$205,0)),"خدمة غير موجودة"))</f>
        <v/>
      </c>
      <c r="K1297" s="19">
        <f>IF(A1297&amp;""="","",IF(AND(G1297="تم",ISNUMBER(J1297)),ROUND(J1297-N(H1297),2),0))</f>
        <v/>
      </c>
      <c r="L1297" s="19">
        <f>IF(A1297&amp;""="","",IFERROR(ROUND(K1297*INDEX('الموظفات'!$C$6:$C$205,MATCH(F1297&amp;"",'الموظفات'!$A$6:$A$205,0)),2),0))</f>
        <v/>
      </c>
      <c r="M1297" s="6">
        <f>IF(A1297&amp;""="","",IF(G1297&amp;""="","محجوز",G1297))</f>
        <v/>
      </c>
      <c r="N1297" s="18">
        <f>IF(ISNUMBER(A1297),IF(ISNUMBER(B1297),HOUR(B1297)*60+MINUTE(B1297),0),"")</f>
        <v/>
      </c>
      <c r="O1297" s="18">
        <f>IF(AND(ISNUMBER(A1297),A1297='الإعدادات'!$B$4),COUNTIFS($A$6:$A$2005,'الإعدادات'!$B$4,$N$6:$N$2005,"&lt;"&amp;N1297)+COUNTIFS($A$6:A1297,'الإعدادات'!$B$4,$N$6:N1297,N1297),"")</f>
        <v/>
      </c>
    </row>
    <row r="1298">
      <c r="A1298" s="13" t="n"/>
      <c r="B1298" s="20" t="n"/>
      <c r="C1298" s="5" t="n"/>
      <c r="D1298" s="21" t="n"/>
      <c r="E1298" s="5" t="n"/>
      <c r="F1298" s="5" t="n"/>
      <c r="G1298" s="5" t="n"/>
      <c r="H1298" s="15" t="n"/>
      <c r="I1298" s="5" t="n"/>
      <c r="J1298" s="19">
        <f>IF(E1298&amp;""="","",IFERROR(INDEX('الخدمات'!$B$6:$B$205,MATCH(E1298&amp;"",'الخدمات'!$A$6:$A$205,0)),"خدمة غير موجودة"))</f>
        <v/>
      </c>
      <c r="K1298" s="19">
        <f>IF(A1298&amp;""="","",IF(AND(G1298="تم",ISNUMBER(J1298)),ROUND(J1298-N(H1298),2),0))</f>
        <v/>
      </c>
      <c r="L1298" s="19">
        <f>IF(A1298&amp;""="","",IFERROR(ROUND(K1298*INDEX('الموظفات'!$C$6:$C$205,MATCH(F1298&amp;"",'الموظفات'!$A$6:$A$205,0)),2),0))</f>
        <v/>
      </c>
      <c r="M1298" s="6">
        <f>IF(A1298&amp;""="","",IF(G1298&amp;""="","محجوز",G1298))</f>
        <v/>
      </c>
      <c r="N1298" s="18">
        <f>IF(ISNUMBER(A1298),IF(ISNUMBER(B1298),HOUR(B1298)*60+MINUTE(B1298),0),"")</f>
        <v/>
      </c>
      <c r="O1298" s="18">
        <f>IF(AND(ISNUMBER(A1298),A1298='الإعدادات'!$B$4),COUNTIFS($A$6:$A$2005,'الإعدادات'!$B$4,$N$6:$N$2005,"&lt;"&amp;N1298)+COUNTIFS($A$6:A1298,'الإعدادات'!$B$4,$N$6:N1298,N1298),"")</f>
        <v/>
      </c>
    </row>
    <row r="1299">
      <c r="A1299" s="13" t="n"/>
      <c r="B1299" s="20" t="n"/>
      <c r="C1299" s="5" t="n"/>
      <c r="D1299" s="21" t="n"/>
      <c r="E1299" s="5" t="n"/>
      <c r="F1299" s="5" t="n"/>
      <c r="G1299" s="5" t="n"/>
      <c r="H1299" s="15" t="n"/>
      <c r="I1299" s="5" t="n"/>
      <c r="J1299" s="19">
        <f>IF(E1299&amp;""="","",IFERROR(INDEX('الخدمات'!$B$6:$B$205,MATCH(E1299&amp;"",'الخدمات'!$A$6:$A$205,0)),"خدمة غير موجودة"))</f>
        <v/>
      </c>
      <c r="K1299" s="19">
        <f>IF(A1299&amp;""="","",IF(AND(G1299="تم",ISNUMBER(J1299)),ROUND(J1299-N(H1299),2),0))</f>
        <v/>
      </c>
      <c r="L1299" s="19">
        <f>IF(A1299&amp;""="","",IFERROR(ROUND(K1299*INDEX('الموظفات'!$C$6:$C$205,MATCH(F1299&amp;"",'الموظفات'!$A$6:$A$205,0)),2),0))</f>
        <v/>
      </c>
      <c r="M1299" s="6">
        <f>IF(A1299&amp;""="","",IF(G1299&amp;""="","محجوز",G1299))</f>
        <v/>
      </c>
      <c r="N1299" s="18">
        <f>IF(ISNUMBER(A1299),IF(ISNUMBER(B1299),HOUR(B1299)*60+MINUTE(B1299),0),"")</f>
        <v/>
      </c>
      <c r="O1299" s="18">
        <f>IF(AND(ISNUMBER(A1299),A1299='الإعدادات'!$B$4),COUNTIFS($A$6:$A$2005,'الإعدادات'!$B$4,$N$6:$N$2005,"&lt;"&amp;N1299)+COUNTIFS($A$6:A1299,'الإعدادات'!$B$4,$N$6:N1299,N1299),"")</f>
        <v/>
      </c>
    </row>
    <row r="1300">
      <c r="A1300" s="13" t="n"/>
      <c r="B1300" s="20" t="n"/>
      <c r="C1300" s="5" t="n"/>
      <c r="D1300" s="21" t="n"/>
      <c r="E1300" s="5" t="n"/>
      <c r="F1300" s="5" t="n"/>
      <c r="G1300" s="5" t="n"/>
      <c r="H1300" s="15" t="n"/>
      <c r="I1300" s="5" t="n"/>
      <c r="J1300" s="19">
        <f>IF(E1300&amp;""="","",IFERROR(INDEX('الخدمات'!$B$6:$B$205,MATCH(E1300&amp;"",'الخدمات'!$A$6:$A$205,0)),"خدمة غير موجودة"))</f>
        <v/>
      </c>
      <c r="K1300" s="19">
        <f>IF(A1300&amp;""="","",IF(AND(G1300="تم",ISNUMBER(J1300)),ROUND(J1300-N(H1300),2),0))</f>
        <v/>
      </c>
      <c r="L1300" s="19">
        <f>IF(A1300&amp;""="","",IFERROR(ROUND(K1300*INDEX('الموظفات'!$C$6:$C$205,MATCH(F1300&amp;"",'الموظفات'!$A$6:$A$205,0)),2),0))</f>
        <v/>
      </c>
      <c r="M1300" s="6">
        <f>IF(A1300&amp;""="","",IF(G1300&amp;""="","محجوز",G1300))</f>
        <v/>
      </c>
      <c r="N1300" s="18">
        <f>IF(ISNUMBER(A1300),IF(ISNUMBER(B1300),HOUR(B1300)*60+MINUTE(B1300),0),"")</f>
        <v/>
      </c>
      <c r="O1300" s="18">
        <f>IF(AND(ISNUMBER(A1300),A1300='الإعدادات'!$B$4),COUNTIFS($A$6:$A$2005,'الإعدادات'!$B$4,$N$6:$N$2005,"&lt;"&amp;N1300)+COUNTIFS($A$6:A1300,'الإعدادات'!$B$4,$N$6:N1300,N1300),"")</f>
        <v/>
      </c>
    </row>
    <row r="1301">
      <c r="A1301" s="13" t="n"/>
      <c r="B1301" s="20" t="n"/>
      <c r="C1301" s="5" t="n"/>
      <c r="D1301" s="21" t="n"/>
      <c r="E1301" s="5" t="n"/>
      <c r="F1301" s="5" t="n"/>
      <c r="G1301" s="5" t="n"/>
      <c r="H1301" s="15" t="n"/>
      <c r="I1301" s="5" t="n"/>
      <c r="J1301" s="19">
        <f>IF(E1301&amp;""="","",IFERROR(INDEX('الخدمات'!$B$6:$B$205,MATCH(E1301&amp;"",'الخدمات'!$A$6:$A$205,0)),"خدمة غير موجودة"))</f>
        <v/>
      </c>
      <c r="K1301" s="19">
        <f>IF(A1301&amp;""="","",IF(AND(G1301="تم",ISNUMBER(J1301)),ROUND(J1301-N(H1301),2),0))</f>
        <v/>
      </c>
      <c r="L1301" s="19">
        <f>IF(A1301&amp;""="","",IFERROR(ROUND(K1301*INDEX('الموظفات'!$C$6:$C$205,MATCH(F1301&amp;"",'الموظفات'!$A$6:$A$205,0)),2),0))</f>
        <v/>
      </c>
      <c r="M1301" s="6">
        <f>IF(A1301&amp;""="","",IF(G1301&amp;""="","محجوز",G1301))</f>
        <v/>
      </c>
      <c r="N1301" s="18">
        <f>IF(ISNUMBER(A1301),IF(ISNUMBER(B1301),HOUR(B1301)*60+MINUTE(B1301),0),"")</f>
        <v/>
      </c>
      <c r="O1301" s="18">
        <f>IF(AND(ISNUMBER(A1301),A1301='الإعدادات'!$B$4),COUNTIFS($A$6:$A$2005,'الإعدادات'!$B$4,$N$6:$N$2005,"&lt;"&amp;N1301)+COUNTIFS($A$6:A1301,'الإعدادات'!$B$4,$N$6:N1301,N1301),"")</f>
        <v/>
      </c>
    </row>
    <row r="1302">
      <c r="A1302" s="13" t="n"/>
      <c r="B1302" s="20" t="n"/>
      <c r="C1302" s="5" t="n"/>
      <c r="D1302" s="21" t="n"/>
      <c r="E1302" s="5" t="n"/>
      <c r="F1302" s="5" t="n"/>
      <c r="G1302" s="5" t="n"/>
      <c r="H1302" s="15" t="n"/>
      <c r="I1302" s="5" t="n"/>
      <c r="J1302" s="19">
        <f>IF(E1302&amp;""="","",IFERROR(INDEX('الخدمات'!$B$6:$B$205,MATCH(E1302&amp;"",'الخدمات'!$A$6:$A$205,0)),"خدمة غير موجودة"))</f>
        <v/>
      </c>
      <c r="K1302" s="19">
        <f>IF(A1302&amp;""="","",IF(AND(G1302="تم",ISNUMBER(J1302)),ROUND(J1302-N(H1302),2),0))</f>
        <v/>
      </c>
      <c r="L1302" s="19">
        <f>IF(A1302&amp;""="","",IFERROR(ROUND(K1302*INDEX('الموظفات'!$C$6:$C$205,MATCH(F1302&amp;"",'الموظفات'!$A$6:$A$205,0)),2),0))</f>
        <v/>
      </c>
      <c r="M1302" s="6">
        <f>IF(A1302&amp;""="","",IF(G1302&amp;""="","محجوز",G1302))</f>
        <v/>
      </c>
      <c r="N1302" s="18">
        <f>IF(ISNUMBER(A1302),IF(ISNUMBER(B1302),HOUR(B1302)*60+MINUTE(B1302),0),"")</f>
        <v/>
      </c>
      <c r="O1302" s="18">
        <f>IF(AND(ISNUMBER(A1302),A1302='الإعدادات'!$B$4),COUNTIFS($A$6:$A$2005,'الإعدادات'!$B$4,$N$6:$N$2005,"&lt;"&amp;N1302)+COUNTIFS($A$6:A1302,'الإعدادات'!$B$4,$N$6:N1302,N1302),"")</f>
        <v/>
      </c>
    </row>
    <row r="1303">
      <c r="A1303" s="13" t="n"/>
      <c r="B1303" s="20" t="n"/>
      <c r="C1303" s="5" t="n"/>
      <c r="D1303" s="21" t="n"/>
      <c r="E1303" s="5" t="n"/>
      <c r="F1303" s="5" t="n"/>
      <c r="G1303" s="5" t="n"/>
      <c r="H1303" s="15" t="n"/>
      <c r="I1303" s="5" t="n"/>
      <c r="J1303" s="19">
        <f>IF(E1303&amp;""="","",IFERROR(INDEX('الخدمات'!$B$6:$B$205,MATCH(E1303&amp;"",'الخدمات'!$A$6:$A$205,0)),"خدمة غير موجودة"))</f>
        <v/>
      </c>
      <c r="K1303" s="19">
        <f>IF(A1303&amp;""="","",IF(AND(G1303="تم",ISNUMBER(J1303)),ROUND(J1303-N(H1303),2),0))</f>
        <v/>
      </c>
      <c r="L1303" s="19">
        <f>IF(A1303&amp;""="","",IFERROR(ROUND(K1303*INDEX('الموظفات'!$C$6:$C$205,MATCH(F1303&amp;"",'الموظفات'!$A$6:$A$205,0)),2),0))</f>
        <v/>
      </c>
      <c r="M1303" s="6">
        <f>IF(A1303&amp;""="","",IF(G1303&amp;""="","محجوز",G1303))</f>
        <v/>
      </c>
      <c r="N1303" s="18">
        <f>IF(ISNUMBER(A1303),IF(ISNUMBER(B1303),HOUR(B1303)*60+MINUTE(B1303),0),"")</f>
        <v/>
      </c>
      <c r="O1303" s="18">
        <f>IF(AND(ISNUMBER(A1303),A1303='الإعدادات'!$B$4),COUNTIFS($A$6:$A$2005,'الإعدادات'!$B$4,$N$6:$N$2005,"&lt;"&amp;N1303)+COUNTIFS($A$6:A1303,'الإعدادات'!$B$4,$N$6:N1303,N1303),"")</f>
        <v/>
      </c>
    </row>
    <row r="1304">
      <c r="A1304" s="13" t="n"/>
      <c r="B1304" s="20" t="n"/>
      <c r="C1304" s="5" t="n"/>
      <c r="D1304" s="21" t="n"/>
      <c r="E1304" s="5" t="n"/>
      <c r="F1304" s="5" t="n"/>
      <c r="G1304" s="5" t="n"/>
      <c r="H1304" s="15" t="n"/>
      <c r="I1304" s="5" t="n"/>
      <c r="J1304" s="19">
        <f>IF(E1304&amp;""="","",IFERROR(INDEX('الخدمات'!$B$6:$B$205,MATCH(E1304&amp;"",'الخدمات'!$A$6:$A$205,0)),"خدمة غير موجودة"))</f>
        <v/>
      </c>
      <c r="K1304" s="19">
        <f>IF(A1304&amp;""="","",IF(AND(G1304="تم",ISNUMBER(J1304)),ROUND(J1304-N(H1304),2),0))</f>
        <v/>
      </c>
      <c r="L1304" s="19">
        <f>IF(A1304&amp;""="","",IFERROR(ROUND(K1304*INDEX('الموظفات'!$C$6:$C$205,MATCH(F1304&amp;"",'الموظفات'!$A$6:$A$205,0)),2),0))</f>
        <v/>
      </c>
      <c r="M1304" s="6">
        <f>IF(A1304&amp;""="","",IF(G1304&amp;""="","محجوز",G1304))</f>
        <v/>
      </c>
      <c r="N1304" s="18">
        <f>IF(ISNUMBER(A1304),IF(ISNUMBER(B1304),HOUR(B1304)*60+MINUTE(B1304),0),"")</f>
        <v/>
      </c>
      <c r="O1304" s="18">
        <f>IF(AND(ISNUMBER(A1304),A1304='الإعدادات'!$B$4),COUNTIFS($A$6:$A$2005,'الإعدادات'!$B$4,$N$6:$N$2005,"&lt;"&amp;N1304)+COUNTIFS($A$6:A1304,'الإعدادات'!$B$4,$N$6:N1304,N1304),"")</f>
        <v/>
      </c>
    </row>
    <row r="1305">
      <c r="A1305" s="13" t="n"/>
      <c r="B1305" s="20" t="n"/>
      <c r="C1305" s="5" t="n"/>
      <c r="D1305" s="21" t="n"/>
      <c r="E1305" s="5" t="n"/>
      <c r="F1305" s="5" t="n"/>
      <c r="G1305" s="5" t="n"/>
      <c r="H1305" s="15" t="n"/>
      <c r="I1305" s="5" t="n"/>
      <c r="J1305" s="19">
        <f>IF(E1305&amp;""="","",IFERROR(INDEX('الخدمات'!$B$6:$B$205,MATCH(E1305&amp;"",'الخدمات'!$A$6:$A$205,0)),"خدمة غير موجودة"))</f>
        <v/>
      </c>
      <c r="K1305" s="19">
        <f>IF(A1305&amp;""="","",IF(AND(G1305="تم",ISNUMBER(J1305)),ROUND(J1305-N(H1305),2),0))</f>
        <v/>
      </c>
      <c r="L1305" s="19">
        <f>IF(A1305&amp;""="","",IFERROR(ROUND(K1305*INDEX('الموظفات'!$C$6:$C$205,MATCH(F1305&amp;"",'الموظفات'!$A$6:$A$205,0)),2),0))</f>
        <v/>
      </c>
      <c r="M1305" s="6">
        <f>IF(A1305&amp;""="","",IF(G1305&amp;""="","محجوز",G1305))</f>
        <v/>
      </c>
      <c r="N1305" s="18">
        <f>IF(ISNUMBER(A1305),IF(ISNUMBER(B1305),HOUR(B1305)*60+MINUTE(B1305),0),"")</f>
        <v/>
      </c>
      <c r="O1305" s="18">
        <f>IF(AND(ISNUMBER(A1305),A1305='الإعدادات'!$B$4),COUNTIFS($A$6:$A$2005,'الإعدادات'!$B$4,$N$6:$N$2005,"&lt;"&amp;N1305)+COUNTIFS($A$6:A1305,'الإعدادات'!$B$4,$N$6:N1305,N1305),"")</f>
        <v/>
      </c>
    </row>
    <row r="1306">
      <c r="A1306" s="13" t="n"/>
      <c r="B1306" s="20" t="n"/>
      <c r="C1306" s="5" t="n"/>
      <c r="D1306" s="21" t="n"/>
      <c r="E1306" s="5" t="n"/>
      <c r="F1306" s="5" t="n"/>
      <c r="G1306" s="5" t="n"/>
      <c r="H1306" s="15" t="n"/>
      <c r="I1306" s="5" t="n"/>
      <c r="J1306" s="19">
        <f>IF(E1306&amp;""="","",IFERROR(INDEX('الخدمات'!$B$6:$B$205,MATCH(E1306&amp;"",'الخدمات'!$A$6:$A$205,0)),"خدمة غير موجودة"))</f>
        <v/>
      </c>
      <c r="K1306" s="19">
        <f>IF(A1306&amp;""="","",IF(AND(G1306="تم",ISNUMBER(J1306)),ROUND(J1306-N(H1306),2),0))</f>
        <v/>
      </c>
      <c r="L1306" s="19">
        <f>IF(A1306&amp;""="","",IFERROR(ROUND(K1306*INDEX('الموظفات'!$C$6:$C$205,MATCH(F1306&amp;"",'الموظفات'!$A$6:$A$205,0)),2),0))</f>
        <v/>
      </c>
      <c r="M1306" s="6">
        <f>IF(A1306&amp;""="","",IF(G1306&amp;""="","محجوز",G1306))</f>
        <v/>
      </c>
      <c r="N1306" s="18">
        <f>IF(ISNUMBER(A1306),IF(ISNUMBER(B1306),HOUR(B1306)*60+MINUTE(B1306),0),"")</f>
        <v/>
      </c>
      <c r="O1306" s="18">
        <f>IF(AND(ISNUMBER(A1306),A1306='الإعدادات'!$B$4),COUNTIFS($A$6:$A$2005,'الإعدادات'!$B$4,$N$6:$N$2005,"&lt;"&amp;N1306)+COUNTIFS($A$6:A1306,'الإعدادات'!$B$4,$N$6:N1306,N1306),"")</f>
        <v/>
      </c>
    </row>
    <row r="1307">
      <c r="A1307" s="13" t="n"/>
      <c r="B1307" s="20" t="n"/>
      <c r="C1307" s="5" t="n"/>
      <c r="D1307" s="21" t="n"/>
      <c r="E1307" s="5" t="n"/>
      <c r="F1307" s="5" t="n"/>
      <c r="G1307" s="5" t="n"/>
      <c r="H1307" s="15" t="n"/>
      <c r="I1307" s="5" t="n"/>
      <c r="J1307" s="19">
        <f>IF(E1307&amp;""="","",IFERROR(INDEX('الخدمات'!$B$6:$B$205,MATCH(E1307&amp;"",'الخدمات'!$A$6:$A$205,0)),"خدمة غير موجودة"))</f>
        <v/>
      </c>
      <c r="K1307" s="19">
        <f>IF(A1307&amp;""="","",IF(AND(G1307="تم",ISNUMBER(J1307)),ROUND(J1307-N(H1307),2),0))</f>
        <v/>
      </c>
      <c r="L1307" s="19">
        <f>IF(A1307&amp;""="","",IFERROR(ROUND(K1307*INDEX('الموظفات'!$C$6:$C$205,MATCH(F1307&amp;"",'الموظفات'!$A$6:$A$205,0)),2),0))</f>
        <v/>
      </c>
      <c r="M1307" s="6">
        <f>IF(A1307&amp;""="","",IF(G1307&amp;""="","محجوز",G1307))</f>
        <v/>
      </c>
      <c r="N1307" s="18">
        <f>IF(ISNUMBER(A1307),IF(ISNUMBER(B1307),HOUR(B1307)*60+MINUTE(B1307),0),"")</f>
        <v/>
      </c>
      <c r="O1307" s="18">
        <f>IF(AND(ISNUMBER(A1307),A1307='الإعدادات'!$B$4),COUNTIFS($A$6:$A$2005,'الإعدادات'!$B$4,$N$6:$N$2005,"&lt;"&amp;N1307)+COUNTIFS($A$6:A1307,'الإعدادات'!$B$4,$N$6:N1307,N1307),"")</f>
        <v/>
      </c>
    </row>
    <row r="1308">
      <c r="A1308" s="13" t="n"/>
      <c r="B1308" s="20" t="n"/>
      <c r="C1308" s="5" t="n"/>
      <c r="D1308" s="21" t="n"/>
      <c r="E1308" s="5" t="n"/>
      <c r="F1308" s="5" t="n"/>
      <c r="G1308" s="5" t="n"/>
      <c r="H1308" s="15" t="n"/>
      <c r="I1308" s="5" t="n"/>
      <c r="J1308" s="19">
        <f>IF(E1308&amp;""="","",IFERROR(INDEX('الخدمات'!$B$6:$B$205,MATCH(E1308&amp;"",'الخدمات'!$A$6:$A$205,0)),"خدمة غير موجودة"))</f>
        <v/>
      </c>
      <c r="K1308" s="19">
        <f>IF(A1308&amp;""="","",IF(AND(G1308="تم",ISNUMBER(J1308)),ROUND(J1308-N(H1308),2),0))</f>
        <v/>
      </c>
      <c r="L1308" s="19">
        <f>IF(A1308&amp;""="","",IFERROR(ROUND(K1308*INDEX('الموظفات'!$C$6:$C$205,MATCH(F1308&amp;"",'الموظفات'!$A$6:$A$205,0)),2),0))</f>
        <v/>
      </c>
      <c r="M1308" s="6">
        <f>IF(A1308&amp;""="","",IF(G1308&amp;""="","محجوز",G1308))</f>
        <v/>
      </c>
      <c r="N1308" s="18">
        <f>IF(ISNUMBER(A1308),IF(ISNUMBER(B1308),HOUR(B1308)*60+MINUTE(B1308),0),"")</f>
        <v/>
      </c>
      <c r="O1308" s="18">
        <f>IF(AND(ISNUMBER(A1308),A1308='الإعدادات'!$B$4),COUNTIFS($A$6:$A$2005,'الإعدادات'!$B$4,$N$6:$N$2005,"&lt;"&amp;N1308)+COUNTIFS($A$6:A1308,'الإعدادات'!$B$4,$N$6:N1308,N1308),"")</f>
        <v/>
      </c>
    </row>
    <row r="1309">
      <c r="A1309" s="13" t="n"/>
      <c r="B1309" s="20" t="n"/>
      <c r="C1309" s="5" t="n"/>
      <c r="D1309" s="21" t="n"/>
      <c r="E1309" s="5" t="n"/>
      <c r="F1309" s="5" t="n"/>
      <c r="G1309" s="5" t="n"/>
      <c r="H1309" s="15" t="n"/>
      <c r="I1309" s="5" t="n"/>
      <c r="J1309" s="19">
        <f>IF(E1309&amp;""="","",IFERROR(INDEX('الخدمات'!$B$6:$B$205,MATCH(E1309&amp;"",'الخدمات'!$A$6:$A$205,0)),"خدمة غير موجودة"))</f>
        <v/>
      </c>
      <c r="K1309" s="19">
        <f>IF(A1309&amp;""="","",IF(AND(G1309="تم",ISNUMBER(J1309)),ROUND(J1309-N(H1309),2),0))</f>
        <v/>
      </c>
      <c r="L1309" s="19">
        <f>IF(A1309&amp;""="","",IFERROR(ROUND(K1309*INDEX('الموظفات'!$C$6:$C$205,MATCH(F1309&amp;"",'الموظفات'!$A$6:$A$205,0)),2),0))</f>
        <v/>
      </c>
      <c r="M1309" s="6">
        <f>IF(A1309&amp;""="","",IF(G1309&amp;""="","محجوز",G1309))</f>
        <v/>
      </c>
      <c r="N1309" s="18">
        <f>IF(ISNUMBER(A1309),IF(ISNUMBER(B1309),HOUR(B1309)*60+MINUTE(B1309),0),"")</f>
        <v/>
      </c>
      <c r="O1309" s="18">
        <f>IF(AND(ISNUMBER(A1309),A1309='الإعدادات'!$B$4),COUNTIFS($A$6:$A$2005,'الإعدادات'!$B$4,$N$6:$N$2005,"&lt;"&amp;N1309)+COUNTIFS($A$6:A1309,'الإعدادات'!$B$4,$N$6:N1309,N1309),"")</f>
        <v/>
      </c>
    </row>
    <row r="1310">
      <c r="A1310" s="13" t="n"/>
      <c r="B1310" s="20" t="n"/>
      <c r="C1310" s="5" t="n"/>
      <c r="D1310" s="21" t="n"/>
      <c r="E1310" s="5" t="n"/>
      <c r="F1310" s="5" t="n"/>
      <c r="G1310" s="5" t="n"/>
      <c r="H1310" s="15" t="n"/>
      <c r="I1310" s="5" t="n"/>
      <c r="J1310" s="19">
        <f>IF(E1310&amp;""="","",IFERROR(INDEX('الخدمات'!$B$6:$B$205,MATCH(E1310&amp;"",'الخدمات'!$A$6:$A$205,0)),"خدمة غير موجودة"))</f>
        <v/>
      </c>
      <c r="K1310" s="19">
        <f>IF(A1310&amp;""="","",IF(AND(G1310="تم",ISNUMBER(J1310)),ROUND(J1310-N(H1310),2),0))</f>
        <v/>
      </c>
      <c r="L1310" s="19">
        <f>IF(A1310&amp;""="","",IFERROR(ROUND(K1310*INDEX('الموظفات'!$C$6:$C$205,MATCH(F1310&amp;"",'الموظفات'!$A$6:$A$205,0)),2),0))</f>
        <v/>
      </c>
      <c r="M1310" s="6">
        <f>IF(A1310&amp;""="","",IF(G1310&amp;""="","محجوز",G1310))</f>
        <v/>
      </c>
      <c r="N1310" s="18">
        <f>IF(ISNUMBER(A1310),IF(ISNUMBER(B1310),HOUR(B1310)*60+MINUTE(B1310),0),"")</f>
        <v/>
      </c>
      <c r="O1310" s="18">
        <f>IF(AND(ISNUMBER(A1310),A1310='الإعدادات'!$B$4),COUNTIFS($A$6:$A$2005,'الإعدادات'!$B$4,$N$6:$N$2005,"&lt;"&amp;N1310)+COUNTIFS($A$6:A1310,'الإعدادات'!$B$4,$N$6:N1310,N1310),"")</f>
        <v/>
      </c>
    </row>
    <row r="1311">
      <c r="A1311" s="13" t="n"/>
      <c r="B1311" s="20" t="n"/>
      <c r="C1311" s="5" t="n"/>
      <c r="D1311" s="21" t="n"/>
      <c r="E1311" s="5" t="n"/>
      <c r="F1311" s="5" t="n"/>
      <c r="G1311" s="5" t="n"/>
      <c r="H1311" s="15" t="n"/>
      <c r="I1311" s="5" t="n"/>
      <c r="J1311" s="19">
        <f>IF(E1311&amp;""="","",IFERROR(INDEX('الخدمات'!$B$6:$B$205,MATCH(E1311&amp;"",'الخدمات'!$A$6:$A$205,0)),"خدمة غير موجودة"))</f>
        <v/>
      </c>
      <c r="K1311" s="19">
        <f>IF(A1311&amp;""="","",IF(AND(G1311="تم",ISNUMBER(J1311)),ROUND(J1311-N(H1311),2),0))</f>
        <v/>
      </c>
      <c r="L1311" s="19">
        <f>IF(A1311&amp;""="","",IFERROR(ROUND(K1311*INDEX('الموظفات'!$C$6:$C$205,MATCH(F1311&amp;"",'الموظفات'!$A$6:$A$205,0)),2),0))</f>
        <v/>
      </c>
      <c r="M1311" s="6">
        <f>IF(A1311&amp;""="","",IF(G1311&amp;""="","محجوز",G1311))</f>
        <v/>
      </c>
      <c r="N1311" s="18">
        <f>IF(ISNUMBER(A1311),IF(ISNUMBER(B1311),HOUR(B1311)*60+MINUTE(B1311),0),"")</f>
        <v/>
      </c>
      <c r="O1311" s="18">
        <f>IF(AND(ISNUMBER(A1311),A1311='الإعدادات'!$B$4),COUNTIFS($A$6:$A$2005,'الإعدادات'!$B$4,$N$6:$N$2005,"&lt;"&amp;N1311)+COUNTIFS($A$6:A1311,'الإعدادات'!$B$4,$N$6:N1311,N1311),"")</f>
        <v/>
      </c>
    </row>
    <row r="1312">
      <c r="A1312" s="13" t="n"/>
      <c r="B1312" s="20" t="n"/>
      <c r="C1312" s="5" t="n"/>
      <c r="D1312" s="21" t="n"/>
      <c r="E1312" s="5" t="n"/>
      <c r="F1312" s="5" t="n"/>
      <c r="G1312" s="5" t="n"/>
      <c r="H1312" s="15" t="n"/>
      <c r="I1312" s="5" t="n"/>
      <c r="J1312" s="19">
        <f>IF(E1312&amp;""="","",IFERROR(INDEX('الخدمات'!$B$6:$B$205,MATCH(E1312&amp;"",'الخدمات'!$A$6:$A$205,0)),"خدمة غير موجودة"))</f>
        <v/>
      </c>
      <c r="K1312" s="19">
        <f>IF(A1312&amp;""="","",IF(AND(G1312="تم",ISNUMBER(J1312)),ROUND(J1312-N(H1312),2),0))</f>
        <v/>
      </c>
      <c r="L1312" s="19">
        <f>IF(A1312&amp;""="","",IFERROR(ROUND(K1312*INDEX('الموظفات'!$C$6:$C$205,MATCH(F1312&amp;"",'الموظفات'!$A$6:$A$205,0)),2),0))</f>
        <v/>
      </c>
      <c r="M1312" s="6">
        <f>IF(A1312&amp;""="","",IF(G1312&amp;""="","محجوز",G1312))</f>
        <v/>
      </c>
      <c r="N1312" s="18">
        <f>IF(ISNUMBER(A1312),IF(ISNUMBER(B1312),HOUR(B1312)*60+MINUTE(B1312),0),"")</f>
        <v/>
      </c>
      <c r="O1312" s="18">
        <f>IF(AND(ISNUMBER(A1312),A1312='الإعدادات'!$B$4),COUNTIFS($A$6:$A$2005,'الإعدادات'!$B$4,$N$6:$N$2005,"&lt;"&amp;N1312)+COUNTIFS($A$6:A1312,'الإعدادات'!$B$4,$N$6:N1312,N1312),"")</f>
        <v/>
      </c>
    </row>
    <row r="1313">
      <c r="A1313" s="13" t="n"/>
      <c r="B1313" s="20" t="n"/>
      <c r="C1313" s="5" t="n"/>
      <c r="D1313" s="21" t="n"/>
      <c r="E1313" s="5" t="n"/>
      <c r="F1313" s="5" t="n"/>
      <c r="G1313" s="5" t="n"/>
      <c r="H1313" s="15" t="n"/>
      <c r="I1313" s="5" t="n"/>
      <c r="J1313" s="19">
        <f>IF(E1313&amp;""="","",IFERROR(INDEX('الخدمات'!$B$6:$B$205,MATCH(E1313&amp;"",'الخدمات'!$A$6:$A$205,0)),"خدمة غير موجودة"))</f>
        <v/>
      </c>
      <c r="K1313" s="19">
        <f>IF(A1313&amp;""="","",IF(AND(G1313="تم",ISNUMBER(J1313)),ROUND(J1313-N(H1313),2),0))</f>
        <v/>
      </c>
      <c r="L1313" s="19">
        <f>IF(A1313&amp;""="","",IFERROR(ROUND(K1313*INDEX('الموظفات'!$C$6:$C$205,MATCH(F1313&amp;"",'الموظفات'!$A$6:$A$205,0)),2),0))</f>
        <v/>
      </c>
      <c r="M1313" s="6">
        <f>IF(A1313&amp;""="","",IF(G1313&amp;""="","محجوز",G1313))</f>
        <v/>
      </c>
      <c r="N1313" s="18">
        <f>IF(ISNUMBER(A1313),IF(ISNUMBER(B1313),HOUR(B1313)*60+MINUTE(B1313),0),"")</f>
        <v/>
      </c>
      <c r="O1313" s="18">
        <f>IF(AND(ISNUMBER(A1313),A1313='الإعدادات'!$B$4),COUNTIFS($A$6:$A$2005,'الإعدادات'!$B$4,$N$6:$N$2005,"&lt;"&amp;N1313)+COUNTIFS($A$6:A1313,'الإعدادات'!$B$4,$N$6:N1313,N1313),"")</f>
        <v/>
      </c>
    </row>
    <row r="1314">
      <c r="A1314" s="13" t="n"/>
      <c r="B1314" s="20" t="n"/>
      <c r="C1314" s="5" t="n"/>
      <c r="D1314" s="21" t="n"/>
      <c r="E1314" s="5" t="n"/>
      <c r="F1314" s="5" t="n"/>
      <c r="G1314" s="5" t="n"/>
      <c r="H1314" s="15" t="n"/>
      <c r="I1314" s="5" t="n"/>
      <c r="J1314" s="19">
        <f>IF(E1314&amp;""="","",IFERROR(INDEX('الخدمات'!$B$6:$B$205,MATCH(E1314&amp;"",'الخدمات'!$A$6:$A$205,0)),"خدمة غير موجودة"))</f>
        <v/>
      </c>
      <c r="K1314" s="19">
        <f>IF(A1314&amp;""="","",IF(AND(G1314="تم",ISNUMBER(J1314)),ROUND(J1314-N(H1314),2),0))</f>
        <v/>
      </c>
      <c r="L1314" s="19">
        <f>IF(A1314&amp;""="","",IFERROR(ROUND(K1314*INDEX('الموظفات'!$C$6:$C$205,MATCH(F1314&amp;"",'الموظفات'!$A$6:$A$205,0)),2),0))</f>
        <v/>
      </c>
      <c r="M1314" s="6">
        <f>IF(A1314&amp;""="","",IF(G1314&amp;""="","محجوز",G1314))</f>
        <v/>
      </c>
      <c r="N1314" s="18">
        <f>IF(ISNUMBER(A1314),IF(ISNUMBER(B1314),HOUR(B1314)*60+MINUTE(B1314),0),"")</f>
        <v/>
      </c>
      <c r="O1314" s="18">
        <f>IF(AND(ISNUMBER(A1314),A1314='الإعدادات'!$B$4),COUNTIFS($A$6:$A$2005,'الإعدادات'!$B$4,$N$6:$N$2005,"&lt;"&amp;N1314)+COUNTIFS($A$6:A1314,'الإعدادات'!$B$4,$N$6:N1314,N1314),"")</f>
        <v/>
      </c>
    </row>
    <row r="1315">
      <c r="A1315" s="13" t="n"/>
      <c r="B1315" s="20" t="n"/>
      <c r="C1315" s="5" t="n"/>
      <c r="D1315" s="21" t="n"/>
      <c r="E1315" s="5" t="n"/>
      <c r="F1315" s="5" t="n"/>
      <c r="G1315" s="5" t="n"/>
      <c r="H1315" s="15" t="n"/>
      <c r="I1315" s="5" t="n"/>
      <c r="J1315" s="19">
        <f>IF(E1315&amp;""="","",IFERROR(INDEX('الخدمات'!$B$6:$B$205,MATCH(E1315&amp;"",'الخدمات'!$A$6:$A$205,0)),"خدمة غير موجودة"))</f>
        <v/>
      </c>
      <c r="K1315" s="19">
        <f>IF(A1315&amp;""="","",IF(AND(G1315="تم",ISNUMBER(J1315)),ROUND(J1315-N(H1315),2),0))</f>
        <v/>
      </c>
      <c r="L1315" s="19">
        <f>IF(A1315&amp;""="","",IFERROR(ROUND(K1315*INDEX('الموظفات'!$C$6:$C$205,MATCH(F1315&amp;"",'الموظفات'!$A$6:$A$205,0)),2),0))</f>
        <v/>
      </c>
      <c r="M1315" s="6">
        <f>IF(A1315&amp;""="","",IF(G1315&amp;""="","محجوز",G1315))</f>
        <v/>
      </c>
      <c r="N1315" s="18">
        <f>IF(ISNUMBER(A1315),IF(ISNUMBER(B1315),HOUR(B1315)*60+MINUTE(B1315),0),"")</f>
        <v/>
      </c>
      <c r="O1315" s="18">
        <f>IF(AND(ISNUMBER(A1315),A1315='الإعدادات'!$B$4),COUNTIFS($A$6:$A$2005,'الإعدادات'!$B$4,$N$6:$N$2005,"&lt;"&amp;N1315)+COUNTIFS($A$6:A1315,'الإعدادات'!$B$4,$N$6:N1315,N1315),"")</f>
        <v/>
      </c>
    </row>
    <row r="1316">
      <c r="A1316" s="13" t="n"/>
      <c r="B1316" s="20" t="n"/>
      <c r="C1316" s="5" t="n"/>
      <c r="D1316" s="21" t="n"/>
      <c r="E1316" s="5" t="n"/>
      <c r="F1316" s="5" t="n"/>
      <c r="G1316" s="5" t="n"/>
      <c r="H1316" s="15" t="n"/>
      <c r="I1316" s="5" t="n"/>
      <c r="J1316" s="19">
        <f>IF(E1316&amp;""="","",IFERROR(INDEX('الخدمات'!$B$6:$B$205,MATCH(E1316&amp;"",'الخدمات'!$A$6:$A$205,0)),"خدمة غير موجودة"))</f>
        <v/>
      </c>
      <c r="K1316" s="19">
        <f>IF(A1316&amp;""="","",IF(AND(G1316="تم",ISNUMBER(J1316)),ROUND(J1316-N(H1316),2),0))</f>
        <v/>
      </c>
      <c r="L1316" s="19">
        <f>IF(A1316&amp;""="","",IFERROR(ROUND(K1316*INDEX('الموظفات'!$C$6:$C$205,MATCH(F1316&amp;"",'الموظفات'!$A$6:$A$205,0)),2),0))</f>
        <v/>
      </c>
      <c r="M1316" s="6">
        <f>IF(A1316&amp;""="","",IF(G1316&amp;""="","محجوز",G1316))</f>
        <v/>
      </c>
      <c r="N1316" s="18">
        <f>IF(ISNUMBER(A1316),IF(ISNUMBER(B1316),HOUR(B1316)*60+MINUTE(B1316),0),"")</f>
        <v/>
      </c>
      <c r="O1316" s="18">
        <f>IF(AND(ISNUMBER(A1316),A1316='الإعدادات'!$B$4),COUNTIFS($A$6:$A$2005,'الإعدادات'!$B$4,$N$6:$N$2005,"&lt;"&amp;N1316)+COUNTIFS($A$6:A1316,'الإعدادات'!$B$4,$N$6:N1316,N1316),"")</f>
        <v/>
      </c>
    </row>
    <row r="1317">
      <c r="A1317" s="13" t="n"/>
      <c r="B1317" s="20" t="n"/>
      <c r="C1317" s="5" t="n"/>
      <c r="D1317" s="21" t="n"/>
      <c r="E1317" s="5" t="n"/>
      <c r="F1317" s="5" t="n"/>
      <c r="G1317" s="5" t="n"/>
      <c r="H1317" s="15" t="n"/>
      <c r="I1317" s="5" t="n"/>
      <c r="J1317" s="19">
        <f>IF(E1317&amp;""="","",IFERROR(INDEX('الخدمات'!$B$6:$B$205,MATCH(E1317&amp;"",'الخدمات'!$A$6:$A$205,0)),"خدمة غير موجودة"))</f>
        <v/>
      </c>
      <c r="K1317" s="19">
        <f>IF(A1317&amp;""="","",IF(AND(G1317="تم",ISNUMBER(J1317)),ROUND(J1317-N(H1317),2),0))</f>
        <v/>
      </c>
      <c r="L1317" s="19">
        <f>IF(A1317&amp;""="","",IFERROR(ROUND(K1317*INDEX('الموظفات'!$C$6:$C$205,MATCH(F1317&amp;"",'الموظفات'!$A$6:$A$205,0)),2),0))</f>
        <v/>
      </c>
      <c r="M1317" s="6">
        <f>IF(A1317&amp;""="","",IF(G1317&amp;""="","محجوز",G1317))</f>
        <v/>
      </c>
      <c r="N1317" s="18">
        <f>IF(ISNUMBER(A1317),IF(ISNUMBER(B1317),HOUR(B1317)*60+MINUTE(B1317),0),"")</f>
        <v/>
      </c>
      <c r="O1317" s="18">
        <f>IF(AND(ISNUMBER(A1317),A1317='الإعدادات'!$B$4),COUNTIFS($A$6:$A$2005,'الإعدادات'!$B$4,$N$6:$N$2005,"&lt;"&amp;N1317)+COUNTIFS($A$6:A1317,'الإعدادات'!$B$4,$N$6:N1317,N1317),"")</f>
        <v/>
      </c>
    </row>
    <row r="1318">
      <c r="A1318" s="13" t="n"/>
      <c r="B1318" s="20" t="n"/>
      <c r="C1318" s="5" t="n"/>
      <c r="D1318" s="21" t="n"/>
      <c r="E1318" s="5" t="n"/>
      <c r="F1318" s="5" t="n"/>
      <c r="G1318" s="5" t="n"/>
      <c r="H1318" s="15" t="n"/>
      <c r="I1318" s="5" t="n"/>
      <c r="J1318" s="19">
        <f>IF(E1318&amp;""="","",IFERROR(INDEX('الخدمات'!$B$6:$B$205,MATCH(E1318&amp;"",'الخدمات'!$A$6:$A$205,0)),"خدمة غير موجودة"))</f>
        <v/>
      </c>
      <c r="K1318" s="19">
        <f>IF(A1318&amp;""="","",IF(AND(G1318="تم",ISNUMBER(J1318)),ROUND(J1318-N(H1318),2),0))</f>
        <v/>
      </c>
      <c r="L1318" s="19">
        <f>IF(A1318&amp;""="","",IFERROR(ROUND(K1318*INDEX('الموظفات'!$C$6:$C$205,MATCH(F1318&amp;"",'الموظفات'!$A$6:$A$205,0)),2),0))</f>
        <v/>
      </c>
      <c r="M1318" s="6">
        <f>IF(A1318&amp;""="","",IF(G1318&amp;""="","محجوز",G1318))</f>
        <v/>
      </c>
      <c r="N1318" s="18">
        <f>IF(ISNUMBER(A1318),IF(ISNUMBER(B1318),HOUR(B1318)*60+MINUTE(B1318),0),"")</f>
        <v/>
      </c>
      <c r="O1318" s="18">
        <f>IF(AND(ISNUMBER(A1318),A1318='الإعدادات'!$B$4),COUNTIFS($A$6:$A$2005,'الإعدادات'!$B$4,$N$6:$N$2005,"&lt;"&amp;N1318)+COUNTIFS($A$6:A1318,'الإعدادات'!$B$4,$N$6:N1318,N1318),"")</f>
        <v/>
      </c>
    </row>
    <row r="1319">
      <c r="A1319" s="13" t="n"/>
      <c r="B1319" s="20" t="n"/>
      <c r="C1319" s="5" t="n"/>
      <c r="D1319" s="21" t="n"/>
      <c r="E1319" s="5" t="n"/>
      <c r="F1319" s="5" t="n"/>
      <c r="G1319" s="5" t="n"/>
      <c r="H1319" s="15" t="n"/>
      <c r="I1319" s="5" t="n"/>
      <c r="J1319" s="19">
        <f>IF(E1319&amp;""="","",IFERROR(INDEX('الخدمات'!$B$6:$B$205,MATCH(E1319&amp;"",'الخدمات'!$A$6:$A$205,0)),"خدمة غير موجودة"))</f>
        <v/>
      </c>
      <c r="K1319" s="19">
        <f>IF(A1319&amp;""="","",IF(AND(G1319="تم",ISNUMBER(J1319)),ROUND(J1319-N(H1319),2),0))</f>
        <v/>
      </c>
      <c r="L1319" s="19">
        <f>IF(A1319&amp;""="","",IFERROR(ROUND(K1319*INDEX('الموظفات'!$C$6:$C$205,MATCH(F1319&amp;"",'الموظفات'!$A$6:$A$205,0)),2),0))</f>
        <v/>
      </c>
      <c r="M1319" s="6">
        <f>IF(A1319&amp;""="","",IF(G1319&amp;""="","محجوز",G1319))</f>
        <v/>
      </c>
      <c r="N1319" s="18">
        <f>IF(ISNUMBER(A1319),IF(ISNUMBER(B1319),HOUR(B1319)*60+MINUTE(B1319),0),"")</f>
        <v/>
      </c>
      <c r="O1319" s="18">
        <f>IF(AND(ISNUMBER(A1319),A1319='الإعدادات'!$B$4),COUNTIFS($A$6:$A$2005,'الإعدادات'!$B$4,$N$6:$N$2005,"&lt;"&amp;N1319)+COUNTIFS($A$6:A1319,'الإعدادات'!$B$4,$N$6:N1319,N1319),"")</f>
        <v/>
      </c>
    </row>
    <row r="1320">
      <c r="A1320" s="13" t="n"/>
      <c r="B1320" s="20" t="n"/>
      <c r="C1320" s="5" t="n"/>
      <c r="D1320" s="21" t="n"/>
      <c r="E1320" s="5" t="n"/>
      <c r="F1320" s="5" t="n"/>
      <c r="G1320" s="5" t="n"/>
      <c r="H1320" s="15" t="n"/>
      <c r="I1320" s="5" t="n"/>
      <c r="J1320" s="19">
        <f>IF(E1320&amp;""="","",IFERROR(INDEX('الخدمات'!$B$6:$B$205,MATCH(E1320&amp;"",'الخدمات'!$A$6:$A$205,0)),"خدمة غير موجودة"))</f>
        <v/>
      </c>
      <c r="K1320" s="19">
        <f>IF(A1320&amp;""="","",IF(AND(G1320="تم",ISNUMBER(J1320)),ROUND(J1320-N(H1320),2),0))</f>
        <v/>
      </c>
      <c r="L1320" s="19">
        <f>IF(A1320&amp;""="","",IFERROR(ROUND(K1320*INDEX('الموظفات'!$C$6:$C$205,MATCH(F1320&amp;"",'الموظفات'!$A$6:$A$205,0)),2),0))</f>
        <v/>
      </c>
      <c r="M1320" s="6">
        <f>IF(A1320&amp;""="","",IF(G1320&amp;""="","محجوز",G1320))</f>
        <v/>
      </c>
      <c r="N1320" s="18">
        <f>IF(ISNUMBER(A1320),IF(ISNUMBER(B1320),HOUR(B1320)*60+MINUTE(B1320),0),"")</f>
        <v/>
      </c>
      <c r="O1320" s="18">
        <f>IF(AND(ISNUMBER(A1320),A1320='الإعدادات'!$B$4),COUNTIFS($A$6:$A$2005,'الإعدادات'!$B$4,$N$6:$N$2005,"&lt;"&amp;N1320)+COUNTIFS($A$6:A1320,'الإعدادات'!$B$4,$N$6:N1320,N1320),"")</f>
        <v/>
      </c>
    </row>
    <row r="1321">
      <c r="A1321" s="13" t="n"/>
      <c r="B1321" s="20" t="n"/>
      <c r="C1321" s="5" t="n"/>
      <c r="D1321" s="21" t="n"/>
      <c r="E1321" s="5" t="n"/>
      <c r="F1321" s="5" t="n"/>
      <c r="G1321" s="5" t="n"/>
      <c r="H1321" s="15" t="n"/>
      <c r="I1321" s="5" t="n"/>
      <c r="J1321" s="19">
        <f>IF(E1321&amp;""="","",IFERROR(INDEX('الخدمات'!$B$6:$B$205,MATCH(E1321&amp;"",'الخدمات'!$A$6:$A$205,0)),"خدمة غير موجودة"))</f>
        <v/>
      </c>
      <c r="K1321" s="19">
        <f>IF(A1321&amp;""="","",IF(AND(G1321="تم",ISNUMBER(J1321)),ROUND(J1321-N(H1321),2),0))</f>
        <v/>
      </c>
      <c r="L1321" s="19">
        <f>IF(A1321&amp;""="","",IFERROR(ROUND(K1321*INDEX('الموظفات'!$C$6:$C$205,MATCH(F1321&amp;"",'الموظفات'!$A$6:$A$205,0)),2),0))</f>
        <v/>
      </c>
      <c r="M1321" s="6">
        <f>IF(A1321&amp;""="","",IF(G1321&amp;""="","محجوز",G1321))</f>
        <v/>
      </c>
      <c r="N1321" s="18">
        <f>IF(ISNUMBER(A1321),IF(ISNUMBER(B1321),HOUR(B1321)*60+MINUTE(B1321),0),"")</f>
        <v/>
      </c>
      <c r="O1321" s="18">
        <f>IF(AND(ISNUMBER(A1321),A1321='الإعدادات'!$B$4),COUNTIFS($A$6:$A$2005,'الإعدادات'!$B$4,$N$6:$N$2005,"&lt;"&amp;N1321)+COUNTIFS($A$6:A1321,'الإعدادات'!$B$4,$N$6:N1321,N1321),"")</f>
        <v/>
      </c>
    </row>
    <row r="1322">
      <c r="A1322" s="13" t="n"/>
      <c r="B1322" s="20" t="n"/>
      <c r="C1322" s="5" t="n"/>
      <c r="D1322" s="21" t="n"/>
      <c r="E1322" s="5" t="n"/>
      <c r="F1322" s="5" t="n"/>
      <c r="G1322" s="5" t="n"/>
      <c r="H1322" s="15" t="n"/>
      <c r="I1322" s="5" t="n"/>
      <c r="J1322" s="19">
        <f>IF(E1322&amp;""="","",IFERROR(INDEX('الخدمات'!$B$6:$B$205,MATCH(E1322&amp;"",'الخدمات'!$A$6:$A$205,0)),"خدمة غير موجودة"))</f>
        <v/>
      </c>
      <c r="K1322" s="19">
        <f>IF(A1322&amp;""="","",IF(AND(G1322="تم",ISNUMBER(J1322)),ROUND(J1322-N(H1322),2),0))</f>
        <v/>
      </c>
      <c r="L1322" s="19">
        <f>IF(A1322&amp;""="","",IFERROR(ROUND(K1322*INDEX('الموظفات'!$C$6:$C$205,MATCH(F1322&amp;"",'الموظفات'!$A$6:$A$205,0)),2),0))</f>
        <v/>
      </c>
      <c r="M1322" s="6">
        <f>IF(A1322&amp;""="","",IF(G1322&amp;""="","محجوز",G1322))</f>
        <v/>
      </c>
      <c r="N1322" s="18">
        <f>IF(ISNUMBER(A1322),IF(ISNUMBER(B1322),HOUR(B1322)*60+MINUTE(B1322),0),"")</f>
        <v/>
      </c>
      <c r="O1322" s="18">
        <f>IF(AND(ISNUMBER(A1322),A1322='الإعدادات'!$B$4),COUNTIFS($A$6:$A$2005,'الإعدادات'!$B$4,$N$6:$N$2005,"&lt;"&amp;N1322)+COUNTIFS($A$6:A1322,'الإعدادات'!$B$4,$N$6:N1322,N1322),"")</f>
        <v/>
      </c>
    </row>
    <row r="1323">
      <c r="A1323" s="13" t="n"/>
      <c r="B1323" s="20" t="n"/>
      <c r="C1323" s="5" t="n"/>
      <c r="D1323" s="21" t="n"/>
      <c r="E1323" s="5" t="n"/>
      <c r="F1323" s="5" t="n"/>
      <c r="G1323" s="5" t="n"/>
      <c r="H1323" s="15" t="n"/>
      <c r="I1323" s="5" t="n"/>
      <c r="J1323" s="19">
        <f>IF(E1323&amp;""="","",IFERROR(INDEX('الخدمات'!$B$6:$B$205,MATCH(E1323&amp;"",'الخدمات'!$A$6:$A$205,0)),"خدمة غير موجودة"))</f>
        <v/>
      </c>
      <c r="K1323" s="19">
        <f>IF(A1323&amp;""="","",IF(AND(G1323="تم",ISNUMBER(J1323)),ROUND(J1323-N(H1323),2),0))</f>
        <v/>
      </c>
      <c r="L1323" s="19">
        <f>IF(A1323&amp;""="","",IFERROR(ROUND(K1323*INDEX('الموظفات'!$C$6:$C$205,MATCH(F1323&amp;"",'الموظفات'!$A$6:$A$205,0)),2),0))</f>
        <v/>
      </c>
      <c r="M1323" s="6">
        <f>IF(A1323&amp;""="","",IF(G1323&amp;""="","محجوز",G1323))</f>
        <v/>
      </c>
      <c r="N1323" s="18">
        <f>IF(ISNUMBER(A1323),IF(ISNUMBER(B1323),HOUR(B1323)*60+MINUTE(B1323),0),"")</f>
        <v/>
      </c>
      <c r="O1323" s="18">
        <f>IF(AND(ISNUMBER(A1323),A1323='الإعدادات'!$B$4),COUNTIFS($A$6:$A$2005,'الإعدادات'!$B$4,$N$6:$N$2005,"&lt;"&amp;N1323)+COUNTIFS($A$6:A1323,'الإعدادات'!$B$4,$N$6:N1323,N1323),"")</f>
        <v/>
      </c>
    </row>
    <row r="1324">
      <c r="A1324" s="13" t="n"/>
      <c r="B1324" s="20" t="n"/>
      <c r="C1324" s="5" t="n"/>
      <c r="D1324" s="21" t="n"/>
      <c r="E1324" s="5" t="n"/>
      <c r="F1324" s="5" t="n"/>
      <c r="G1324" s="5" t="n"/>
      <c r="H1324" s="15" t="n"/>
      <c r="I1324" s="5" t="n"/>
      <c r="J1324" s="19">
        <f>IF(E1324&amp;""="","",IFERROR(INDEX('الخدمات'!$B$6:$B$205,MATCH(E1324&amp;"",'الخدمات'!$A$6:$A$205,0)),"خدمة غير موجودة"))</f>
        <v/>
      </c>
      <c r="K1324" s="19">
        <f>IF(A1324&amp;""="","",IF(AND(G1324="تم",ISNUMBER(J1324)),ROUND(J1324-N(H1324),2),0))</f>
        <v/>
      </c>
      <c r="L1324" s="19">
        <f>IF(A1324&amp;""="","",IFERROR(ROUND(K1324*INDEX('الموظفات'!$C$6:$C$205,MATCH(F1324&amp;"",'الموظفات'!$A$6:$A$205,0)),2),0))</f>
        <v/>
      </c>
      <c r="M1324" s="6">
        <f>IF(A1324&amp;""="","",IF(G1324&amp;""="","محجوز",G1324))</f>
        <v/>
      </c>
      <c r="N1324" s="18">
        <f>IF(ISNUMBER(A1324),IF(ISNUMBER(B1324),HOUR(B1324)*60+MINUTE(B1324),0),"")</f>
        <v/>
      </c>
      <c r="O1324" s="18">
        <f>IF(AND(ISNUMBER(A1324),A1324='الإعدادات'!$B$4),COUNTIFS($A$6:$A$2005,'الإعدادات'!$B$4,$N$6:$N$2005,"&lt;"&amp;N1324)+COUNTIFS($A$6:A1324,'الإعدادات'!$B$4,$N$6:N1324,N1324),"")</f>
        <v/>
      </c>
    </row>
    <row r="1325">
      <c r="A1325" s="13" t="n"/>
      <c r="B1325" s="20" t="n"/>
      <c r="C1325" s="5" t="n"/>
      <c r="D1325" s="21" t="n"/>
      <c r="E1325" s="5" t="n"/>
      <c r="F1325" s="5" t="n"/>
      <c r="G1325" s="5" t="n"/>
      <c r="H1325" s="15" t="n"/>
      <c r="I1325" s="5" t="n"/>
      <c r="J1325" s="19">
        <f>IF(E1325&amp;""="","",IFERROR(INDEX('الخدمات'!$B$6:$B$205,MATCH(E1325&amp;"",'الخدمات'!$A$6:$A$205,0)),"خدمة غير موجودة"))</f>
        <v/>
      </c>
      <c r="K1325" s="19">
        <f>IF(A1325&amp;""="","",IF(AND(G1325="تم",ISNUMBER(J1325)),ROUND(J1325-N(H1325),2),0))</f>
        <v/>
      </c>
      <c r="L1325" s="19">
        <f>IF(A1325&amp;""="","",IFERROR(ROUND(K1325*INDEX('الموظفات'!$C$6:$C$205,MATCH(F1325&amp;"",'الموظفات'!$A$6:$A$205,0)),2),0))</f>
        <v/>
      </c>
      <c r="M1325" s="6">
        <f>IF(A1325&amp;""="","",IF(G1325&amp;""="","محجوز",G1325))</f>
        <v/>
      </c>
      <c r="N1325" s="18">
        <f>IF(ISNUMBER(A1325),IF(ISNUMBER(B1325),HOUR(B1325)*60+MINUTE(B1325),0),"")</f>
        <v/>
      </c>
      <c r="O1325" s="18">
        <f>IF(AND(ISNUMBER(A1325),A1325='الإعدادات'!$B$4),COUNTIFS($A$6:$A$2005,'الإعدادات'!$B$4,$N$6:$N$2005,"&lt;"&amp;N1325)+COUNTIFS($A$6:A1325,'الإعدادات'!$B$4,$N$6:N1325,N1325),"")</f>
        <v/>
      </c>
    </row>
    <row r="1326">
      <c r="A1326" s="13" t="n"/>
      <c r="B1326" s="20" t="n"/>
      <c r="C1326" s="5" t="n"/>
      <c r="D1326" s="21" t="n"/>
      <c r="E1326" s="5" t="n"/>
      <c r="F1326" s="5" t="n"/>
      <c r="G1326" s="5" t="n"/>
      <c r="H1326" s="15" t="n"/>
      <c r="I1326" s="5" t="n"/>
      <c r="J1326" s="19">
        <f>IF(E1326&amp;""="","",IFERROR(INDEX('الخدمات'!$B$6:$B$205,MATCH(E1326&amp;"",'الخدمات'!$A$6:$A$205,0)),"خدمة غير موجودة"))</f>
        <v/>
      </c>
      <c r="K1326" s="19">
        <f>IF(A1326&amp;""="","",IF(AND(G1326="تم",ISNUMBER(J1326)),ROUND(J1326-N(H1326),2),0))</f>
        <v/>
      </c>
      <c r="L1326" s="19">
        <f>IF(A1326&amp;""="","",IFERROR(ROUND(K1326*INDEX('الموظفات'!$C$6:$C$205,MATCH(F1326&amp;"",'الموظفات'!$A$6:$A$205,0)),2),0))</f>
        <v/>
      </c>
      <c r="M1326" s="6">
        <f>IF(A1326&amp;""="","",IF(G1326&amp;""="","محجوز",G1326))</f>
        <v/>
      </c>
      <c r="N1326" s="18">
        <f>IF(ISNUMBER(A1326),IF(ISNUMBER(B1326),HOUR(B1326)*60+MINUTE(B1326),0),"")</f>
        <v/>
      </c>
      <c r="O1326" s="18">
        <f>IF(AND(ISNUMBER(A1326),A1326='الإعدادات'!$B$4),COUNTIFS($A$6:$A$2005,'الإعدادات'!$B$4,$N$6:$N$2005,"&lt;"&amp;N1326)+COUNTIFS($A$6:A1326,'الإعدادات'!$B$4,$N$6:N1326,N1326),"")</f>
        <v/>
      </c>
    </row>
    <row r="1327">
      <c r="A1327" s="13" t="n"/>
      <c r="B1327" s="20" t="n"/>
      <c r="C1327" s="5" t="n"/>
      <c r="D1327" s="21" t="n"/>
      <c r="E1327" s="5" t="n"/>
      <c r="F1327" s="5" t="n"/>
      <c r="G1327" s="5" t="n"/>
      <c r="H1327" s="15" t="n"/>
      <c r="I1327" s="5" t="n"/>
      <c r="J1327" s="19">
        <f>IF(E1327&amp;""="","",IFERROR(INDEX('الخدمات'!$B$6:$B$205,MATCH(E1327&amp;"",'الخدمات'!$A$6:$A$205,0)),"خدمة غير موجودة"))</f>
        <v/>
      </c>
      <c r="K1327" s="19">
        <f>IF(A1327&amp;""="","",IF(AND(G1327="تم",ISNUMBER(J1327)),ROUND(J1327-N(H1327),2),0))</f>
        <v/>
      </c>
      <c r="L1327" s="19">
        <f>IF(A1327&amp;""="","",IFERROR(ROUND(K1327*INDEX('الموظفات'!$C$6:$C$205,MATCH(F1327&amp;"",'الموظفات'!$A$6:$A$205,0)),2),0))</f>
        <v/>
      </c>
      <c r="M1327" s="6">
        <f>IF(A1327&amp;""="","",IF(G1327&amp;""="","محجوز",G1327))</f>
        <v/>
      </c>
      <c r="N1327" s="18">
        <f>IF(ISNUMBER(A1327),IF(ISNUMBER(B1327),HOUR(B1327)*60+MINUTE(B1327),0),"")</f>
        <v/>
      </c>
      <c r="O1327" s="18">
        <f>IF(AND(ISNUMBER(A1327),A1327='الإعدادات'!$B$4),COUNTIFS($A$6:$A$2005,'الإعدادات'!$B$4,$N$6:$N$2005,"&lt;"&amp;N1327)+COUNTIFS($A$6:A1327,'الإعدادات'!$B$4,$N$6:N1327,N1327),"")</f>
        <v/>
      </c>
    </row>
    <row r="1328">
      <c r="A1328" s="13" t="n"/>
      <c r="B1328" s="20" t="n"/>
      <c r="C1328" s="5" t="n"/>
      <c r="D1328" s="21" t="n"/>
      <c r="E1328" s="5" t="n"/>
      <c r="F1328" s="5" t="n"/>
      <c r="G1328" s="5" t="n"/>
      <c r="H1328" s="15" t="n"/>
      <c r="I1328" s="5" t="n"/>
      <c r="J1328" s="19">
        <f>IF(E1328&amp;""="","",IFERROR(INDEX('الخدمات'!$B$6:$B$205,MATCH(E1328&amp;"",'الخدمات'!$A$6:$A$205,0)),"خدمة غير موجودة"))</f>
        <v/>
      </c>
      <c r="K1328" s="19">
        <f>IF(A1328&amp;""="","",IF(AND(G1328="تم",ISNUMBER(J1328)),ROUND(J1328-N(H1328),2),0))</f>
        <v/>
      </c>
      <c r="L1328" s="19">
        <f>IF(A1328&amp;""="","",IFERROR(ROUND(K1328*INDEX('الموظفات'!$C$6:$C$205,MATCH(F1328&amp;"",'الموظفات'!$A$6:$A$205,0)),2),0))</f>
        <v/>
      </c>
      <c r="M1328" s="6">
        <f>IF(A1328&amp;""="","",IF(G1328&amp;""="","محجوز",G1328))</f>
        <v/>
      </c>
      <c r="N1328" s="18">
        <f>IF(ISNUMBER(A1328),IF(ISNUMBER(B1328),HOUR(B1328)*60+MINUTE(B1328),0),"")</f>
        <v/>
      </c>
      <c r="O1328" s="18">
        <f>IF(AND(ISNUMBER(A1328),A1328='الإعدادات'!$B$4),COUNTIFS($A$6:$A$2005,'الإعدادات'!$B$4,$N$6:$N$2005,"&lt;"&amp;N1328)+COUNTIFS($A$6:A1328,'الإعدادات'!$B$4,$N$6:N1328,N1328),"")</f>
        <v/>
      </c>
    </row>
    <row r="1329">
      <c r="A1329" s="13" t="n"/>
      <c r="B1329" s="20" t="n"/>
      <c r="C1329" s="5" t="n"/>
      <c r="D1329" s="21" t="n"/>
      <c r="E1329" s="5" t="n"/>
      <c r="F1329" s="5" t="n"/>
      <c r="G1329" s="5" t="n"/>
      <c r="H1329" s="15" t="n"/>
      <c r="I1329" s="5" t="n"/>
      <c r="J1329" s="19">
        <f>IF(E1329&amp;""="","",IFERROR(INDEX('الخدمات'!$B$6:$B$205,MATCH(E1329&amp;"",'الخدمات'!$A$6:$A$205,0)),"خدمة غير موجودة"))</f>
        <v/>
      </c>
      <c r="K1329" s="19">
        <f>IF(A1329&amp;""="","",IF(AND(G1329="تم",ISNUMBER(J1329)),ROUND(J1329-N(H1329),2),0))</f>
        <v/>
      </c>
      <c r="L1329" s="19">
        <f>IF(A1329&amp;""="","",IFERROR(ROUND(K1329*INDEX('الموظفات'!$C$6:$C$205,MATCH(F1329&amp;"",'الموظفات'!$A$6:$A$205,0)),2),0))</f>
        <v/>
      </c>
      <c r="M1329" s="6">
        <f>IF(A1329&amp;""="","",IF(G1329&amp;""="","محجوز",G1329))</f>
        <v/>
      </c>
      <c r="N1329" s="18">
        <f>IF(ISNUMBER(A1329),IF(ISNUMBER(B1329),HOUR(B1329)*60+MINUTE(B1329),0),"")</f>
        <v/>
      </c>
      <c r="O1329" s="18">
        <f>IF(AND(ISNUMBER(A1329),A1329='الإعدادات'!$B$4),COUNTIFS($A$6:$A$2005,'الإعدادات'!$B$4,$N$6:$N$2005,"&lt;"&amp;N1329)+COUNTIFS($A$6:A1329,'الإعدادات'!$B$4,$N$6:N1329,N1329),"")</f>
        <v/>
      </c>
    </row>
    <row r="1330">
      <c r="A1330" s="13" t="n"/>
      <c r="B1330" s="20" t="n"/>
      <c r="C1330" s="5" t="n"/>
      <c r="D1330" s="21" t="n"/>
      <c r="E1330" s="5" t="n"/>
      <c r="F1330" s="5" t="n"/>
      <c r="G1330" s="5" t="n"/>
      <c r="H1330" s="15" t="n"/>
      <c r="I1330" s="5" t="n"/>
      <c r="J1330" s="19">
        <f>IF(E1330&amp;""="","",IFERROR(INDEX('الخدمات'!$B$6:$B$205,MATCH(E1330&amp;"",'الخدمات'!$A$6:$A$205,0)),"خدمة غير موجودة"))</f>
        <v/>
      </c>
      <c r="K1330" s="19">
        <f>IF(A1330&amp;""="","",IF(AND(G1330="تم",ISNUMBER(J1330)),ROUND(J1330-N(H1330),2),0))</f>
        <v/>
      </c>
      <c r="L1330" s="19">
        <f>IF(A1330&amp;""="","",IFERROR(ROUND(K1330*INDEX('الموظفات'!$C$6:$C$205,MATCH(F1330&amp;"",'الموظفات'!$A$6:$A$205,0)),2),0))</f>
        <v/>
      </c>
      <c r="M1330" s="6">
        <f>IF(A1330&amp;""="","",IF(G1330&amp;""="","محجوز",G1330))</f>
        <v/>
      </c>
      <c r="N1330" s="18">
        <f>IF(ISNUMBER(A1330),IF(ISNUMBER(B1330),HOUR(B1330)*60+MINUTE(B1330),0),"")</f>
        <v/>
      </c>
      <c r="O1330" s="18">
        <f>IF(AND(ISNUMBER(A1330),A1330='الإعدادات'!$B$4),COUNTIFS($A$6:$A$2005,'الإعدادات'!$B$4,$N$6:$N$2005,"&lt;"&amp;N1330)+COUNTIFS($A$6:A1330,'الإعدادات'!$B$4,$N$6:N1330,N1330),"")</f>
        <v/>
      </c>
    </row>
    <row r="1331">
      <c r="A1331" s="13" t="n"/>
      <c r="B1331" s="20" t="n"/>
      <c r="C1331" s="5" t="n"/>
      <c r="D1331" s="21" t="n"/>
      <c r="E1331" s="5" t="n"/>
      <c r="F1331" s="5" t="n"/>
      <c r="G1331" s="5" t="n"/>
      <c r="H1331" s="15" t="n"/>
      <c r="I1331" s="5" t="n"/>
      <c r="J1331" s="19">
        <f>IF(E1331&amp;""="","",IFERROR(INDEX('الخدمات'!$B$6:$B$205,MATCH(E1331&amp;"",'الخدمات'!$A$6:$A$205,0)),"خدمة غير موجودة"))</f>
        <v/>
      </c>
      <c r="K1331" s="19">
        <f>IF(A1331&amp;""="","",IF(AND(G1331="تم",ISNUMBER(J1331)),ROUND(J1331-N(H1331),2),0))</f>
        <v/>
      </c>
      <c r="L1331" s="19">
        <f>IF(A1331&amp;""="","",IFERROR(ROUND(K1331*INDEX('الموظفات'!$C$6:$C$205,MATCH(F1331&amp;"",'الموظفات'!$A$6:$A$205,0)),2),0))</f>
        <v/>
      </c>
      <c r="M1331" s="6">
        <f>IF(A1331&amp;""="","",IF(G1331&amp;""="","محجوز",G1331))</f>
        <v/>
      </c>
      <c r="N1331" s="18">
        <f>IF(ISNUMBER(A1331),IF(ISNUMBER(B1331),HOUR(B1331)*60+MINUTE(B1331),0),"")</f>
        <v/>
      </c>
      <c r="O1331" s="18">
        <f>IF(AND(ISNUMBER(A1331),A1331='الإعدادات'!$B$4),COUNTIFS($A$6:$A$2005,'الإعدادات'!$B$4,$N$6:$N$2005,"&lt;"&amp;N1331)+COUNTIFS($A$6:A1331,'الإعدادات'!$B$4,$N$6:N1331,N1331),"")</f>
        <v/>
      </c>
    </row>
    <row r="1332">
      <c r="A1332" s="13" t="n"/>
      <c r="B1332" s="20" t="n"/>
      <c r="C1332" s="5" t="n"/>
      <c r="D1332" s="21" t="n"/>
      <c r="E1332" s="5" t="n"/>
      <c r="F1332" s="5" t="n"/>
      <c r="G1332" s="5" t="n"/>
      <c r="H1332" s="15" t="n"/>
      <c r="I1332" s="5" t="n"/>
      <c r="J1332" s="19">
        <f>IF(E1332&amp;""="","",IFERROR(INDEX('الخدمات'!$B$6:$B$205,MATCH(E1332&amp;"",'الخدمات'!$A$6:$A$205,0)),"خدمة غير موجودة"))</f>
        <v/>
      </c>
      <c r="K1332" s="19">
        <f>IF(A1332&amp;""="","",IF(AND(G1332="تم",ISNUMBER(J1332)),ROUND(J1332-N(H1332),2),0))</f>
        <v/>
      </c>
      <c r="L1332" s="19">
        <f>IF(A1332&amp;""="","",IFERROR(ROUND(K1332*INDEX('الموظفات'!$C$6:$C$205,MATCH(F1332&amp;"",'الموظفات'!$A$6:$A$205,0)),2),0))</f>
        <v/>
      </c>
      <c r="M1332" s="6">
        <f>IF(A1332&amp;""="","",IF(G1332&amp;""="","محجوز",G1332))</f>
        <v/>
      </c>
      <c r="N1332" s="18">
        <f>IF(ISNUMBER(A1332),IF(ISNUMBER(B1332),HOUR(B1332)*60+MINUTE(B1332),0),"")</f>
        <v/>
      </c>
      <c r="O1332" s="18">
        <f>IF(AND(ISNUMBER(A1332),A1332='الإعدادات'!$B$4),COUNTIFS($A$6:$A$2005,'الإعدادات'!$B$4,$N$6:$N$2005,"&lt;"&amp;N1332)+COUNTIFS($A$6:A1332,'الإعدادات'!$B$4,$N$6:N1332,N1332),"")</f>
        <v/>
      </c>
    </row>
    <row r="1333">
      <c r="A1333" s="13" t="n"/>
      <c r="B1333" s="20" t="n"/>
      <c r="C1333" s="5" t="n"/>
      <c r="D1333" s="21" t="n"/>
      <c r="E1333" s="5" t="n"/>
      <c r="F1333" s="5" t="n"/>
      <c r="G1333" s="5" t="n"/>
      <c r="H1333" s="15" t="n"/>
      <c r="I1333" s="5" t="n"/>
      <c r="J1333" s="19">
        <f>IF(E1333&amp;""="","",IFERROR(INDEX('الخدمات'!$B$6:$B$205,MATCH(E1333&amp;"",'الخدمات'!$A$6:$A$205,0)),"خدمة غير موجودة"))</f>
        <v/>
      </c>
      <c r="K1333" s="19">
        <f>IF(A1333&amp;""="","",IF(AND(G1333="تم",ISNUMBER(J1333)),ROUND(J1333-N(H1333),2),0))</f>
        <v/>
      </c>
      <c r="L1333" s="19">
        <f>IF(A1333&amp;""="","",IFERROR(ROUND(K1333*INDEX('الموظفات'!$C$6:$C$205,MATCH(F1333&amp;"",'الموظفات'!$A$6:$A$205,0)),2),0))</f>
        <v/>
      </c>
      <c r="M1333" s="6">
        <f>IF(A1333&amp;""="","",IF(G1333&amp;""="","محجوز",G1333))</f>
        <v/>
      </c>
      <c r="N1333" s="18">
        <f>IF(ISNUMBER(A1333),IF(ISNUMBER(B1333),HOUR(B1333)*60+MINUTE(B1333),0),"")</f>
        <v/>
      </c>
      <c r="O1333" s="18">
        <f>IF(AND(ISNUMBER(A1333),A1333='الإعدادات'!$B$4),COUNTIFS($A$6:$A$2005,'الإعدادات'!$B$4,$N$6:$N$2005,"&lt;"&amp;N1333)+COUNTIFS($A$6:A1333,'الإعدادات'!$B$4,$N$6:N1333,N1333),"")</f>
        <v/>
      </c>
    </row>
    <row r="1334">
      <c r="A1334" s="13" t="n"/>
      <c r="B1334" s="20" t="n"/>
      <c r="C1334" s="5" t="n"/>
      <c r="D1334" s="21" t="n"/>
      <c r="E1334" s="5" t="n"/>
      <c r="F1334" s="5" t="n"/>
      <c r="G1334" s="5" t="n"/>
      <c r="H1334" s="15" t="n"/>
      <c r="I1334" s="5" t="n"/>
      <c r="J1334" s="19">
        <f>IF(E1334&amp;""="","",IFERROR(INDEX('الخدمات'!$B$6:$B$205,MATCH(E1334&amp;"",'الخدمات'!$A$6:$A$205,0)),"خدمة غير موجودة"))</f>
        <v/>
      </c>
      <c r="K1334" s="19">
        <f>IF(A1334&amp;""="","",IF(AND(G1334="تم",ISNUMBER(J1334)),ROUND(J1334-N(H1334),2),0))</f>
        <v/>
      </c>
      <c r="L1334" s="19">
        <f>IF(A1334&amp;""="","",IFERROR(ROUND(K1334*INDEX('الموظفات'!$C$6:$C$205,MATCH(F1334&amp;"",'الموظفات'!$A$6:$A$205,0)),2),0))</f>
        <v/>
      </c>
      <c r="M1334" s="6">
        <f>IF(A1334&amp;""="","",IF(G1334&amp;""="","محجوز",G1334))</f>
        <v/>
      </c>
      <c r="N1334" s="18">
        <f>IF(ISNUMBER(A1334),IF(ISNUMBER(B1334),HOUR(B1334)*60+MINUTE(B1334),0),"")</f>
        <v/>
      </c>
      <c r="O1334" s="18">
        <f>IF(AND(ISNUMBER(A1334),A1334='الإعدادات'!$B$4),COUNTIFS($A$6:$A$2005,'الإعدادات'!$B$4,$N$6:$N$2005,"&lt;"&amp;N1334)+COUNTIFS($A$6:A1334,'الإعدادات'!$B$4,$N$6:N1334,N1334),"")</f>
        <v/>
      </c>
    </row>
    <row r="1335">
      <c r="A1335" s="13" t="n"/>
      <c r="B1335" s="20" t="n"/>
      <c r="C1335" s="5" t="n"/>
      <c r="D1335" s="21" t="n"/>
      <c r="E1335" s="5" t="n"/>
      <c r="F1335" s="5" t="n"/>
      <c r="G1335" s="5" t="n"/>
      <c r="H1335" s="15" t="n"/>
      <c r="I1335" s="5" t="n"/>
      <c r="J1335" s="19">
        <f>IF(E1335&amp;""="","",IFERROR(INDEX('الخدمات'!$B$6:$B$205,MATCH(E1335&amp;"",'الخدمات'!$A$6:$A$205,0)),"خدمة غير موجودة"))</f>
        <v/>
      </c>
      <c r="K1335" s="19">
        <f>IF(A1335&amp;""="","",IF(AND(G1335="تم",ISNUMBER(J1335)),ROUND(J1335-N(H1335),2),0))</f>
        <v/>
      </c>
      <c r="L1335" s="19">
        <f>IF(A1335&amp;""="","",IFERROR(ROUND(K1335*INDEX('الموظفات'!$C$6:$C$205,MATCH(F1335&amp;"",'الموظفات'!$A$6:$A$205,0)),2),0))</f>
        <v/>
      </c>
      <c r="M1335" s="6">
        <f>IF(A1335&amp;""="","",IF(G1335&amp;""="","محجوز",G1335))</f>
        <v/>
      </c>
      <c r="N1335" s="18">
        <f>IF(ISNUMBER(A1335),IF(ISNUMBER(B1335),HOUR(B1335)*60+MINUTE(B1335),0),"")</f>
        <v/>
      </c>
      <c r="O1335" s="18">
        <f>IF(AND(ISNUMBER(A1335),A1335='الإعدادات'!$B$4),COUNTIFS($A$6:$A$2005,'الإعدادات'!$B$4,$N$6:$N$2005,"&lt;"&amp;N1335)+COUNTIFS($A$6:A1335,'الإعدادات'!$B$4,$N$6:N1335,N1335),"")</f>
        <v/>
      </c>
    </row>
    <row r="1336">
      <c r="A1336" s="13" t="n"/>
      <c r="B1336" s="20" t="n"/>
      <c r="C1336" s="5" t="n"/>
      <c r="D1336" s="21" t="n"/>
      <c r="E1336" s="5" t="n"/>
      <c r="F1336" s="5" t="n"/>
      <c r="G1336" s="5" t="n"/>
      <c r="H1336" s="15" t="n"/>
      <c r="I1336" s="5" t="n"/>
      <c r="J1336" s="19">
        <f>IF(E1336&amp;""="","",IFERROR(INDEX('الخدمات'!$B$6:$B$205,MATCH(E1336&amp;"",'الخدمات'!$A$6:$A$205,0)),"خدمة غير موجودة"))</f>
        <v/>
      </c>
      <c r="K1336" s="19">
        <f>IF(A1336&amp;""="","",IF(AND(G1336="تم",ISNUMBER(J1336)),ROUND(J1336-N(H1336),2),0))</f>
        <v/>
      </c>
      <c r="L1336" s="19">
        <f>IF(A1336&amp;""="","",IFERROR(ROUND(K1336*INDEX('الموظفات'!$C$6:$C$205,MATCH(F1336&amp;"",'الموظفات'!$A$6:$A$205,0)),2),0))</f>
        <v/>
      </c>
      <c r="M1336" s="6">
        <f>IF(A1336&amp;""="","",IF(G1336&amp;""="","محجوز",G1336))</f>
        <v/>
      </c>
      <c r="N1336" s="18">
        <f>IF(ISNUMBER(A1336),IF(ISNUMBER(B1336),HOUR(B1336)*60+MINUTE(B1336),0),"")</f>
        <v/>
      </c>
      <c r="O1336" s="18">
        <f>IF(AND(ISNUMBER(A1336),A1336='الإعدادات'!$B$4),COUNTIFS($A$6:$A$2005,'الإعدادات'!$B$4,$N$6:$N$2005,"&lt;"&amp;N1336)+COUNTIFS($A$6:A1336,'الإعدادات'!$B$4,$N$6:N1336,N1336),"")</f>
        <v/>
      </c>
    </row>
    <row r="1337">
      <c r="A1337" s="13" t="n"/>
      <c r="B1337" s="20" t="n"/>
      <c r="C1337" s="5" t="n"/>
      <c r="D1337" s="21" t="n"/>
      <c r="E1337" s="5" t="n"/>
      <c r="F1337" s="5" t="n"/>
      <c r="G1337" s="5" t="n"/>
      <c r="H1337" s="15" t="n"/>
      <c r="I1337" s="5" t="n"/>
      <c r="J1337" s="19">
        <f>IF(E1337&amp;""="","",IFERROR(INDEX('الخدمات'!$B$6:$B$205,MATCH(E1337&amp;"",'الخدمات'!$A$6:$A$205,0)),"خدمة غير موجودة"))</f>
        <v/>
      </c>
      <c r="K1337" s="19">
        <f>IF(A1337&amp;""="","",IF(AND(G1337="تم",ISNUMBER(J1337)),ROUND(J1337-N(H1337),2),0))</f>
        <v/>
      </c>
      <c r="L1337" s="19">
        <f>IF(A1337&amp;""="","",IFERROR(ROUND(K1337*INDEX('الموظفات'!$C$6:$C$205,MATCH(F1337&amp;"",'الموظفات'!$A$6:$A$205,0)),2),0))</f>
        <v/>
      </c>
      <c r="M1337" s="6">
        <f>IF(A1337&amp;""="","",IF(G1337&amp;""="","محجوز",G1337))</f>
        <v/>
      </c>
      <c r="N1337" s="18">
        <f>IF(ISNUMBER(A1337),IF(ISNUMBER(B1337),HOUR(B1337)*60+MINUTE(B1337),0),"")</f>
        <v/>
      </c>
      <c r="O1337" s="18">
        <f>IF(AND(ISNUMBER(A1337),A1337='الإعدادات'!$B$4),COUNTIFS($A$6:$A$2005,'الإعدادات'!$B$4,$N$6:$N$2005,"&lt;"&amp;N1337)+COUNTIFS($A$6:A1337,'الإعدادات'!$B$4,$N$6:N1337,N1337),"")</f>
        <v/>
      </c>
    </row>
    <row r="1338">
      <c r="A1338" s="13" t="n"/>
      <c r="B1338" s="20" t="n"/>
      <c r="C1338" s="5" t="n"/>
      <c r="D1338" s="21" t="n"/>
      <c r="E1338" s="5" t="n"/>
      <c r="F1338" s="5" t="n"/>
      <c r="G1338" s="5" t="n"/>
      <c r="H1338" s="15" t="n"/>
      <c r="I1338" s="5" t="n"/>
      <c r="J1338" s="19">
        <f>IF(E1338&amp;""="","",IFERROR(INDEX('الخدمات'!$B$6:$B$205,MATCH(E1338&amp;"",'الخدمات'!$A$6:$A$205,0)),"خدمة غير موجودة"))</f>
        <v/>
      </c>
      <c r="K1338" s="19">
        <f>IF(A1338&amp;""="","",IF(AND(G1338="تم",ISNUMBER(J1338)),ROUND(J1338-N(H1338),2),0))</f>
        <v/>
      </c>
      <c r="L1338" s="19">
        <f>IF(A1338&amp;""="","",IFERROR(ROUND(K1338*INDEX('الموظفات'!$C$6:$C$205,MATCH(F1338&amp;"",'الموظفات'!$A$6:$A$205,0)),2),0))</f>
        <v/>
      </c>
      <c r="M1338" s="6">
        <f>IF(A1338&amp;""="","",IF(G1338&amp;""="","محجوز",G1338))</f>
        <v/>
      </c>
      <c r="N1338" s="18">
        <f>IF(ISNUMBER(A1338),IF(ISNUMBER(B1338),HOUR(B1338)*60+MINUTE(B1338),0),"")</f>
        <v/>
      </c>
      <c r="O1338" s="18">
        <f>IF(AND(ISNUMBER(A1338),A1338='الإعدادات'!$B$4),COUNTIFS($A$6:$A$2005,'الإعدادات'!$B$4,$N$6:$N$2005,"&lt;"&amp;N1338)+COUNTIFS($A$6:A1338,'الإعدادات'!$B$4,$N$6:N1338,N1338),"")</f>
        <v/>
      </c>
    </row>
    <row r="1339">
      <c r="A1339" s="13" t="n"/>
      <c r="B1339" s="20" t="n"/>
      <c r="C1339" s="5" t="n"/>
      <c r="D1339" s="21" t="n"/>
      <c r="E1339" s="5" t="n"/>
      <c r="F1339" s="5" t="n"/>
      <c r="G1339" s="5" t="n"/>
      <c r="H1339" s="15" t="n"/>
      <c r="I1339" s="5" t="n"/>
      <c r="J1339" s="19">
        <f>IF(E1339&amp;""="","",IFERROR(INDEX('الخدمات'!$B$6:$B$205,MATCH(E1339&amp;"",'الخدمات'!$A$6:$A$205,0)),"خدمة غير موجودة"))</f>
        <v/>
      </c>
      <c r="K1339" s="19">
        <f>IF(A1339&amp;""="","",IF(AND(G1339="تم",ISNUMBER(J1339)),ROUND(J1339-N(H1339),2),0))</f>
        <v/>
      </c>
      <c r="L1339" s="19">
        <f>IF(A1339&amp;""="","",IFERROR(ROUND(K1339*INDEX('الموظفات'!$C$6:$C$205,MATCH(F1339&amp;"",'الموظفات'!$A$6:$A$205,0)),2),0))</f>
        <v/>
      </c>
      <c r="M1339" s="6">
        <f>IF(A1339&amp;""="","",IF(G1339&amp;""="","محجوز",G1339))</f>
        <v/>
      </c>
      <c r="N1339" s="18">
        <f>IF(ISNUMBER(A1339),IF(ISNUMBER(B1339),HOUR(B1339)*60+MINUTE(B1339),0),"")</f>
        <v/>
      </c>
      <c r="O1339" s="18">
        <f>IF(AND(ISNUMBER(A1339),A1339='الإعدادات'!$B$4),COUNTIFS($A$6:$A$2005,'الإعدادات'!$B$4,$N$6:$N$2005,"&lt;"&amp;N1339)+COUNTIFS($A$6:A1339,'الإعدادات'!$B$4,$N$6:N1339,N1339),"")</f>
        <v/>
      </c>
    </row>
    <row r="1340">
      <c r="A1340" s="13" t="n"/>
      <c r="B1340" s="20" t="n"/>
      <c r="C1340" s="5" t="n"/>
      <c r="D1340" s="21" t="n"/>
      <c r="E1340" s="5" t="n"/>
      <c r="F1340" s="5" t="n"/>
      <c r="G1340" s="5" t="n"/>
      <c r="H1340" s="15" t="n"/>
      <c r="I1340" s="5" t="n"/>
      <c r="J1340" s="19">
        <f>IF(E1340&amp;""="","",IFERROR(INDEX('الخدمات'!$B$6:$B$205,MATCH(E1340&amp;"",'الخدمات'!$A$6:$A$205,0)),"خدمة غير موجودة"))</f>
        <v/>
      </c>
      <c r="K1340" s="19">
        <f>IF(A1340&amp;""="","",IF(AND(G1340="تم",ISNUMBER(J1340)),ROUND(J1340-N(H1340),2),0))</f>
        <v/>
      </c>
      <c r="L1340" s="19">
        <f>IF(A1340&amp;""="","",IFERROR(ROUND(K1340*INDEX('الموظفات'!$C$6:$C$205,MATCH(F1340&amp;"",'الموظفات'!$A$6:$A$205,0)),2),0))</f>
        <v/>
      </c>
      <c r="M1340" s="6">
        <f>IF(A1340&amp;""="","",IF(G1340&amp;""="","محجوز",G1340))</f>
        <v/>
      </c>
      <c r="N1340" s="18">
        <f>IF(ISNUMBER(A1340),IF(ISNUMBER(B1340),HOUR(B1340)*60+MINUTE(B1340),0),"")</f>
        <v/>
      </c>
      <c r="O1340" s="18">
        <f>IF(AND(ISNUMBER(A1340),A1340='الإعدادات'!$B$4),COUNTIFS($A$6:$A$2005,'الإعدادات'!$B$4,$N$6:$N$2005,"&lt;"&amp;N1340)+COUNTIFS($A$6:A1340,'الإعدادات'!$B$4,$N$6:N1340,N1340),"")</f>
        <v/>
      </c>
    </row>
    <row r="1341">
      <c r="A1341" s="13" t="n"/>
      <c r="B1341" s="20" t="n"/>
      <c r="C1341" s="5" t="n"/>
      <c r="D1341" s="21" t="n"/>
      <c r="E1341" s="5" t="n"/>
      <c r="F1341" s="5" t="n"/>
      <c r="G1341" s="5" t="n"/>
      <c r="H1341" s="15" t="n"/>
      <c r="I1341" s="5" t="n"/>
      <c r="J1341" s="19">
        <f>IF(E1341&amp;""="","",IFERROR(INDEX('الخدمات'!$B$6:$B$205,MATCH(E1341&amp;"",'الخدمات'!$A$6:$A$205,0)),"خدمة غير موجودة"))</f>
        <v/>
      </c>
      <c r="K1341" s="19">
        <f>IF(A1341&amp;""="","",IF(AND(G1341="تم",ISNUMBER(J1341)),ROUND(J1341-N(H1341),2),0))</f>
        <v/>
      </c>
      <c r="L1341" s="19">
        <f>IF(A1341&amp;""="","",IFERROR(ROUND(K1341*INDEX('الموظفات'!$C$6:$C$205,MATCH(F1341&amp;"",'الموظفات'!$A$6:$A$205,0)),2),0))</f>
        <v/>
      </c>
      <c r="M1341" s="6">
        <f>IF(A1341&amp;""="","",IF(G1341&amp;""="","محجوز",G1341))</f>
        <v/>
      </c>
      <c r="N1341" s="18">
        <f>IF(ISNUMBER(A1341),IF(ISNUMBER(B1341),HOUR(B1341)*60+MINUTE(B1341),0),"")</f>
        <v/>
      </c>
      <c r="O1341" s="18">
        <f>IF(AND(ISNUMBER(A1341),A1341='الإعدادات'!$B$4),COUNTIFS($A$6:$A$2005,'الإعدادات'!$B$4,$N$6:$N$2005,"&lt;"&amp;N1341)+COUNTIFS($A$6:A1341,'الإعدادات'!$B$4,$N$6:N1341,N1341),"")</f>
        <v/>
      </c>
    </row>
    <row r="1342">
      <c r="A1342" s="13" t="n"/>
      <c r="B1342" s="20" t="n"/>
      <c r="C1342" s="5" t="n"/>
      <c r="D1342" s="21" t="n"/>
      <c r="E1342" s="5" t="n"/>
      <c r="F1342" s="5" t="n"/>
      <c r="G1342" s="5" t="n"/>
      <c r="H1342" s="15" t="n"/>
      <c r="I1342" s="5" t="n"/>
      <c r="J1342" s="19">
        <f>IF(E1342&amp;""="","",IFERROR(INDEX('الخدمات'!$B$6:$B$205,MATCH(E1342&amp;"",'الخدمات'!$A$6:$A$205,0)),"خدمة غير موجودة"))</f>
        <v/>
      </c>
      <c r="K1342" s="19">
        <f>IF(A1342&amp;""="","",IF(AND(G1342="تم",ISNUMBER(J1342)),ROUND(J1342-N(H1342),2),0))</f>
        <v/>
      </c>
      <c r="L1342" s="19">
        <f>IF(A1342&amp;""="","",IFERROR(ROUND(K1342*INDEX('الموظفات'!$C$6:$C$205,MATCH(F1342&amp;"",'الموظفات'!$A$6:$A$205,0)),2),0))</f>
        <v/>
      </c>
      <c r="M1342" s="6">
        <f>IF(A1342&amp;""="","",IF(G1342&amp;""="","محجوز",G1342))</f>
        <v/>
      </c>
      <c r="N1342" s="18">
        <f>IF(ISNUMBER(A1342),IF(ISNUMBER(B1342),HOUR(B1342)*60+MINUTE(B1342),0),"")</f>
        <v/>
      </c>
      <c r="O1342" s="18">
        <f>IF(AND(ISNUMBER(A1342),A1342='الإعدادات'!$B$4),COUNTIFS($A$6:$A$2005,'الإعدادات'!$B$4,$N$6:$N$2005,"&lt;"&amp;N1342)+COUNTIFS($A$6:A1342,'الإعدادات'!$B$4,$N$6:N1342,N1342),"")</f>
        <v/>
      </c>
    </row>
    <row r="1343">
      <c r="A1343" s="13" t="n"/>
      <c r="B1343" s="20" t="n"/>
      <c r="C1343" s="5" t="n"/>
      <c r="D1343" s="21" t="n"/>
      <c r="E1343" s="5" t="n"/>
      <c r="F1343" s="5" t="n"/>
      <c r="G1343" s="5" t="n"/>
      <c r="H1343" s="15" t="n"/>
      <c r="I1343" s="5" t="n"/>
      <c r="J1343" s="19">
        <f>IF(E1343&amp;""="","",IFERROR(INDEX('الخدمات'!$B$6:$B$205,MATCH(E1343&amp;"",'الخدمات'!$A$6:$A$205,0)),"خدمة غير موجودة"))</f>
        <v/>
      </c>
      <c r="K1343" s="19">
        <f>IF(A1343&amp;""="","",IF(AND(G1343="تم",ISNUMBER(J1343)),ROUND(J1343-N(H1343),2),0))</f>
        <v/>
      </c>
      <c r="L1343" s="19">
        <f>IF(A1343&amp;""="","",IFERROR(ROUND(K1343*INDEX('الموظفات'!$C$6:$C$205,MATCH(F1343&amp;"",'الموظفات'!$A$6:$A$205,0)),2),0))</f>
        <v/>
      </c>
      <c r="M1343" s="6">
        <f>IF(A1343&amp;""="","",IF(G1343&amp;""="","محجوز",G1343))</f>
        <v/>
      </c>
      <c r="N1343" s="18">
        <f>IF(ISNUMBER(A1343),IF(ISNUMBER(B1343),HOUR(B1343)*60+MINUTE(B1343),0),"")</f>
        <v/>
      </c>
      <c r="O1343" s="18">
        <f>IF(AND(ISNUMBER(A1343),A1343='الإعدادات'!$B$4),COUNTIFS($A$6:$A$2005,'الإعدادات'!$B$4,$N$6:$N$2005,"&lt;"&amp;N1343)+COUNTIFS($A$6:A1343,'الإعدادات'!$B$4,$N$6:N1343,N1343),"")</f>
        <v/>
      </c>
    </row>
    <row r="1344">
      <c r="A1344" s="13" t="n"/>
      <c r="B1344" s="20" t="n"/>
      <c r="C1344" s="5" t="n"/>
      <c r="D1344" s="21" t="n"/>
      <c r="E1344" s="5" t="n"/>
      <c r="F1344" s="5" t="n"/>
      <c r="G1344" s="5" t="n"/>
      <c r="H1344" s="15" t="n"/>
      <c r="I1344" s="5" t="n"/>
      <c r="J1344" s="19">
        <f>IF(E1344&amp;""="","",IFERROR(INDEX('الخدمات'!$B$6:$B$205,MATCH(E1344&amp;"",'الخدمات'!$A$6:$A$205,0)),"خدمة غير موجودة"))</f>
        <v/>
      </c>
      <c r="K1344" s="19">
        <f>IF(A1344&amp;""="","",IF(AND(G1344="تم",ISNUMBER(J1344)),ROUND(J1344-N(H1344),2),0))</f>
        <v/>
      </c>
      <c r="L1344" s="19">
        <f>IF(A1344&amp;""="","",IFERROR(ROUND(K1344*INDEX('الموظفات'!$C$6:$C$205,MATCH(F1344&amp;"",'الموظفات'!$A$6:$A$205,0)),2),0))</f>
        <v/>
      </c>
      <c r="M1344" s="6">
        <f>IF(A1344&amp;""="","",IF(G1344&amp;""="","محجوز",G1344))</f>
        <v/>
      </c>
      <c r="N1344" s="18">
        <f>IF(ISNUMBER(A1344),IF(ISNUMBER(B1344),HOUR(B1344)*60+MINUTE(B1344),0),"")</f>
        <v/>
      </c>
      <c r="O1344" s="18">
        <f>IF(AND(ISNUMBER(A1344),A1344='الإعدادات'!$B$4),COUNTIFS($A$6:$A$2005,'الإعدادات'!$B$4,$N$6:$N$2005,"&lt;"&amp;N1344)+COUNTIFS($A$6:A1344,'الإعدادات'!$B$4,$N$6:N1344,N1344),"")</f>
        <v/>
      </c>
    </row>
    <row r="1345">
      <c r="A1345" s="13" t="n"/>
      <c r="B1345" s="20" t="n"/>
      <c r="C1345" s="5" t="n"/>
      <c r="D1345" s="21" t="n"/>
      <c r="E1345" s="5" t="n"/>
      <c r="F1345" s="5" t="n"/>
      <c r="G1345" s="5" t="n"/>
      <c r="H1345" s="15" t="n"/>
      <c r="I1345" s="5" t="n"/>
      <c r="J1345" s="19">
        <f>IF(E1345&amp;""="","",IFERROR(INDEX('الخدمات'!$B$6:$B$205,MATCH(E1345&amp;"",'الخدمات'!$A$6:$A$205,0)),"خدمة غير موجودة"))</f>
        <v/>
      </c>
      <c r="K1345" s="19">
        <f>IF(A1345&amp;""="","",IF(AND(G1345="تم",ISNUMBER(J1345)),ROUND(J1345-N(H1345),2),0))</f>
        <v/>
      </c>
      <c r="L1345" s="19">
        <f>IF(A1345&amp;""="","",IFERROR(ROUND(K1345*INDEX('الموظفات'!$C$6:$C$205,MATCH(F1345&amp;"",'الموظفات'!$A$6:$A$205,0)),2),0))</f>
        <v/>
      </c>
      <c r="M1345" s="6">
        <f>IF(A1345&amp;""="","",IF(G1345&amp;""="","محجوز",G1345))</f>
        <v/>
      </c>
      <c r="N1345" s="18">
        <f>IF(ISNUMBER(A1345),IF(ISNUMBER(B1345),HOUR(B1345)*60+MINUTE(B1345),0),"")</f>
        <v/>
      </c>
      <c r="O1345" s="18">
        <f>IF(AND(ISNUMBER(A1345),A1345='الإعدادات'!$B$4),COUNTIFS($A$6:$A$2005,'الإعدادات'!$B$4,$N$6:$N$2005,"&lt;"&amp;N1345)+COUNTIFS($A$6:A1345,'الإعدادات'!$B$4,$N$6:N1345,N1345),"")</f>
        <v/>
      </c>
    </row>
    <row r="1346">
      <c r="A1346" s="13" t="n"/>
      <c r="B1346" s="20" t="n"/>
      <c r="C1346" s="5" t="n"/>
      <c r="D1346" s="21" t="n"/>
      <c r="E1346" s="5" t="n"/>
      <c r="F1346" s="5" t="n"/>
      <c r="G1346" s="5" t="n"/>
      <c r="H1346" s="15" t="n"/>
      <c r="I1346" s="5" t="n"/>
      <c r="J1346" s="19">
        <f>IF(E1346&amp;""="","",IFERROR(INDEX('الخدمات'!$B$6:$B$205,MATCH(E1346&amp;"",'الخدمات'!$A$6:$A$205,0)),"خدمة غير موجودة"))</f>
        <v/>
      </c>
      <c r="K1346" s="19">
        <f>IF(A1346&amp;""="","",IF(AND(G1346="تم",ISNUMBER(J1346)),ROUND(J1346-N(H1346),2),0))</f>
        <v/>
      </c>
      <c r="L1346" s="19">
        <f>IF(A1346&amp;""="","",IFERROR(ROUND(K1346*INDEX('الموظفات'!$C$6:$C$205,MATCH(F1346&amp;"",'الموظفات'!$A$6:$A$205,0)),2),0))</f>
        <v/>
      </c>
      <c r="M1346" s="6">
        <f>IF(A1346&amp;""="","",IF(G1346&amp;""="","محجوز",G1346))</f>
        <v/>
      </c>
      <c r="N1346" s="18">
        <f>IF(ISNUMBER(A1346),IF(ISNUMBER(B1346),HOUR(B1346)*60+MINUTE(B1346),0),"")</f>
        <v/>
      </c>
      <c r="O1346" s="18">
        <f>IF(AND(ISNUMBER(A1346),A1346='الإعدادات'!$B$4),COUNTIFS($A$6:$A$2005,'الإعدادات'!$B$4,$N$6:$N$2005,"&lt;"&amp;N1346)+COUNTIFS($A$6:A1346,'الإعدادات'!$B$4,$N$6:N1346,N1346),"")</f>
        <v/>
      </c>
    </row>
    <row r="1347">
      <c r="A1347" s="13" t="n"/>
      <c r="B1347" s="20" t="n"/>
      <c r="C1347" s="5" t="n"/>
      <c r="D1347" s="21" t="n"/>
      <c r="E1347" s="5" t="n"/>
      <c r="F1347" s="5" t="n"/>
      <c r="G1347" s="5" t="n"/>
      <c r="H1347" s="15" t="n"/>
      <c r="I1347" s="5" t="n"/>
      <c r="J1347" s="19">
        <f>IF(E1347&amp;""="","",IFERROR(INDEX('الخدمات'!$B$6:$B$205,MATCH(E1347&amp;"",'الخدمات'!$A$6:$A$205,0)),"خدمة غير موجودة"))</f>
        <v/>
      </c>
      <c r="K1347" s="19">
        <f>IF(A1347&amp;""="","",IF(AND(G1347="تم",ISNUMBER(J1347)),ROUND(J1347-N(H1347),2),0))</f>
        <v/>
      </c>
      <c r="L1347" s="19">
        <f>IF(A1347&amp;""="","",IFERROR(ROUND(K1347*INDEX('الموظفات'!$C$6:$C$205,MATCH(F1347&amp;"",'الموظفات'!$A$6:$A$205,0)),2),0))</f>
        <v/>
      </c>
      <c r="M1347" s="6">
        <f>IF(A1347&amp;""="","",IF(G1347&amp;""="","محجوز",G1347))</f>
        <v/>
      </c>
      <c r="N1347" s="18">
        <f>IF(ISNUMBER(A1347),IF(ISNUMBER(B1347),HOUR(B1347)*60+MINUTE(B1347),0),"")</f>
        <v/>
      </c>
      <c r="O1347" s="18">
        <f>IF(AND(ISNUMBER(A1347),A1347='الإعدادات'!$B$4),COUNTIFS($A$6:$A$2005,'الإعدادات'!$B$4,$N$6:$N$2005,"&lt;"&amp;N1347)+COUNTIFS($A$6:A1347,'الإعدادات'!$B$4,$N$6:N1347,N1347),"")</f>
        <v/>
      </c>
    </row>
    <row r="1348">
      <c r="A1348" s="13" t="n"/>
      <c r="B1348" s="20" t="n"/>
      <c r="C1348" s="5" t="n"/>
      <c r="D1348" s="21" t="n"/>
      <c r="E1348" s="5" t="n"/>
      <c r="F1348" s="5" t="n"/>
      <c r="G1348" s="5" t="n"/>
      <c r="H1348" s="15" t="n"/>
      <c r="I1348" s="5" t="n"/>
      <c r="J1348" s="19">
        <f>IF(E1348&amp;""="","",IFERROR(INDEX('الخدمات'!$B$6:$B$205,MATCH(E1348&amp;"",'الخدمات'!$A$6:$A$205,0)),"خدمة غير موجودة"))</f>
        <v/>
      </c>
      <c r="K1348" s="19">
        <f>IF(A1348&amp;""="","",IF(AND(G1348="تم",ISNUMBER(J1348)),ROUND(J1348-N(H1348),2),0))</f>
        <v/>
      </c>
      <c r="L1348" s="19">
        <f>IF(A1348&amp;""="","",IFERROR(ROUND(K1348*INDEX('الموظفات'!$C$6:$C$205,MATCH(F1348&amp;"",'الموظفات'!$A$6:$A$205,0)),2),0))</f>
        <v/>
      </c>
      <c r="M1348" s="6">
        <f>IF(A1348&amp;""="","",IF(G1348&amp;""="","محجوز",G1348))</f>
        <v/>
      </c>
      <c r="N1348" s="18">
        <f>IF(ISNUMBER(A1348),IF(ISNUMBER(B1348),HOUR(B1348)*60+MINUTE(B1348),0),"")</f>
        <v/>
      </c>
      <c r="O1348" s="18">
        <f>IF(AND(ISNUMBER(A1348),A1348='الإعدادات'!$B$4),COUNTIFS($A$6:$A$2005,'الإعدادات'!$B$4,$N$6:$N$2005,"&lt;"&amp;N1348)+COUNTIFS($A$6:A1348,'الإعدادات'!$B$4,$N$6:N1348,N1348),"")</f>
        <v/>
      </c>
    </row>
    <row r="1349">
      <c r="A1349" s="13" t="n"/>
      <c r="B1349" s="20" t="n"/>
      <c r="C1349" s="5" t="n"/>
      <c r="D1349" s="21" t="n"/>
      <c r="E1349" s="5" t="n"/>
      <c r="F1349" s="5" t="n"/>
      <c r="G1349" s="5" t="n"/>
      <c r="H1349" s="15" t="n"/>
      <c r="I1349" s="5" t="n"/>
      <c r="J1349" s="19">
        <f>IF(E1349&amp;""="","",IFERROR(INDEX('الخدمات'!$B$6:$B$205,MATCH(E1349&amp;"",'الخدمات'!$A$6:$A$205,0)),"خدمة غير موجودة"))</f>
        <v/>
      </c>
      <c r="K1349" s="19">
        <f>IF(A1349&amp;""="","",IF(AND(G1349="تم",ISNUMBER(J1349)),ROUND(J1349-N(H1349),2),0))</f>
        <v/>
      </c>
      <c r="L1349" s="19">
        <f>IF(A1349&amp;""="","",IFERROR(ROUND(K1349*INDEX('الموظفات'!$C$6:$C$205,MATCH(F1349&amp;"",'الموظفات'!$A$6:$A$205,0)),2),0))</f>
        <v/>
      </c>
      <c r="M1349" s="6">
        <f>IF(A1349&amp;""="","",IF(G1349&amp;""="","محجوز",G1349))</f>
        <v/>
      </c>
      <c r="N1349" s="18">
        <f>IF(ISNUMBER(A1349),IF(ISNUMBER(B1349),HOUR(B1349)*60+MINUTE(B1349),0),"")</f>
        <v/>
      </c>
      <c r="O1349" s="18">
        <f>IF(AND(ISNUMBER(A1349),A1349='الإعدادات'!$B$4),COUNTIFS($A$6:$A$2005,'الإعدادات'!$B$4,$N$6:$N$2005,"&lt;"&amp;N1349)+COUNTIFS($A$6:A1349,'الإعدادات'!$B$4,$N$6:N1349,N1349),"")</f>
        <v/>
      </c>
    </row>
    <row r="1350">
      <c r="A1350" s="13" t="n"/>
      <c r="B1350" s="20" t="n"/>
      <c r="C1350" s="5" t="n"/>
      <c r="D1350" s="21" t="n"/>
      <c r="E1350" s="5" t="n"/>
      <c r="F1350" s="5" t="n"/>
      <c r="G1350" s="5" t="n"/>
      <c r="H1350" s="15" t="n"/>
      <c r="I1350" s="5" t="n"/>
      <c r="J1350" s="19">
        <f>IF(E1350&amp;""="","",IFERROR(INDEX('الخدمات'!$B$6:$B$205,MATCH(E1350&amp;"",'الخدمات'!$A$6:$A$205,0)),"خدمة غير موجودة"))</f>
        <v/>
      </c>
      <c r="K1350" s="19">
        <f>IF(A1350&amp;""="","",IF(AND(G1350="تم",ISNUMBER(J1350)),ROUND(J1350-N(H1350),2),0))</f>
        <v/>
      </c>
      <c r="L1350" s="19">
        <f>IF(A1350&amp;""="","",IFERROR(ROUND(K1350*INDEX('الموظفات'!$C$6:$C$205,MATCH(F1350&amp;"",'الموظفات'!$A$6:$A$205,0)),2),0))</f>
        <v/>
      </c>
      <c r="M1350" s="6">
        <f>IF(A1350&amp;""="","",IF(G1350&amp;""="","محجوز",G1350))</f>
        <v/>
      </c>
      <c r="N1350" s="18">
        <f>IF(ISNUMBER(A1350),IF(ISNUMBER(B1350),HOUR(B1350)*60+MINUTE(B1350),0),"")</f>
        <v/>
      </c>
      <c r="O1350" s="18">
        <f>IF(AND(ISNUMBER(A1350),A1350='الإعدادات'!$B$4),COUNTIFS($A$6:$A$2005,'الإعدادات'!$B$4,$N$6:$N$2005,"&lt;"&amp;N1350)+COUNTIFS($A$6:A1350,'الإعدادات'!$B$4,$N$6:N1350,N1350),"")</f>
        <v/>
      </c>
    </row>
    <row r="1351">
      <c r="A1351" s="13" t="n"/>
      <c r="B1351" s="20" t="n"/>
      <c r="C1351" s="5" t="n"/>
      <c r="D1351" s="21" t="n"/>
      <c r="E1351" s="5" t="n"/>
      <c r="F1351" s="5" t="n"/>
      <c r="G1351" s="5" t="n"/>
      <c r="H1351" s="15" t="n"/>
      <c r="I1351" s="5" t="n"/>
      <c r="J1351" s="19">
        <f>IF(E1351&amp;""="","",IFERROR(INDEX('الخدمات'!$B$6:$B$205,MATCH(E1351&amp;"",'الخدمات'!$A$6:$A$205,0)),"خدمة غير موجودة"))</f>
        <v/>
      </c>
      <c r="K1351" s="19">
        <f>IF(A1351&amp;""="","",IF(AND(G1351="تم",ISNUMBER(J1351)),ROUND(J1351-N(H1351),2),0))</f>
        <v/>
      </c>
      <c r="L1351" s="19">
        <f>IF(A1351&amp;""="","",IFERROR(ROUND(K1351*INDEX('الموظفات'!$C$6:$C$205,MATCH(F1351&amp;"",'الموظفات'!$A$6:$A$205,0)),2),0))</f>
        <v/>
      </c>
      <c r="M1351" s="6">
        <f>IF(A1351&amp;""="","",IF(G1351&amp;""="","محجوز",G1351))</f>
        <v/>
      </c>
      <c r="N1351" s="18">
        <f>IF(ISNUMBER(A1351),IF(ISNUMBER(B1351),HOUR(B1351)*60+MINUTE(B1351),0),"")</f>
        <v/>
      </c>
      <c r="O1351" s="18">
        <f>IF(AND(ISNUMBER(A1351),A1351='الإعدادات'!$B$4),COUNTIFS($A$6:$A$2005,'الإعدادات'!$B$4,$N$6:$N$2005,"&lt;"&amp;N1351)+COUNTIFS($A$6:A1351,'الإعدادات'!$B$4,$N$6:N1351,N1351),"")</f>
        <v/>
      </c>
    </row>
    <row r="1352">
      <c r="A1352" s="13" t="n"/>
      <c r="B1352" s="20" t="n"/>
      <c r="C1352" s="5" t="n"/>
      <c r="D1352" s="21" t="n"/>
      <c r="E1352" s="5" t="n"/>
      <c r="F1352" s="5" t="n"/>
      <c r="G1352" s="5" t="n"/>
      <c r="H1352" s="15" t="n"/>
      <c r="I1352" s="5" t="n"/>
      <c r="J1352" s="19">
        <f>IF(E1352&amp;""="","",IFERROR(INDEX('الخدمات'!$B$6:$B$205,MATCH(E1352&amp;"",'الخدمات'!$A$6:$A$205,0)),"خدمة غير موجودة"))</f>
        <v/>
      </c>
      <c r="K1352" s="19">
        <f>IF(A1352&amp;""="","",IF(AND(G1352="تم",ISNUMBER(J1352)),ROUND(J1352-N(H1352),2),0))</f>
        <v/>
      </c>
      <c r="L1352" s="19">
        <f>IF(A1352&amp;""="","",IFERROR(ROUND(K1352*INDEX('الموظفات'!$C$6:$C$205,MATCH(F1352&amp;"",'الموظفات'!$A$6:$A$205,0)),2),0))</f>
        <v/>
      </c>
      <c r="M1352" s="6">
        <f>IF(A1352&amp;""="","",IF(G1352&amp;""="","محجوز",G1352))</f>
        <v/>
      </c>
      <c r="N1352" s="18">
        <f>IF(ISNUMBER(A1352),IF(ISNUMBER(B1352),HOUR(B1352)*60+MINUTE(B1352),0),"")</f>
        <v/>
      </c>
      <c r="O1352" s="18">
        <f>IF(AND(ISNUMBER(A1352),A1352='الإعدادات'!$B$4),COUNTIFS($A$6:$A$2005,'الإعدادات'!$B$4,$N$6:$N$2005,"&lt;"&amp;N1352)+COUNTIFS($A$6:A1352,'الإعدادات'!$B$4,$N$6:N1352,N1352),"")</f>
        <v/>
      </c>
    </row>
    <row r="1353">
      <c r="A1353" s="13" t="n"/>
      <c r="B1353" s="20" t="n"/>
      <c r="C1353" s="5" t="n"/>
      <c r="D1353" s="21" t="n"/>
      <c r="E1353" s="5" t="n"/>
      <c r="F1353" s="5" t="n"/>
      <c r="G1353" s="5" t="n"/>
      <c r="H1353" s="15" t="n"/>
      <c r="I1353" s="5" t="n"/>
      <c r="J1353" s="19">
        <f>IF(E1353&amp;""="","",IFERROR(INDEX('الخدمات'!$B$6:$B$205,MATCH(E1353&amp;"",'الخدمات'!$A$6:$A$205,0)),"خدمة غير موجودة"))</f>
        <v/>
      </c>
      <c r="K1353" s="19">
        <f>IF(A1353&amp;""="","",IF(AND(G1353="تم",ISNUMBER(J1353)),ROUND(J1353-N(H1353),2),0))</f>
        <v/>
      </c>
      <c r="L1353" s="19">
        <f>IF(A1353&amp;""="","",IFERROR(ROUND(K1353*INDEX('الموظفات'!$C$6:$C$205,MATCH(F1353&amp;"",'الموظفات'!$A$6:$A$205,0)),2),0))</f>
        <v/>
      </c>
      <c r="M1353" s="6">
        <f>IF(A1353&amp;""="","",IF(G1353&amp;""="","محجوز",G1353))</f>
        <v/>
      </c>
      <c r="N1353" s="18">
        <f>IF(ISNUMBER(A1353),IF(ISNUMBER(B1353),HOUR(B1353)*60+MINUTE(B1353),0),"")</f>
        <v/>
      </c>
      <c r="O1353" s="18">
        <f>IF(AND(ISNUMBER(A1353),A1353='الإعدادات'!$B$4),COUNTIFS($A$6:$A$2005,'الإعدادات'!$B$4,$N$6:$N$2005,"&lt;"&amp;N1353)+COUNTIFS($A$6:A1353,'الإعدادات'!$B$4,$N$6:N1353,N1353),"")</f>
        <v/>
      </c>
    </row>
    <row r="1354">
      <c r="A1354" s="13" t="n"/>
      <c r="B1354" s="20" t="n"/>
      <c r="C1354" s="5" t="n"/>
      <c r="D1354" s="21" t="n"/>
      <c r="E1354" s="5" t="n"/>
      <c r="F1354" s="5" t="n"/>
      <c r="G1354" s="5" t="n"/>
      <c r="H1354" s="15" t="n"/>
      <c r="I1354" s="5" t="n"/>
      <c r="J1354" s="19">
        <f>IF(E1354&amp;""="","",IFERROR(INDEX('الخدمات'!$B$6:$B$205,MATCH(E1354&amp;"",'الخدمات'!$A$6:$A$205,0)),"خدمة غير موجودة"))</f>
        <v/>
      </c>
      <c r="K1354" s="19">
        <f>IF(A1354&amp;""="","",IF(AND(G1354="تم",ISNUMBER(J1354)),ROUND(J1354-N(H1354),2),0))</f>
        <v/>
      </c>
      <c r="L1354" s="19">
        <f>IF(A1354&amp;""="","",IFERROR(ROUND(K1354*INDEX('الموظفات'!$C$6:$C$205,MATCH(F1354&amp;"",'الموظفات'!$A$6:$A$205,0)),2),0))</f>
        <v/>
      </c>
      <c r="M1354" s="6">
        <f>IF(A1354&amp;""="","",IF(G1354&amp;""="","محجوز",G1354))</f>
        <v/>
      </c>
      <c r="N1354" s="18">
        <f>IF(ISNUMBER(A1354),IF(ISNUMBER(B1354),HOUR(B1354)*60+MINUTE(B1354),0),"")</f>
        <v/>
      </c>
      <c r="O1354" s="18">
        <f>IF(AND(ISNUMBER(A1354),A1354='الإعدادات'!$B$4),COUNTIFS($A$6:$A$2005,'الإعدادات'!$B$4,$N$6:$N$2005,"&lt;"&amp;N1354)+COUNTIFS($A$6:A1354,'الإعدادات'!$B$4,$N$6:N1354,N1354),"")</f>
        <v/>
      </c>
    </row>
    <row r="1355">
      <c r="A1355" s="13" t="n"/>
      <c r="B1355" s="20" t="n"/>
      <c r="C1355" s="5" t="n"/>
      <c r="D1355" s="21" t="n"/>
      <c r="E1355" s="5" t="n"/>
      <c r="F1355" s="5" t="n"/>
      <c r="G1355" s="5" t="n"/>
      <c r="H1355" s="15" t="n"/>
      <c r="I1355" s="5" t="n"/>
      <c r="J1355" s="19">
        <f>IF(E1355&amp;""="","",IFERROR(INDEX('الخدمات'!$B$6:$B$205,MATCH(E1355&amp;"",'الخدمات'!$A$6:$A$205,0)),"خدمة غير موجودة"))</f>
        <v/>
      </c>
      <c r="K1355" s="19">
        <f>IF(A1355&amp;""="","",IF(AND(G1355="تم",ISNUMBER(J1355)),ROUND(J1355-N(H1355),2),0))</f>
        <v/>
      </c>
      <c r="L1355" s="19">
        <f>IF(A1355&amp;""="","",IFERROR(ROUND(K1355*INDEX('الموظفات'!$C$6:$C$205,MATCH(F1355&amp;"",'الموظفات'!$A$6:$A$205,0)),2),0))</f>
        <v/>
      </c>
      <c r="M1355" s="6">
        <f>IF(A1355&amp;""="","",IF(G1355&amp;""="","محجوز",G1355))</f>
        <v/>
      </c>
      <c r="N1355" s="18">
        <f>IF(ISNUMBER(A1355),IF(ISNUMBER(B1355),HOUR(B1355)*60+MINUTE(B1355),0),"")</f>
        <v/>
      </c>
      <c r="O1355" s="18">
        <f>IF(AND(ISNUMBER(A1355),A1355='الإعدادات'!$B$4),COUNTIFS($A$6:$A$2005,'الإعدادات'!$B$4,$N$6:$N$2005,"&lt;"&amp;N1355)+COUNTIFS($A$6:A1355,'الإعدادات'!$B$4,$N$6:N1355,N1355),"")</f>
        <v/>
      </c>
    </row>
    <row r="1356">
      <c r="A1356" s="13" t="n"/>
      <c r="B1356" s="20" t="n"/>
      <c r="C1356" s="5" t="n"/>
      <c r="D1356" s="21" t="n"/>
      <c r="E1356" s="5" t="n"/>
      <c r="F1356" s="5" t="n"/>
      <c r="G1356" s="5" t="n"/>
      <c r="H1356" s="15" t="n"/>
      <c r="I1356" s="5" t="n"/>
      <c r="J1356" s="19">
        <f>IF(E1356&amp;""="","",IFERROR(INDEX('الخدمات'!$B$6:$B$205,MATCH(E1356&amp;"",'الخدمات'!$A$6:$A$205,0)),"خدمة غير موجودة"))</f>
        <v/>
      </c>
      <c r="K1356" s="19">
        <f>IF(A1356&amp;""="","",IF(AND(G1356="تم",ISNUMBER(J1356)),ROUND(J1356-N(H1356),2),0))</f>
        <v/>
      </c>
      <c r="L1356" s="19">
        <f>IF(A1356&amp;""="","",IFERROR(ROUND(K1356*INDEX('الموظفات'!$C$6:$C$205,MATCH(F1356&amp;"",'الموظفات'!$A$6:$A$205,0)),2),0))</f>
        <v/>
      </c>
      <c r="M1356" s="6">
        <f>IF(A1356&amp;""="","",IF(G1356&amp;""="","محجوز",G1356))</f>
        <v/>
      </c>
      <c r="N1356" s="18">
        <f>IF(ISNUMBER(A1356),IF(ISNUMBER(B1356),HOUR(B1356)*60+MINUTE(B1356),0),"")</f>
        <v/>
      </c>
      <c r="O1356" s="18">
        <f>IF(AND(ISNUMBER(A1356),A1356='الإعدادات'!$B$4),COUNTIFS($A$6:$A$2005,'الإعدادات'!$B$4,$N$6:$N$2005,"&lt;"&amp;N1356)+COUNTIFS($A$6:A1356,'الإعدادات'!$B$4,$N$6:N1356,N1356),"")</f>
        <v/>
      </c>
    </row>
    <row r="1357">
      <c r="A1357" s="13" t="n"/>
      <c r="B1357" s="20" t="n"/>
      <c r="C1357" s="5" t="n"/>
      <c r="D1357" s="21" t="n"/>
      <c r="E1357" s="5" t="n"/>
      <c r="F1357" s="5" t="n"/>
      <c r="G1357" s="5" t="n"/>
      <c r="H1357" s="15" t="n"/>
      <c r="I1357" s="5" t="n"/>
      <c r="J1357" s="19">
        <f>IF(E1357&amp;""="","",IFERROR(INDEX('الخدمات'!$B$6:$B$205,MATCH(E1357&amp;"",'الخدمات'!$A$6:$A$205,0)),"خدمة غير موجودة"))</f>
        <v/>
      </c>
      <c r="K1357" s="19">
        <f>IF(A1357&amp;""="","",IF(AND(G1357="تم",ISNUMBER(J1357)),ROUND(J1357-N(H1357),2),0))</f>
        <v/>
      </c>
      <c r="L1357" s="19">
        <f>IF(A1357&amp;""="","",IFERROR(ROUND(K1357*INDEX('الموظفات'!$C$6:$C$205,MATCH(F1357&amp;"",'الموظفات'!$A$6:$A$205,0)),2),0))</f>
        <v/>
      </c>
      <c r="M1357" s="6">
        <f>IF(A1357&amp;""="","",IF(G1357&amp;""="","محجوز",G1357))</f>
        <v/>
      </c>
      <c r="N1357" s="18">
        <f>IF(ISNUMBER(A1357),IF(ISNUMBER(B1357),HOUR(B1357)*60+MINUTE(B1357),0),"")</f>
        <v/>
      </c>
      <c r="O1357" s="18">
        <f>IF(AND(ISNUMBER(A1357),A1357='الإعدادات'!$B$4),COUNTIFS($A$6:$A$2005,'الإعدادات'!$B$4,$N$6:$N$2005,"&lt;"&amp;N1357)+COUNTIFS($A$6:A1357,'الإعدادات'!$B$4,$N$6:N1357,N1357),"")</f>
        <v/>
      </c>
    </row>
    <row r="1358">
      <c r="A1358" s="13" t="n"/>
      <c r="B1358" s="20" t="n"/>
      <c r="C1358" s="5" t="n"/>
      <c r="D1358" s="21" t="n"/>
      <c r="E1358" s="5" t="n"/>
      <c r="F1358" s="5" t="n"/>
      <c r="G1358" s="5" t="n"/>
      <c r="H1358" s="15" t="n"/>
      <c r="I1358" s="5" t="n"/>
      <c r="J1358" s="19">
        <f>IF(E1358&amp;""="","",IFERROR(INDEX('الخدمات'!$B$6:$B$205,MATCH(E1358&amp;"",'الخدمات'!$A$6:$A$205,0)),"خدمة غير موجودة"))</f>
        <v/>
      </c>
      <c r="K1358" s="19">
        <f>IF(A1358&amp;""="","",IF(AND(G1358="تم",ISNUMBER(J1358)),ROUND(J1358-N(H1358),2),0))</f>
        <v/>
      </c>
      <c r="L1358" s="19">
        <f>IF(A1358&amp;""="","",IFERROR(ROUND(K1358*INDEX('الموظفات'!$C$6:$C$205,MATCH(F1358&amp;"",'الموظفات'!$A$6:$A$205,0)),2),0))</f>
        <v/>
      </c>
      <c r="M1358" s="6">
        <f>IF(A1358&amp;""="","",IF(G1358&amp;""="","محجوز",G1358))</f>
        <v/>
      </c>
      <c r="N1358" s="18">
        <f>IF(ISNUMBER(A1358),IF(ISNUMBER(B1358),HOUR(B1358)*60+MINUTE(B1358),0),"")</f>
        <v/>
      </c>
      <c r="O1358" s="18">
        <f>IF(AND(ISNUMBER(A1358),A1358='الإعدادات'!$B$4),COUNTIFS($A$6:$A$2005,'الإعدادات'!$B$4,$N$6:$N$2005,"&lt;"&amp;N1358)+COUNTIFS($A$6:A1358,'الإعدادات'!$B$4,$N$6:N1358,N1358),"")</f>
        <v/>
      </c>
    </row>
    <row r="1359">
      <c r="A1359" s="13" t="n"/>
      <c r="B1359" s="20" t="n"/>
      <c r="C1359" s="5" t="n"/>
      <c r="D1359" s="21" t="n"/>
      <c r="E1359" s="5" t="n"/>
      <c r="F1359" s="5" t="n"/>
      <c r="G1359" s="5" t="n"/>
      <c r="H1359" s="15" t="n"/>
      <c r="I1359" s="5" t="n"/>
      <c r="J1359" s="19">
        <f>IF(E1359&amp;""="","",IFERROR(INDEX('الخدمات'!$B$6:$B$205,MATCH(E1359&amp;"",'الخدمات'!$A$6:$A$205,0)),"خدمة غير موجودة"))</f>
        <v/>
      </c>
      <c r="K1359" s="19">
        <f>IF(A1359&amp;""="","",IF(AND(G1359="تم",ISNUMBER(J1359)),ROUND(J1359-N(H1359),2),0))</f>
        <v/>
      </c>
      <c r="L1359" s="19">
        <f>IF(A1359&amp;""="","",IFERROR(ROUND(K1359*INDEX('الموظفات'!$C$6:$C$205,MATCH(F1359&amp;"",'الموظفات'!$A$6:$A$205,0)),2),0))</f>
        <v/>
      </c>
      <c r="M1359" s="6">
        <f>IF(A1359&amp;""="","",IF(G1359&amp;""="","محجوز",G1359))</f>
        <v/>
      </c>
      <c r="N1359" s="18">
        <f>IF(ISNUMBER(A1359),IF(ISNUMBER(B1359),HOUR(B1359)*60+MINUTE(B1359),0),"")</f>
        <v/>
      </c>
      <c r="O1359" s="18">
        <f>IF(AND(ISNUMBER(A1359),A1359='الإعدادات'!$B$4),COUNTIFS($A$6:$A$2005,'الإعدادات'!$B$4,$N$6:$N$2005,"&lt;"&amp;N1359)+COUNTIFS($A$6:A1359,'الإعدادات'!$B$4,$N$6:N1359,N1359),"")</f>
        <v/>
      </c>
    </row>
    <row r="1360">
      <c r="A1360" s="13" t="n"/>
      <c r="B1360" s="20" t="n"/>
      <c r="C1360" s="5" t="n"/>
      <c r="D1360" s="21" t="n"/>
      <c r="E1360" s="5" t="n"/>
      <c r="F1360" s="5" t="n"/>
      <c r="G1360" s="5" t="n"/>
      <c r="H1360" s="15" t="n"/>
      <c r="I1360" s="5" t="n"/>
      <c r="J1360" s="19">
        <f>IF(E1360&amp;""="","",IFERROR(INDEX('الخدمات'!$B$6:$B$205,MATCH(E1360&amp;"",'الخدمات'!$A$6:$A$205,0)),"خدمة غير موجودة"))</f>
        <v/>
      </c>
      <c r="K1360" s="19">
        <f>IF(A1360&amp;""="","",IF(AND(G1360="تم",ISNUMBER(J1360)),ROUND(J1360-N(H1360),2),0))</f>
        <v/>
      </c>
      <c r="L1360" s="19">
        <f>IF(A1360&amp;""="","",IFERROR(ROUND(K1360*INDEX('الموظفات'!$C$6:$C$205,MATCH(F1360&amp;"",'الموظفات'!$A$6:$A$205,0)),2),0))</f>
        <v/>
      </c>
      <c r="M1360" s="6">
        <f>IF(A1360&amp;""="","",IF(G1360&amp;""="","محجوز",G1360))</f>
        <v/>
      </c>
      <c r="N1360" s="18">
        <f>IF(ISNUMBER(A1360),IF(ISNUMBER(B1360),HOUR(B1360)*60+MINUTE(B1360),0),"")</f>
        <v/>
      </c>
      <c r="O1360" s="18">
        <f>IF(AND(ISNUMBER(A1360),A1360='الإعدادات'!$B$4),COUNTIFS($A$6:$A$2005,'الإعدادات'!$B$4,$N$6:$N$2005,"&lt;"&amp;N1360)+COUNTIFS($A$6:A1360,'الإعدادات'!$B$4,$N$6:N1360,N1360),"")</f>
        <v/>
      </c>
    </row>
    <row r="1361">
      <c r="A1361" s="13" t="n"/>
      <c r="B1361" s="20" t="n"/>
      <c r="C1361" s="5" t="n"/>
      <c r="D1361" s="21" t="n"/>
      <c r="E1361" s="5" t="n"/>
      <c r="F1361" s="5" t="n"/>
      <c r="G1361" s="5" t="n"/>
      <c r="H1361" s="15" t="n"/>
      <c r="I1361" s="5" t="n"/>
      <c r="J1361" s="19">
        <f>IF(E1361&amp;""="","",IFERROR(INDEX('الخدمات'!$B$6:$B$205,MATCH(E1361&amp;"",'الخدمات'!$A$6:$A$205,0)),"خدمة غير موجودة"))</f>
        <v/>
      </c>
      <c r="K1361" s="19">
        <f>IF(A1361&amp;""="","",IF(AND(G1361="تم",ISNUMBER(J1361)),ROUND(J1361-N(H1361),2),0))</f>
        <v/>
      </c>
      <c r="L1361" s="19">
        <f>IF(A1361&amp;""="","",IFERROR(ROUND(K1361*INDEX('الموظفات'!$C$6:$C$205,MATCH(F1361&amp;"",'الموظفات'!$A$6:$A$205,0)),2),0))</f>
        <v/>
      </c>
      <c r="M1361" s="6">
        <f>IF(A1361&amp;""="","",IF(G1361&amp;""="","محجوز",G1361))</f>
        <v/>
      </c>
      <c r="N1361" s="18">
        <f>IF(ISNUMBER(A1361),IF(ISNUMBER(B1361),HOUR(B1361)*60+MINUTE(B1361),0),"")</f>
        <v/>
      </c>
      <c r="O1361" s="18">
        <f>IF(AND(ISNUMBER(A1361),A1361='الإعدادات'!$B$4),COUNTIFS($A$6:$A$2005,'الإعدادات'!$B$4,$N$6:$N$2005,"&lt;"&amp;N1361)+COUNTIFS($A$6:A1361,'الإعدادات'!$B$4,$N$6:N1361,N1361),"")</f>
        <v/>
      </c>
    </row>
    <row r="1362">
      <c r="A1362" s="13" t="n"/>
      <c r="B1362" s="20" t="n"/>
      <c r="C1362" s="5" t="n"/>
      <c r="D1362" s="21" t="n"/>
      <c r="E1362" s="5" t="n"/>
      <c r="F1362" s="5" t="n"/>
      <c r="G1362" s="5" t="n"/>
      <c r="H1362" s="15" t="n"/>
      <c r="I1362" s="5" t="n"/>
      <c r="J1362" s="19">
        <f>IF(E1362&amp;""="","",IFERROR(INDEX('الخدمات'!$B$6:$B$205,MATCH(E1362&amp;"",'الخدمات'!$A$6:$A$205,0)),"خدمة غير موجودة"))</f>
        <v/>
      </c>
      <c r="K1362" s="19">
        <f>IF(A1362&amp;""="","",IF(AND(G1362="تم",ISNUMBER(J1362)),ROUND(J1362-N(H1362),2),0))</f>
        <v/>
      </c>
      <c r="L1362" s="19">
        <f>IF(A1362&amp;""="","",IFERROR(ROUND(K1362*INDEX('الموظفات'!$C$6:$C$205,MATCH(F1362&amp;"",'الموظفات'!$A$6:$A$205,0)),2),0))</f>
        <v/>
      </c>
      <c r="M1362" s="6">
        <f>IF(A1362&amp;""="","",IF(G1362&amp;""="","محجوز",G1362))</f>
        <v/>
      </c>
      <c r="N1362" s="18">
        <f>IF(ISNUMBER(A1362),IF(ISNUMBER(B1362),HOUR(B1362)*60+MINUTE(B1362),0),"")</f>
        <v/>
      </c>
      <c r="O1362" s="18">
        <f>IF(AND(ISNUMBER(A1362),A1362='الإعدادات'!$B$4),COUNTIFS($A$6:$A$2005,'الإعدادات'!$B$4,$N$6:$N$2005,"&lt;"&amp;N1362)+COUNTIFS($A$6:A1362,'الإعدادات'!$B$4,$N$6:N1362,N1362),"")</f>
        <v/>
      </c>
    </row>
    <row r="1363">
      <c r="A1363" s="13" t="n"/>
      <c r="B1363" s="20" t="n"/>
      <c r="C1363" s="5" t="n"/>
      <c r="D1363" s="21" t="n"/>
      <c r="E1363" s="5" t="n"/>
      <c r="F1363" s="5" t="n"/>
      <c r="G1363" s="5" t="n"/>
      <c r="H1363" s="15" t="n"/>
      <c r="I1363" s="5" t="n"/>
      <c r="J1363" s="19">
        <f>IF(E1363&amp;""="","",IFERROR(INDEX('الخدمات'!$B$6:$B$205,MATCH(E1363&amp;"",'الخدمات'!$A$6:$A$205,0)),"خدمة غير موجودة"))</f>
        <v/>
      </c>
      <c r="K1363" s="19">
        <f>IF(A1363&amp;""="","",IF(AND(G1363="تم",ISNUMBER(J1363)),ROUND(J1363-N(H1363),2),0))</f>
        <v/>
      </c>
      <c r="L1363" s="19">
        <f>IF(A1363&amp;""="","",IFERROR(ROUND(K1363*INDEX('الموظفات'!$C$6:$C$205,MATCH(F1363&amp;"",'الموظفات'!$A$6:$A$205,0)),2),0))</f>
        <v/>
      </c>
      <c r="M1363" s="6">
        <f>IF(A1363&amp;""="","",IF(G1363&amp;""="","محجوز",G1363))</f>
        <v/>
      </c>
      <c r="N1363" s="18">
        <f>IF(ISNUMBER(A1363),IF(ISNUMBER(B1363),HOUR(B1363)*60+MINUTE(B1363),0),"")</f>
        <v/>
      </c>
      <c r="O1363" s="18">
        <f>IF(AND(ISNUMBER(A1363),A1363='الإعدادات'!$B$4),COUNTIFS($A$6:$A$2005,'الإعدادات'!$B$4,$N$6:$N$2005,"&lt;"&amp;N1363)+COUNTIFS($A$6:A1363,'الإعدادات'!$B$4,$N$6:N1363,N1363),"")</f>
        <v/>
      </c>
    </row>
    <row r="1364">
      <c r="A1364" s="13" t="n"/>
      <c r="B1364" s="20" t="n"/>
      <c r="C1364" s="5" t="n"/>
      <c r="D1364" s="21" t="n"/>
      <c r="E1364" s="5" t="n"/>
      <c r="F1364" s="5" t="n"/>
      <c r="G1364" s="5" t="n"/>
      <c r="H1364" s="15" t="n"/>
      <c r="I1364" s="5" t="n"/>
      <c r="J1364" s="19">
        <f>IF(E1364&amp;""="","",IFERROR(INDEX('الخدمات'!$B$6:$B$205,MATCH(E1364&amp;"",'الخدمات'!$A$6:$A$205,0)),"خدمة غير موجودة"))</f>
        <v/>
      </c>
      <c r="K1364" s="19">
        <f>IF(A1364&amp;""="","",IF(AND(G1364="تم",ISNUMBER(J1364)),ROUND(J1364-N(H1364),2),0))</f>
        <v/>
      </c>
      <c r="L1364" s="19">
        <f>IF(A1364&amp;""="","",IFERROR(ROUND(K1364*INDEX('الموظفات'!$C$6:$C$205,MATCH(F1364&amp;"",'الموظفات'!$A$6:$A$205,0)),2),0))</f>
        <v/>
      </c>
      <c r="M1364" s="6">
        <f>IF(A1364&amp;""="","",IF(G1364&amp;""="","محجوز",G1364))</f>
        <v/>
      </c>
      <c r="N1364" s="18">
        <f>IF(ISNUMBER(A1364),IF(ISNUMBER(B1364),HOUR(B1364)*60+MINUTE(B1364),0),"")</f>
        <v/>
      </c>
      <c r="O1364" s="18">
        <f>IF(AND(ISNUMBER(A1364),A1364='الإعدادات'!$B$4),COUNTIFS($A$6:$A$2005,'الإعدادات'!$B$4,$N$6:$N$2005,"&lt;"&amp;N1364)+COUNTIFS($A$6:A1364,'الإعدادات'!$B$4,$N$6:N1364,N1364),"")</f>
        <v/>
      </c>
    </row>
    <row r="1365">
      <c r="A1365" s="13" t="n"/>
      <c r="B1365" s="20" t="n"/>
      <c r="C1365" s="5" t="n"/>
      <c r="D1365" s="21" t="n"/>
      <c r="E1365" s="5" t="n"/>
      <c r="F1365" s="5" t="n"/>
      <c r="G1365" s="5" t="n"/>
      <c r="H1365" s="15" t="n"/>
      <c r="I1365" s="5" t="n"/>
      <c r="J1365" s="19">
        <f>IF(E1365&amp;""="","",IFERROR(INDEX('الخدمات'!$B$6:$B$205,MATCH(E1365&amp;"",'الخدمات'!$A$6:$A$205,0)),"خدمة غير موجودة"))</f>
        <v/>
      </c>
      <c r="K1365" s="19">
        <f>IF(A1365&amp;""="","",IF(AND(G1365="تم",ISNUMBER(J1365)),ROUND(J1365-N(H1365),2),0))</f>
        <v/>
      </c>
      <c r="L1365" s="19">
        <f>IF(A1365&amp;""="","",IFERROR(ROUND(K1365*INDEX('الموظفات'!$C$6:$C$205,MATCH(F1365&amp;"",'الموظفات'!$A$6:$A$205,0)),2),0))</f>
        <v/>
      </c>
      <c r="M1365" s="6">
        <f>IF(A1365&amp;""="","",IF(G1365&amp;""="","محجوز",G1365))</f>
        <v/>
      </c>
      <c r="N1365" s="18">
        <f>IF(ISNUMBER(A1365),IF(ISNUMBER(B1365),HOUR(B1365)*60+MINUTE(B1365),0),"")</f>
        <v/>
      </c>
      <c r="O1365" s="18">
        <f>IF(AND(ISNUMBER(A1365),A1365='الإعدادات'!$B$4),COUNTIFS($A$6:$A$2005,'الإعدادات'!$B$4,$N$6:$N$2005,"&lt;"&amp;N1365)+COUNTIFS($A$6:A1365,'الإعدادات'!$B$4,$N$6:N1365,N1365),"")</f>
        <v/>
      </c>
    </row>
    <row r="1366">
      <c r="A1366" s="13" t="n"/>
      <c r="B1366" s="20" t="n"/>
      <c r="C1366" s="5" t="n"/>
      <c r="D1366" s="21" t="n"/>
      <c r="E1366" s="5" t="n"/>
      <c r="F1366" s="5" t="n"/>
      <c r="G1366" s="5" t="n"/>
      <c r="H1366" s="15" t="n"/>
      <c r="I1366" s="5" t="n"/>
      <c r="J1366" s="19">
        <f>IF(E1366&amp;""="","",IFERROR(INDEX('الخدمات'!$B$6:$B$205,MATCH(E1366&amp;"",'الخدمات'!$A$6:$A$205,0)),"خدمة غير موجودة"))</f>
        <v/>
      </c>
      <c r="K1366" s="19">
        <f>IF(A1366&amp;""="","",IF(AND(G1366="تم",ISNUMBER(J1366)),ROUND(J1366-N(H1366),2),0))</f>
        <v/>
      </c>
      <c r="L1366" s="19">
        <f>IF(A1366&amp;""="","",IFERROR(ROUND(K1366*INDEX('الموظفات'!$C$6:$C$205,MATCH(F1366&amp;"",'الموظفات'!$A$6:$A$205,0)),2),0))</f>
        <v/>
      </c>
      <c r="M1366" s="6">
        <f>IF(A1366&amp;""="","",IF(G1366&amp;""="","محجوز",G1366))</f>
        <v/>
      </c>
      <c r="N1366" s="18">
        <f>IF(ISNUMBER(A1366),IF(ISNUMBER(B1366),HOUR(B1366)*60+MINUTE(B1366),0),"")</f>
        <v/>
      </c>
      <c r="O1366" s="18">
        <f>IF(AND(ISNUMBER(A1366),A1366='الإعدادات'!$B$4),COUNTIFS($A$6:$A$2005,'الإعدادات'!$B$4,$N$6:$N$2005,"&lt;"&amp;N1366)+COUNTIFS($A$6:A1366,'الإعدادات'!$B$4,$N$6:N1366,N1366),"")</f>
        <v/>
      </c>
    </row>
    <row r="1367">
      <c r="A1367" s="13" t="n"/>
      <c r="B1367" s="20" t="n"/>
      <c r="C1367" s="5" t="n"/>
      <c r="D1367" s="21" t="n"/>
      <c r="E1367" s="5" t="n"/>
      <c r="F1367" s="5" t="n"/>
      <c r="G1367" s="5" t="n"/>
      <c r="H1367" s="15" t="n"/>
      <c r="I1367" s="5" t="n"/>
      <c r="J1367" s="19">
        <f>IF(E1367&amp;""="","",IFERROR(INDEX('الخدمات'!$B$6:$B$205,MATCH(E1367&amp;"",'الخدمات'!$A$6:$A$205,0)),"خدمة غير موجودة"))</f>
        <v/>
      </c>
      <c r="K1367" s="19">
        <f>IF(A1367&amp;""="","",IF(AND(G1367="تم",ISNUMBER(J1367)),ROUND(J1367-N(H1367),2),0))</f>
        <v/>
      </c>
      <c r="L1367" s="19">
        <f>IF(A1367&amp;""="","",IFERROR(ROUND(K1367*INDEX('الموظفات'!$C$6:$C$205,MATCH(F1367&amp;"",'الموظفات'!$A$6:$A$205,0)),2),0))</f>
        <v/>
      </c>
      <c r="M1367" s="6">
        <f>IF(A1367&amp;""="","",IF(G1367&amp;""="","محجوز",G1367))</f>
        <v/>
      </c>
      <c r="N1367" s="18">
        <f>IF(ISNUMBER(A1367),IF(ISNUMBER(B1367),HOUR(B1367)*60+MINUTE(B1367),0),"")</f>
        <v/>
      </c>
      <c r="O1367" s="18">
        <f>IF(AND(ISNUMBER(A1367),A1367='الإعدادات'!$B$4),COUNTIFS($A$6:$A$2005,'الإعدادات'!$B$4,$N$6:$N$2005,"&lt;"&amp;N1367)+COUNTIFS($A$6:A1367,'الإعدادات'!$B$4,$N$6:N1367,N1367),"")</f>
        <v/>
      </c>
    </row>
    <row r="1368">
      <c r="A1368" s="13" t="n"/>
      <c r="B1368" s="20" t="n"/>
      <c r="C1368" s="5" t="n"/>
      <c r="D1368" s="21" t="n"/>
      <c r="E1368" s="5" t="n"/>
      <c r="F1368" s="5" t="n"/>
      <c r="G1368" s="5" t="n"/>
      <c r="H1368" s="15" t="n"/>
      <c r="I1368" s="5" t="n"/>
      <c r="J1368" s="19">
        <f>IF(E1368&amp;""="","",IFERROR(INDEX('الخدمات'!$B$6:$B$205,MATCH(E1368&amp;"",'الخدمات'!$A$6:$A$205,0)),"خدمة غير موجودة"))</f>
        <v/>
      </c>
      <c r="K1368" s="19">
        <f>IF(A1368&amp;""="","",IF(AND(G1368="تم",ISNUMBER(J1368)),ROUND(J1368-N(H1368),2),0))</f>
        <v/>
      </c>
      <c r="L1368" s="19">
        <f>IF(A1368&amp;""="","",IFERROR(ROUND(K1368*INDEX('الموظفات'!$C$6:$C$205,MATCH(F1368&amp;"",'الموظفات'!$A$6:$A$205,0)),2),0))</f>
        <v/>
      </c>
      <c r="M1368" s="6">
        <f>IF(A1368&amp;""="","",IF(G1368&amp;""="","محجوز",G1368))</f>
        <v/>
      </c>
      <c r="N1368" s="18">
        <f>IF(ISNUMBER(A1368),IF(ISNUMBER(B1368),HOUR(B1368)*60+MINUTE(B1368),0),"")</f>
        <v/>
      </c>
      <c r="O1368" s="18">
        <f>IF(AND(ISNUMBER(A1368),A1368='الإعدادات'!$B$4),COUNTIFS($A$6:$A$2005,'الإعدادات'!$B$4,$N$6:$N$2005,"&lt;"&amp;N1368)+COUNTIFS($A$6:A1368,'الإعدادات'!$B$4,$N$6:N1368,N1368),"")</f>
        <v/>
      </c>
    </row>
    <row r="1369">
      <c r="A1369" s="13" t="n"/>
      <c r="B1369" s="20" t="n"/>
      <c r="C1369" s="5" t="n"/>
      <c r="D1369" s="21" t="n"/>
      <c r="E1369" s="5" t="n"/>
      <c r="F1369" s="5" t="n"/>
      <c r="G1369" s="5" t="n"/>
      <c r="H1369" s="15" t="n"/>
      <c r="I1369" s="5" t="n"/>
      <c r="J1369" s="19">
        <f>IF(E1369&amp;""="","",IFERROR(INDEX('الخدمات'!$B$6:$B$205,MATCH(E1369&amp;"",'الخدمات'!$A$6:$A$205,0)),"خدمة غير موجودة"))</f>
        <v/>
      </c>
      <c r="K1369" s="19">
        <f>IF(A1369&amp;""="","",IF(AND(G1369="تم",ISNUMBER(J1369)),ROUND(J1369-N(H1369),2),0))</f>
        <v/>
      </c>
      <c r="L1369" s="19">
        <f>IF(A1369&amp;""="","",IFERROR(ROUND(K1369*INDEX('الموظفات'!$C$6:$C$205,MATCH(F1369&amp;"",'الموظفات'!$A$6:$A$205,0)),2),0))</f>
        <v/>
      </c>
      <c r="M1369" s="6">
        <f>IF(A1369&amp;""="","",IF(G1369&amp;""="","محجوز",G1369))</f>
        <v/>
      </c>
      <c r="N1369" s="18">
        <f>IF(ISNUMBER(A1369),IF(ISNUMBER(B1369),HOUR(B1369)*60+MINUTE(B1369),0),"")</f>
        <v/>
      </c>
      <c r="O1369" s="18">
        <f>IF(AND(ISNUMBER(A1369),A1369='الإعدادات'!$B$4),COUNTIFS($A$6:$A$2005,'الإعدادات'!$B$4,$N$6:$N$2005,"&lt;"&amp;N1369)+COUNTIFS($A$6:A1369,'الإعدادات'!$B$4,$N$6:N1369,N1369),"")</f>
        <v/>
      </c>
    </row>
    <row r="1370">
      <c r="A1370" s="13" t="n"/>
      <c r="B1370" s="20" t="n"/>
      <c r="C1370" s="5" t="n"/>
      <c r="D1370" s="21" t="n"/>
      <c r="E1370" s="5" t="n"/>
      <c r="F1370" s="5" t="n"/>
      <c r="G1370" s="5" t="n"/>
      <c r="H1370" s="15" t="n"/>
      <c r="I1370" s="5" t="n"/>
      <c r="J1370" s="19">
        <f>IF(E1370&amp;""="","",IFERROR(INDEX('الخدمات'!$B$6:$B$205,MATCH(E1370&amp;"",'الخدمات'!$A$6:$A$205,0)),"خدمة غير موجودة"))</f>
        <v/>
      </c>
      <c r="K1370" s="19">
        <f>IF(A1370&amp;""="","",IF(AND(G1370="تم",ISNUMBER(J1370)),ROUND(J1370-N(H1370),2),0))</f>
        <v/>
      </c>
      <c r="L1370" s="19">
        <f>IF(A1370&amp;""="","",IFERROR(ROUND(K1370*INDEX('الموظفات'!$C$6:$C$205,MATCH(F1370&amp;"",'الموظفات'!$A$6:$A$205,0)),2),0))</f>
        <v/>
      </c>
      <c r="M1370" s="6">
        <f>IF(A1370&amp;""="","",IF(G1370&amp;""="","محجوز",G1370))</f>
        <v/>
      </c>
      <c r="N1370" s="18">
        <f>IF(ISNUMBER(A1370),IF(ISNUMBER(B1370),HOUR(B1370)*60+MINUTE(B1370),0),"")</f>
        <v/>
      </c>
      <c r="O1370" s="18">
        <f>IF(AND(ISNUMBER(A1370),A1370='الإعدادات'!$B$4),COUNTIFS($A$6:$A$2005,'الإعدادات'!$B$4,$N$6:$N$2005,"&lt;"&amp;N1370)+COUNTIFS($A$6:A1370,'الإعدادات'!$B$4,$N$6:N1370,N1370),"")</f>
        <v/>
      </c>
    </row>
    <row r="1371">
      <c r="A1371" s="13" t="n"/>
      <c r="B1371" s="20" t="n"/>
      <c r="C1371" s="5" t="n"/>
      <c r="D1371" s="21" t="n"/>
      <c r="E1371" s="5" t="n"/>
      <c r="F1371" s="5" t="n"/>
      <c r="G1371" s="5" t="n"/>
      <c r="H1371" s="15" t="n"/>
      <c r="I1371" s="5" t="n"/>
      <c r="J1371" s="19">
        <f>IF(E1371&amp;""="","",IFERROR(INDEX('الخدمات'!$B$6:$B$205,MATCH(E1371&amp;"",'الخدمات'!$A$6:$A$205,0)),"خدمة غير موجودة"))</f>
        <v/>
      </c>
      <c r="K1371" s="19">
        <f>IF(A1371&amp;""="","",IF(AND(G1371="تم",ISNUMBER(J1371)),ROUND(J1371-N(H1371),2),0))</f>
        <v/>
      </c>
      <c r="L1371" s="19">
        <f>IF(A1371&amp;""="","",IFERROR(ROUND(K1371*INDEX('الموظفات'!$C$6:$C$205,MATCH(F1371&amp;"",'الموظفات'!$A$6:$A$205,0)),2),0))</f>
        <v/>
      </c>
      <c r="M1371" s="6">
        <f>IF(A1371&amp;""="","",IF(G1371&amp;""="","محجوز",G1371))</f>
        <v/>
      </c>
      <c r="N1371" s="18">
        <f>IF(ISNUMBER(A1371),IF(ISNUMBER(B1371),HOUR(B1371)*60+MINUTE(B1371),0),"")</f>
        <v/>
      </c>
      <c r="O1371" s="18">
        <f>IF(AND(ISNUMBER(A1371),A1371='الإعدادات'!$B$4),COUNTIFS($A$6:$A$2005,'الإعدادات'!$B$4,$N$6:$N$2005,"&lt;"&amp;N1371)+COUNTIFS($A$6:A1371,'الإعدادات'!$B$4,$N$6:N1371,N1371),"")</f>
        <v/>
      </c>
    </row>
    <row r="1372">
      <c r="A1372" s="13" t="n"/>
      <c r="B1372" s="20" t="n"/>
      <c r="C1372" s="5" t="n"/>
      <c r="D1372" s="21" t="n"/>
      <c r="E1372" s="5" t="n"/>
      <c r="F1372" s="5" t="n"/>
      <c r="G1372" s="5" t="n"/>
      <c r="H1372" s="15" t="n"/>
      <c r="I1372" s="5" t="n"/>
      <c r="J1372" s="19">
        <f>IF(E1372&amp;""="","",IFERROR(INDEX('الخدمات'!$B$6:$B$205,MATCH(E1372&amp;"",'الخدمات'!$A$6:$A$205,0)),"خدمة غير موجودة"))</f>
        <v/>
      </c>
      <c r="K1372" s="19">
        <f>IF(A1372&amp;""="","",IF(AND(G1372="تم",ISNUMBER(J1372)),ROUND(J1372-N(H1372),2),0))</f>
        <v/>
      </c>
      <c r="L1372" s="19">
        <f>IF(A1372&amp;""="","",IFERROR(ROUND(K1372*INDEX('الموظفات'!$C$6:$C$205,MATCH(F1372&amp;"",'الموظفات'!$A$6:$A$205,0)),2),0))</f>
        <v/>
      </c>
      <c r="M1372" s="6">
        <f>IF(A1372&amp;""="","",IF(G1372&amp;""="","محجوز",G1372))</f>
        <v/>
      </c>
      <c r="N1372" s="18">
        <f>IF(ISNUMBER(A1372),IF(ISNUMBER(B1372),HOUR(B1372)*60+MINUTE(B1372),0),"")</f>
        <v/>
      </c>
      <c r="O1372" s="18">
        <f>IF(AND(ISNUMBER(A1372),A1372='الإعدادات'!$B$4),COUNTIFS($A$6:$A$2005,'الإعدادات'!$B$4,$N$6:$N$2005,"&lt;"&amp;N1372)+COUNTIFS($A$6:A1372,'الإعدادات'!$B$4,$N$6:N1372,N1372),"")</f>
        <v/>
      </c>
    </row>
    <row r="1373">
      <c r="A1373" s="13" t="n"/>
      <c r="B1373" s="20" t="n"/>
      <c r="C1373" s="5" t="n"/>
      <c r="D1373" s="21" t="n"/>
      <c r="E1373" s="5" t="n"/>
      <c r="F1373" s="5" t="n"/>
      <c r="G1373" s="5" t="n"/>
      <c r="H1373" s="15" t="n"/>
      <c r="I1373" s="5" t="n"/>
      <c r="J1373" s="19">
        <f>IF(E1373&amp;""="","",IFERROR(INDEX('الخدمات'!$B$6:$B$205,MATCH(E1373&amp;"",'الخدمات'!$A$6:$A$205,0)),"خدمة غير موجودة"))</f>
        <v/>
      </c>
      <c r="K1373" s="19">
        <f>IF(A1373&amp;""="","",IF(AND(G1373="تم",ISNUMBER(J1373)),ROUND(J1373-N(H1373),2),0))</f>
        <v/>
      </c>
      <c r="L1373" s="19">
        <f>IF(A1373&amp;""="","",IFERROR(ROUND(K1373*INDEX('الموظفات'!$C$6:$C$205,MATCH(F1373&amp;"",'الموظفات'!$A$6:$A$205,0)),2),0))</f>
        <v/>
      </c>
      <c r="M1373" s="6">
        <f>IF(A1373&amp;""="","",IF(G1373&amp;""="","محجوز",G1373))</f>
        <v/>
      </c>
      <c r="N1373" s="18">
        <f>IF(ISNUMBER(A1373),IF(ISNUMBER(B1373),HOUR(B1373)*60+MINUTE(B1373),0),"")</f>
        <v/>
      </c>
      <c r="O1373" s="18">
        <f>IF(AND(ISNUMBER(A1373),A1373='الإعدادات'!$B$4),COUNTIFS($A$6:$A$2005,'الإعدادات'!$B$4,$N$6:$N$2005,"&lt;"&amp;N1373)+COUNTIFS($A$6:A1373,'الإعدادات'!$B$4,$N$6:N1373,N1373),"")</f>
        <v/>
      </c>
    </row>
    <row r="1374">
      <c r="A1374" s="13" t="n"/>
      <c r="B1374" s="20" t="n"/>
      <c r="C1374" s="5" t="n"/>
      <c r="D1374" s="21" t="n"/>
      <c r="E1374" s="5" t="n"/>
      <c r="F1374" s="5" t="n"/>
      <c r="G1374" s="5" t="n"/>
      <c r="H1374" s="15" t="n"/>
      <c r="I1374" s="5" t="n"/>
      <c r="J1374" s="19">
        <f>IF(E1374&amp;""="","",IFERROR(INDEX('الخدمات'!$B$6:$B$205,MATCH(E1374&amp;"",'الخدمات'!$A$6:$A$205,0)),"خدمة غير موجودة"))</f>
        <v/>
      </c>
      <c r="K1374" s="19">
        <f>IF(A1374&amp;""="","",IF(AND(G1374="تم",ISNUMBER(J1374)),ROUND(J1374-N(H1374),2),0))</f>
        <v/>
      </c>
      <c r="L1374" s="19">
        <f>IF(A1374&amp;""="","",IFERROR(ROUND(K1374*INDEX('الموظفات'!$C$6:$C$205,MATCH(F1374&amp;"",'الموظفات'!$A$6:$A$205,0)),2),0))</f>
        <v/>
      </c>
      <c r="M1374" s="6">
        <f>IF(A1374&amp;""="","",IF(G1374&amp;""="","محجوز",G1374))</f>
        <v/>
      </c>
      <c r="N1374" s="18">
        <f>IF(ISNUMBER(A1374),IF(ISNUMBER(B1374),HOUR(B1374)*60+MINUTE(B1374),0),"")</f>
        <v/>
      </c>
      <c r="O1374" s="18">
        <f>IF(AND(ISNUMBER(A1374),A1374='الإعدادات'!$B$4),COUNTIFS($A$6:$A$2005,'الإعدادات'!$B$4,$N$6:$N$2005,"&lt;"&amp;N1374)+COUNTIFS($A$6:A1374,'الإعدادات'!$B$4,$N$6:N1374,N1374),"")</f>
        <v/>
      </c>
    </row>
    <row r="1375">
      <c r="A1375" s="13" t="n"/>
      <c r="B1375" s="20" t="n"/>
      <c r="C1375" s="5" t="n"/>
      <c r="D1375" s="21" t="n"/>
      <c r="E1375" s="5" t="n"/>
      <c r="F1375" s="5" t="n"/>
      <c r="G1375" s="5" t="n"/>
      <c r="H1375" s="15" t="n"/>
      <c r="I1375" s="5" t="n"/>
      <c r="J1375" s="19">
        <f>IF(E1375&amp;""="","",IFERROR(INDEX('الخدمات'!$B$6:$B$205,MATCH(E1375&amp;"",'الخدمات'!$A$6:$A$205,0)),"خدمة غير موجودة"))</f>
        <v/>
      </c>
      <c r="K1375" s="19">
        <f>IF(A1375&amp;""="","",IF(AND(G1375="تم",ISNUMBER(J1375)),ROUND(J1375-N(H1375),2),0))</f>
        <v/>
      </c>
      <c r="L1375" s="19">
        <f>IF(A1375&amp;""="","",IFERROR(ROUND(K1375*INDEX('الموظفات'!$C$6:$C$205,MATCH(F1375&amp;"",'الموظفات'!$A$6:$A$205,0)),2),0))</f>
        <v/>
      </c>
      <c r="M1375" s="6">
        <f>IF(A1375&amp;""="","",IF(G1375&amp;""="","محجوز",G1375))</f>
        <v/>
      </c>
      <c r="N1375" s="18">
        <f>IF(ISNUMBER(A1375),IF(ISNUMBER(B1375),HOUR(B1375)*60+MINUTE(B1375),0),"")</f>
        <v/>
      </c>
      <c r="O1375" s="18">
        <f>IF(AND(ISNUMBER(A1375),A1375='الإعدادات'!$B$4),COUNTIFS($A$6:$A$2005,'الإعدادات'!$B$4,$N$6:$N$2005,"&lt;"&amp;N1375)+COUNTIFS($A$6:A1375,'الإعدادات'!$B$4,$N$6:N1375,N1375),"")</f>
        <v/>
      </c>
    </row>
    <row r="1376">
      <c r="A1376" s="13" t="n"/>
      <c r="B1376" s="20" t="n"/>
      <c r="C1376" s="5" t="n"/>
      <c r="D1376" s="21" t="n"/>
      <c r="E1376" s="5" t="n"/>
      <c r="F1376" s="5" t="n"/>
      <c r="G1376" s="5" t="n"/>
      <c r="H1376" s="15" t="n"/>
      <c r="I1376" s="5" t="n"/>
      <c r="J1376" s="19">
        <f>IF(E1376&amp;""="","",IFERROR(INDEX('الخدمات'!$B$6:$B$205,MATCH(E1376&amp;"",'الخدمات'!$A$6:$A$205,0)),"خدمة غير موجودة"))</f>
        <v/>
      </c>
      <c r="K1376" s="19">
        <f>IF(A1376&amp;""="","",IF(AND(G1376="تم",ISNUMBER(J1376)),ROUND(J1376-N(H1376),2),0))</f>
        <v/>
      </c>
      <c r="L1376" s="19">
        <f>IF(A1376&amp;""="","",IFERROR(ROUND(K1376*INDEX('الموظفات'!$C$6:$C$205,MATCH(F1376&amp;"",'الموظفات'!$A$6:$A$205,0)),2),0))</f>
        <v/>
      </c>
      <c r="M1376" s="6">
        <f>IF(A1376&amp;""="","",IF(G1376&amp;""="","محجوز",G1376))</f>
        <v/>
      </c>
      <c r="N1376" s="18">
        <f>IF(ISNUMBER(A1376),IF(ISNUMBER(B1376),HOUR(B1376)*60+MINUTE(B1376),0),"")</f>
        <v/>
      </c>
      <c r="O1376" s="18">
        <f>IF(AND(ISNUMBER(A1376),A1376='الإعدادات'!$B$4),COUNTIFS($A$6:$A$2005,'الإعدادات'!$B$4,$N$6:$N$2005,"&lt;"&amp;N1376)+COUNTIFS($A$6:A1376,'الإعدادات'!$B$4,$N$6:N1376,N1376),"")</f>
        <v/>
      </c>
    </row>
    <row r="1377">
      <c r="A1377" s="13" t="n"/>
      <c r="B1377" s="20" t="n"/>
      <c r="C1377" s="5" t="n"/>
      <c r="D1377" s="21" t="n"/>
      <c r="E1377" s="5" t="n"/>
      <c r="F1377" s="5" t="n"/>
      <c r="G1377" s="5" t="n"/>
      <c r="H1377" s="15" t="n"/>
      <c r="I1377" s="5" t="n"/>
      <c r="J1377" s="19">
        <f>IF(E1377&amp;""="","",IFERROR(INDEX('الخدمات'!$B$6:$B$205,MATCH(E1377&amp;"",'الخدمات'!$A$6:$A$205,0)),"خدمة غير موجودة"))</f>
        <v/>
      </c>
      <c r="K1377" s="19">
        <f>IF(A1377&amp;""="","",IF(AND(G1377="تم",ISNUMBER(J1377)),ROUND(J1377-N(H1377),2),0))</f>
        <v/>
      </c>
      <c r="L1377" s="19">
        <f>IF(A1377&amp;""="","",IFERROR(ROUND(K1377*INDEX('الموظفات'!$C$6:$C$205,MATCH(F1377&amp;"",'الموظفات'!$A$6:$A$205,0)),2),0))</f>
        <v/>
      </c>
      <c r="M1377" s="6">
        <f>IF(A1377&amp;""="","",IF(G1377&amp;""="","محجوز",G1377))</f>
        <v/>
      </c>
      <c r="N1377" s="18">
        <f>IF(ISNUMBER(A1377),IF(ISNUMBER(B1377),HOUR(B1377)*60+MINUTE(B1377),0),"")</f>
        <v/>
      </c>
      <c r="O1377" s="18">
        <f>IF(AND(ISNUMBER(A1377),A1377='الإعدادات'!$B$4),COUNTIFS($A$6:$A$2005,'الإعدادات'!$B$4,$N$6:$N$2005,"&lt;"&amp;N1377)+COUNTIFS($A$6:A1377,'الإعدادات'!$B$4,$N$6:N1377,N1377),"")</f>
        <v/>
      </c>
    </row>
    <row r="1378">
      <c r="A1378" s="13" t="n"/>
      <c r="B1378" s="20" t="n"/>
      <c r="C1378" s="5" t="n"/>
      <c r="D1378" s="21" t="n"/>
      <c r="E1378" s="5" t="n"/>
      <c r="F1378" s="5" t="n"/>
      <c r="G1378" s="5" t="n"/>
      <c r="H1378" s="15" t="n"/>
      <c r="I1378" s="5" t="n"/>
      <c r="J1378" s="19">
        <f>IF(E1378&amp;""="","",IFERROR(INDEX('الخدمات'!$B$6:$B$205,MATCH(E1378&amp;"",'الخدمات'!$A$6:$A$205,0)),"خدمة غير موجودة"))</f>
        <v/>
      </c>
      <c r="K1378" s="19">
        <f>IF(A1378&amp;""="","",IF(AND(G1378="تم",ISNUMBER(J1378)),ROUND(J1378-N(H1378),2),0))</f>
        <v/>
      </c>
      <c r="L1378" s="19">
        <f>IF(A1378&amp;""="","",IFERROR(ROUND(K1378*INDEX('الموظفات'!$C$6:$C$205,MATCH(F1378&amp;"",'الموظفات'!$A$6:$A$205,0)),2),0))</f>
        <v/>
      </c>
      <c r="M1378" s="6">
        <f>IF(A1378&amp;""="","",IF(G1378&amp;""="","محجوز",G1378))</f>
        <v/>
      </c>
      <c r="N1378" s="18">
        <f>IF(ISNUMBER(A1378),IF(ISNUMBER(B1378),HOUR(B1378)*60+MINUTE(B1378),0),"")</f>
        <v/>
      </c>
      <c r="O1378" s="18">
        <f>IF(AND(ISNUMBER(A1378),A1378='الإعدادات'!$B$4),COUNTIFS($A$6:$A$2005,'الإعدادات'!$B$4,$N$6:$N$2005,"&lt;"&amp;N1378)+COUNTIFS($A$6:A1378,'الإعدادات'!$B$4,$N$6:N1378,N1378),"")</f>
        <v/>
      </c>
    </row>
    <row r="1379">
      <c r="A1379" s="13" t="n"/>
      <c r="B1379" s="20" t="n"/>
      <c r="C1379" s="5" t="n"/>
      <c r="D1379" s="21" t="n"/>
      <c r="E1379" s="5" t="n"/>
      <c r="F1379" s="5" t="n"/>
      <c r="G1379" s="5" t="n"/>
      <c r="H1379" s="15" t="n"/>
      <c r="I1379" s="5" t="n"/>
      <c r="J1379" s="19">
        <f>IF(E1379&amp;""="","",IFERROR(INDEX('الخدمات'!$B$6:$B$205,MATCH(E1379&amp;"",'الخدمات'!$A$6:$A$205,0)),"خدمة غير موجودة"))</f>
        <v/>
      </c>
      <c r="K1379" s="19">
        <f>IF(A1379&amp;""="","",IF(AND(G1379="تم",ISNUMBER(J1379)),ROUND(J1379-N(H1379),2),0))</f>
        <v/>
      </c>
      <c r="L1379" s="19">
        <f>IF(A1379&amp;""="","",IFERROR(ROUND(K1379*INDEX('الموظفات'!$C$6:$C$205,MATCH(F1379&amp;"",'الموظفات'!$A$6:$A$205,0)),2),0))</f>
        <v/>
      </c>
      <c r="M1379" s="6">
        <f>IF(A1379&amp;""="","",IF(G1379&amp;""="","محجوز",G1379))</f>
        <v/>
      </c>
      <c r="N1379" s="18">
        <f>IF(ISNUMBER(A1379),IF(ISNUMBER(B1379),HOUR(B1379)*60+MINUTE(B1379),0),"")</f>
        <v/>
      </c>
      <c r="O1379" s="18">
        <f>IF(AND(ISNUMBER(A1379),A1379='الإعدادات'!$B$4),COUNTIFS($A$6:$A$2005,'الإعدادات'!$B$4,$N$6:$N$2005,"&lt;"&amp;N1379)+COUNTIFS($A$6:A1379,'الإعدادات'!$B$4,$N$6:N1379,N1379),"")</f>
        <v/>
      </c>
    </row>
    <row r="1380">
      <c r="A1380" s="13" t="n"/>
      <c r="B1380" s="20" t="n"/>
      <c r="C1380" s="5" t="n"/>
      <c r="D1380" s="21" t="n"/>
      <c r="E1380" s="5" t="n"/>
      <c r="F1380" s="5" t="n"/>
      <c r="G1380" s="5" t="n"/>
      <c r="H1380" s="15" t="n"/>
      <c r="I1380" s="5" t="n"/>
      <c r="J1380" s="19">
        <f>IF(E1380&amp;""="","",IFERROR(INDEX('الخدمات'!$B$6:$B$205,MATCH(E1380&amp;"",'الخدمات'!$A$6:$A$205,0)),"خدمة غير موجودة"))</f>
        <v/>
      </c>
      <c r="K1380" s="19">
        <f>IF(A1380&amp;""="","",IF(AND(G1380="تم",ISNUMBER(J1380)),ROUND(J1380-N(H1380),2),0))</f>
        <v/>
      </c>
      <c r="L1380" s="19">
        <f>IF(A1380&amp;""="","",IFERROR(ROUND(K1380*INDEX('الموظفات'!$C$6:$C$205,MATCH(F1380&amp;"",'الموظفات'!$A$6:$A$205,0)),2),0))</f>
        <v/>
      </c>
      <c r="M1380" s="6">
        <f>IF(A1380&amp;""="","",IF(G1380&amp;""="","محجوز",G1380))</f>
        <v/>
      </c>
      <c r="N1380" s="18">
        <f>IF(ISNUMBER(A1380),IF(ISNUMBER(B1380),HOUR(B1380)*60+MINUTE(B1380),0),"")</f>
        <v/>
      </c>
      <c r="O1380" s="18">
        <f>IF(AND(ISNUMBER(A1380),A1380='الإعدادات'!$B$4),COUNTIFS($A$6:$A$2005,'الإعدادات'!$B$4,$N$6:$N$2005,"&lt;"&amp;N1380)+COUNTIFS($A$6:A1380,'الإعدادات'!$B$4,$N$6:N1380,N1380),"")</f>
        <v/>
      </c>
    </row>
    <row r="1381">
      <c r="A1381" s="13" t="n"/>
      <c r="B1381" s="20" t="n"/>
      <c r="C1381" s="5" t="n"/>
      <c r="D1381" s="21" t="n"/>
      <c r="E1381" s="5" t="n"/>
      <c r="F1381" s="5" t="n"/>
      <c r="G1381" s="5" t="n"/>
      <c r="H1381" s="15" t="n"/>
      <c r="I1381" s="5" t="n"/>
      <c r="J1381" s="19">
        <f>IF(E1381&amp;""="","",IFERROR(INDEX('الخدمات'!$B$6:$B$205,MATCH(E1381&amp;"",'الخدمات'!$A$6:$A$205,0)),"خدمة غير موجودة"))</f>
        <v/>
      </c>
      <c r="K1381" s="19">
        <f>IF(A1381&amp;""="","",IF(AND(G1381="تم",ISNUMBER(J1381)),ROUND(J1381-N(H1381),2),0))</f>
        <v/>
      </c>
      <c r="L1381" s="19">
        <f>IF(A1381&amp;""="","",IFERROR(ROUND(K1381*INDEX('الموظفات'!$C$6:$C$205,MATCH(F1381&amp;"",'الموظفات'!$A$6:$A$205,0)),2),0))</f>
        <v/>
      </c>
      <c r="M1381" s="6">
        <f>IF(A1381&amp;""="","",IF(G1381&amp;""="","محجوز",G1381))</f>
        <v/>
      </c>
      <c r="N1381" s="18">
        <f>IF(ISNUMBER(A1381),IF(ISNUMBER(B1381),HOUR(B1381)*60+MINUTE(B1381),0),"")</f>
        <v/>
      </c>
      <c r="O1381" s="18">
        <f>IF(AND(ISNUMBER(A1381),A1381='الإعدادات'!$B$4),COUNTIFS($A$6:$A$2005,'الإعدادات'!$B$4,$N$6:$N$2005,"&lt;"&amp;N1381)+COUNTIFS($A$6:A1381,'الإعدادات'!$B$4,$N$6:N1381,N1381),"")</f>
        <v/>
      </c>
    </row>
    <row r="1382">
      <c r="A1382" s="13" t="n"/>
      <c r="B1382" s="20" t="n"/>
      <c r="C1382" s="5" t="n"/>
      <c r="D1382" s="21" t="n"/>
      <c r="E1382" s="5" t="n"/>
      <c r="F1382" s="5" t="n"/>
      <c r="G1382" s="5" t="n"/>
      <c r="H1382" s="15" t="n"/>
      <c r="I1382" s="5" t="n"/>
      <c r="J1382" s="19">
        <f>IF(E1382&amp;""="","",IFERROR(INDEX('الخدمات'!$B$6:$B$205,MATCH(E1382&amp;"",'الخدمات'!$A$6:$A$205,0)),"خدمة غير موجودة"))</f>
        <v/>
      </c>
      <c r="K1382" s="19">
        <f>IF(A1382&amp;""="","",IF(AND(G1382="تم",ISNUMBER(J1382)),ROUND(J1382-N(H1382),2),0))</f>
        <v/>
      </c>
      <c r="L1382" s="19">
        <f>IF(A1382&amp;""="","",IFERROR(ROUND(K1382*INDEX('الموظفات'!$C$6:$C$205,MATCH(F1382&amp;"",'الموظفات'!$A$6:$A$205,0)),2),0))</f>
        <v/>
      </c>
      <c r="M1382" s="6">
        <f>IF(A1382&amp;""="","",IF(G1382&amp;""="","محجوز",G1382))</f>
        <v/>
      </c>
      <c r="N1382" s="18">
        <f>IF(ISNUMBER(A1382),IF(ISNUMBER(B1382),HOUR(B1382)*60+MINUTE(B1382),0),"")</f>
        <v/>
      </c>
      <c r="O1382" s="18">
        <f>IF(AND(ISNUMBER(A1382),A1382='الإعدادات'!$B$4),COUNTIFS($A$6:$A$2005,'الإعدادات'!$B$4,$N$6:$N$2005,"&lt;"&amp;N1382)+COUNTIFS($A$6:A1382,'الإعدادات'!$B$4,$N$6:N1382,N1382),"")</f>
        <v/>
      </c>
    </row>
    <row r="1383">
      <c r="A1383" s="13" t="n"/>
      <c r="B1383" s="20" t="n"/>
      <c r="C1383" s="5" t="n"/>
      <c r="D1383" s="21" t="n"/>
      <c r="E1383" s="5" t="n"/>
      <c r="F1383" s="5" t="n"/>
      <c r="G1383" s="5" t="n"/>
      <c r="H1383" s="15" t="n"/>
      <c r="I1383" s="5" t="n"/>
      <c r="J1383" s="19">
        <f>IF(E1383&amp;""="","",IFERROR(INDEX('الخدمات'!$B$6:$B$205,MATCH(E1383&amp;"",'الخدمات'!$A$6:$A$205,0)),"خدمة غير موجودة"))</f>
        <v/>
      </c>
      <c r="K1383" s="19">
        <f>IF(A1383&amp;""="","",IF(AND(G1383="تم",ISNUMBER(J1383)),ROUND(J1383-N(H1383),2),0))</f>
        <v/>
      </c>
      <c r="L1383" s="19">
        <f>IF(A1383&amp;""="","",IFERROR(ROUND(K1383*INDEX('الموظفات'!$C$6:$C$205,MATCH(F1383&amp;"",'الموظفات'!$A$6:$A$205,0)),2),0))</f>
        <v/>
      </c>
      <c r="M1383" s="6">
        <f>IF(A1383&amp;""="","",IF(G1383&amp;""="","محجوز",G1383))</f>
        <v/>
      </c>
      <c r="N1383" s="18">
        <f>IF(ISNUMBER(A1383),IF(ISNUMBER(B1383),HOUR(B1383)*60+MINUTE(B1383),0),"")</f>
        <v/>
      </c>
      <c r="O1383" s="18">
        <f>IF(AND(ISNUMBER(A1383),A1383='الإعدادات'!$B$4),COUNTIFS($A$6:$A$2005,'الإعدادات'!$B$4,$N$6:$N$2005,"&lt;"&amp;N1383)+COUNTIFS($A$6:A1383,'الإعدادات'!$B$4,$N$6:N1383,N1383),"")</f>
        <v/>
      </c>
    </row>
    <row r="1384">
      <c r="A1384" s="13" t="n"/>
      <c r="B1384" s="20" t="n"/>
      <c r="C1384" s="5" t="n"/>
      <c r="D1384" s="21" t="n"/>
      <c r="E1384" s="5" t="n"/>
      <c r="F1384" s="5" t="n"/>
      <c r="G1384" s="5" t="n"/>
      <c r="H1384" s="15" t="n"/>
      <c r="I1384" s="5" t="n"/>
      <c r="J1384" s="19">
        <f>IF(E1384&amp;""="","",IFERROR(INDEX('الخدمات'!$B$6:$B$205,MATCH(E1384&amp;"",'الخدمات'!$A$6:$A$205,0)),"خدمة غير موجودة"))</f>
        <v/>
      </c>
      <c r="K1384" s="19">
        <f>IF(A1384&amp;""="","",IF(AND(G1384="تم",ISNUMBER(J1384)),ROUND(J1384-N(H1384),2),0))</f>
        <v/>
      </c>
      <c r="L1384" s="19">
        <f>IF(A1384&amp;""="","",IFERROR(ROUND(K1384*INDEX('الموظفات'!$C$6:$C$205,MATCH(F1384&amp;"",'الموظفات'!$A$6:$A$205,0)),2),0))</f>
        <v/>
      </c>
      <c r="M1384" s="6">
        <f>IF(A1384&amp;""="","",IF(G1384&amp;""="","محجوز",G1384))</f>
        <v/>
      </c>
      <c r="N1384" s="18">
        <f>IF(ISNUMBER(A1384),IF(ISNUMBER(B1384),HOUR(B1384)*60+MINUTE(B1384),0),"")</f>
        <v/>
      </c>
      <c r="O1384" s="18">
        <f>IF(AND(ISNUMBER(A1384),A1384='الإعدادات'!$B$4),COUNTIFS($A$6:$A$2005,'الإعدادات'!$B$4,$N$6:$N$2005,"&lt;"&amp;N1384)+COUNTIFS($A$6:A1384,'الإعدادات'!$B$4,$N$6:N1384,N1384),"")</f>
        <v/>
      </c>
    </row>
    <row r="1385">
      <c r="A1385" s="13" t="n"/>
      <c r="B1385" s="20" t="n"/>
      <c r="C1385" s="5" t="n"/>
      <c r="D1385" s="21" t="n"/>
      <c r="E1385" s="5" t="n"/>
      <c r="F1385" s="5" t="n"/>
      <c r="G1385" s="5" t="n"/>
      <c r="H1385" s="15" t="n"/>
      <c r="I1385" s="5" t="n"/>
      <c r="J1385" s="19">
        <f>IF(E1385&amp;""="","",IFERROR(INDEX('الخدمات'!$B$6:$B$205,MATCH(E1385&amp;"",'الخدمات'!$A$6:$A$205,0)),"خدمة غير موجودة"))</f>
        <v/>
      </c>
      <c r="K1385" s="19">
        <f>IF(A1385&amp;""="","",IF(AND(G1385="تم",ISNUMBER(J1385)),ROUND(J1385-N(H1385),2),0))</f>
        <v/>
      </c>
      <c r="L1385" s="19">
        <f>IF(A1385&amp;""="","",IFERROR(ROUND(K1385*INDEX('الموظفات'!$C$6:$C$205,MATCH(F1385&amp;"",'الموظفات'!$A$6:$A$205,0)),2),0))</f>
        <v/>
      </c>
      <c r="M1385" s="6">
        <f>IF(A1385&amp;""="","",IF(G1385&amp;""="","محجوز",G1385))</f>
        <v/>
      </c>
      <c r="N1385" s="18">
        <f>IF(ISNUMBER(A1385),IF(ISNUMBER(B1385),HOUR(B1385)*60+MINUTE(B1385),0),"")</f>
        <v/>
      </c>
      <c r="O1385" s="18">
        <f>IF(AND(ISNUMBER(A1385),A1385='الإعدادات'!$B$4),COUNTIFS($A$6:$A$2005,'الإعدادات'!$B$4,$N$6:$N$2005,"&lt;"&amp;N1385)+COUNTIFS($A$6:A1385,'الإعدادات'!$B$4,$N$6:N1385,N1385),"")</f>
        <v/>
      </c>
    </row>
    <row r="1386">
      <c r="A1386" s="13" t="n"/>
      <c r="B1386" s="20" t="n"/>
      <c r="C1386" s="5" t="n"/>
      <c r="D1386" s="21" t="n"/>
      <c r="E1386" s="5" t="n"/>
      <c r="F1386" s="5" t="n"/>
      <c r="G1386" s="5" t="n"/>
      <c r="H1386" s="15" t="n"/>
      <c r="I1386" s="5" t="n"/>
      <c r="J1386" s="19">
        <f>IF(E1386&amp;""="","",IFERROR(INDEX('الخدمات'!$B$6:$B$205,MATCH(E1386&amp;"",'الخدمات'!$A$6:$A$205,0)),"خدمة غير موجودة"))</f>
        <v/>
      </c>
      <c r="K1386" s="19">
        <f>IF(A1386&amp;""="","",IF(AND(G1386="تم",ISNUMBER(J1386)),ROUND(J1386-N(H1386),2),0))</f>
        <v/>
      </c>
      <c r="L1386" s="19">
        <f>IF(A1386&amp;""="","",IFERROR(ROUND(K1386*INDEX('الموظفات'!$C$6:$C$205,MATCH(F1386&amp;"",'الموظفات'!$A$6:$A$205,0)),2),0))</f>
        <v/>
      </c>
      <c r="M1386" s="6">
        <f>IF(A1386&amp;""="","",IF(G1386&amp;""="","محجوز",G1386))</f>
        <v/>
      </c>
      <c r="N1386" s="18">
        <f>IF(ISNUMBER(A1386),IF(ISNUMBER(B1386),HOUR(B1386)*60+MINUTE(B1386),0),"")</f>
        <v/>
      </c>
      <c r="O1386" s="18">
        <f>IF(AND(ISNUMBER(A1386),A1386='الإعدادات'!$B$4),COUNTIFS($A$6:$A$2005,'الإعدادات'!$B$4,$N$6:$N$2005,"&lt;"&amp;N1386)+COUNTIFS($A$6:A1386,'الإعدادات'!$B$4,$N$6:N1386,N1386),"")</f>
        <v/>
      </c>
    </row>
    <row r="1387">
      <c r="A1387" s="13" t="n"/>
      <c r="B1387" s="20" t="n"/>
      <c r="C1387" s="5" t="n"/>
      <c r="D1387" s="21" t="n"/>
      <c r="E1387" s="5" t="n"/>
      <c r="F1387" s="5" t="n"/>
      <c r="G1387" s="5" t="n"/>
      <c r="H1387" s="15" t="n"/>
      <c r="I1387" s="5" t="n"/>
      <c r="J1387" s="19">
        <f>IF(E1387&amp;""="","",IFERROR(INDEX('الخدمات'!$B$6:$B$205,MATCH(E1387&amp;"",'الخدمات'!$A$6:$A$205,0)),"خدمة غير موجودة"))</f>
        <v/>
      </c>
      <c r="K1387" s="19">
        <f>IF(A1387&amp;""="","",IF(AND(G1387="تم",ISNUMBER(J1387)),ROUND(J1387-N(H1387),2),0))</f>
        <v/>
      </c>
      <c r="L1387" s="19">
        <f>IF(A1387&amp;""="","",IFERROR(ROUND(K1387*INDEX('الموظفات'!$C$6:$C$205,MATCH(F1387&amp;"",'الموظفات'!$A$6:$A$205,0)),2),0))</f>
        <v/>
      </c>
      <c r="M1387" s="6">
        <f>IF(A1387&amp;""="","",IF(G1387&amp;""="","محجوز",G1387))</f>
        <v/>
      </c>
      <c r="N1387" s="18">
        <f>IF(ISNUMBER(A1387),IF(ISNUMBER(B1387),HOUR(B1387)*60+MINUTE(B1387),0),"")</f>
        <v/>
      </c>
      <c r="O1387" s="18">
        <f>IF(AND(ISNUMBER(A1387),A1387='الإعدادات'!$B$4),COUNTIFS($A$6:$A$2005,'الإعدادات'!$B$4,$N$6:$N$2005,"&lt;"&amp;N1387)+COUNTIFS($A$6:A1387,'الإعدادات'!$B$4,$N$6:N1387,N1387),"")</f>
        <v/>
      </c>
    </row>
    <row r="1388">
      <c r="A1388" s="13" t="n"/>
      <c r="B1388" s="20" t="n"/>
      <c r="C1388" s="5" t="n"/>
      <c r="D1388" s="21" t="n"/>
      <c r="E1388" s="5" t="n"/>
      <c r="F1388" s="5" t="n"/>
      <c r="G1388" s="5" t="n"/>
      <c r="H1388" s="15" t="n"/>
      <c r="I1388" s="5" t="n"/>
      <c r="J1388" s="19">
        <f>IF(E1388&amp;""="","",IFERROR(INDEX('الخدمات'!$B$6:$B$205,MATCH(E1388&amp;"",'الخدمات'!$A$6:$A$205,0)),"خدمة غير موجودة"))</f>
        <v/>
      </c>
      <c r="K1388" s="19">
        <f>IF(A1388&amp;""="","",IF(AND(G1388="تم",ISNUMBER(J1388)),ROUND(J1388-N(H1388),2),0))</f>
        <v/>
      </c>
      <c r="L1388" s="19">
        <f>IF(A1388&amp;""="","",IFERROR(ROUND(K1388*INDEX('الموظفات'!$C$6:$C$205,MATCH(F1388&amp;"",'الموظفات'!$A$6:$A$205,0)),2),0))</f>
        <v/>
      </c>
      <c r="M1388" s="6">
        <f>IF(A1388&amp;""="","",IF(G1388&amp;""="","محجوز",G1388))</f>
        <v/>
      </c>
      <c r="N1388" s="18">
        <f>IF(ISNUMBER(A1388),IF(ISNUMBER(B1388),HOUR(B1388)*60+MINUTE(B1388),0),"")</f>
        <v/>
      </c>
      <c r="O1388" s="18">
        <f>IF(AND(ISNUMBER(A1388),A1388='الإعدادات'!$B$4),COUNTIFS($A$6:$A$2005,'الإعدادات'!$B$4,$N$6:$N$2005,"&lt;"&amp;N1388)+COUNTIFS($A$6:A1388,'الإعدادات'!$B$4,$N$6:N1388,N1388),"")</f>
        <v/>
      </c>
    </row>
    <row r="1389">
      <c r="A1389" s="13" t="n"/>
      <c r="B1389" s="20" t="n"/>
      <c r="C1389" s="5" t="n"/>
      <c r="D1389" s="21" t="n"/>
      <c r="E1389" s="5" t="n"/>
      <c r="F1389" s="5" t="n"/>
      <c r="G1389" s="5" t="n"/>
      <c r="H1389" s="15" t="n"/>
      <c r="I1389" s="5" t="n"/>
      <c r="J1389" s="19">
        <f>IF(E1389&amp;""="","",IFERROR(INDEX('الخدمات'!$B$6:$B$205,MATCH(E1389&amp;"",'الخدمات'!$A$6:$A$205,0)),"خدمة غير موجودة"))</f>
        <v/>
      </c>
      <c r="K1389" s="19">
        <f>IF(A1389&amp;""="","",IF(AND(G1389="تم",ISNUMBER(J1389)),ROUND(J1389-N(H1389),2),0))</f>
        <v/>
      </c>
      <c r="L1389" s="19">
        <f>IF(A1389&amp;""="","",IFERROR(ROUND(K1389*INDEX('الموظفات'!$C$6:$C$205,MATCH(F1389&amp;"",'الموظفات'!$A$6:$A$205,0)),2),0))</f>
        <v/>
      </c>
      <c r="M1389" s="6">
        <f>IF(A1389&amp;""="","",IF(G1389&amp;""="","محجوز",G1389))</f>
        <v/>
      </c>
      <c r="N1389" s="18">
        <f>IF(ISNUMBER(A1389),IF(ISNUMBER(B1389),HOUR(B1389)*60+MINUTE(B1389),0),"")</f>
        <v/>
      </c>
      <c r="O1389" s="18">
        <f>IF(AND(ISNUMBER(A1389),A1389='الإعدادات'!$B$4),COUNTIFS($A$6:$A$2005,'الإعدادات'!$B$4,$N$6:$N$2005,"&lt;"&amp;N1389)+COUNTIFS($A$6:A1389,'الإعدادات'!$B$4,$N$6:N1389,N1389),"")</f>
        <v/>
      </c>
    </row>
    <row r="1390">
      <c r="A1390" s="13" t="n"/>
      <c r="B1390" s="20" t="n"/>
      <c r="C1390" s="5" t="n"/>
      <c r="D1390" s="21" t="n"/>
      <c r="E1390" s="5" t="n"/>
      <c r="F1390" s="5" t="n"/>
      <c r="G1390" s="5" t="n"/>
      <c r="H1390" s="15" t="n"/>
      <c r="I1390" s="5" t="n"/>
      <c r="J1390" s="19">
        <f>IF(E1390&amp;""="","",IFERROR(INDEX('الخدمات'!$B$6:$B$205,MATCH(E1390&amp;"",'الخدمات'!$A$6:$A$205,0)),"خدمة غير موجودة"))</f>
        <v/>
      </c>
      <c r="K1390" s="19">
        <f>IF(A1390&amp;""="","",IF(AND(G1390="تم",ISNUMBER(J1390)),ROUND(J1390-N(H1390),2),0))</f>
        <v/>
      </c>
      <c r="L1390" s="19">
        <f>IF(A1390&amp;""="","",IFERROR(ROUND(K1390*INDEX('الموظفات'!$C$6:$C$205,MATCH(F1390&amp;"",'الموظفات'!$A$6:$A$205,0)),2),0))</f>
        <v/>
      </c>
      <c r="M1390" s="6">
        <f>IF(A1390&amp;""="","",IF(G1390&amp;""="","محجوز",G1390))</f>
        <v/>
      </c>
      <c r="N1390" s="18">
        <f>IF(ISNUMBER(A1390),IF(ISNUMBER(B1390),HOUR(B1390)*60+MINUTE(B1390),0),"")</f>
        <v/>
      </c>
      <c r="O1390" s="18">
        <f>IF(AND(ISNUMBER(A1390),A1390='الإعدادات'!$B$4),COUNTIFS($A$6:$A$2005,'الإعدادات'!$B$4,$N$6:$N$2005,"&lt;"&amp;N1390)+COUNTIFS($A$6:A1390,'الإعدادات'!$B$4,$N$6:N1390,N1390),"")</f>
        <v/>
      </c>
    </row>
    <row r="1391">
      <c r="A1391" s="13" t="n"/>
      <c r="B1391" s="20" t="n"/>
      <c r="C1391" s="5" t="n"/>
      <c r="D1391" s="21" t="n"/>
      <c r="E1391" s="5" t="n"/>
      <c r="F1391" s="5" t="n"/>
      <c r="G1391" s="5" t="n"/>
      <c r="H1391" s="15" t="n"/>
      <c r="I1391" s="5" t="n"/>
      <c r="J1391" s="19">
        <f>IF(E1391&amp;""="","",IFERROR(INDEX('الخدمات'!$B$6:$B$205,MATCH(E1391&amp;"",'الخدمات'!$A$6:$A$205,0)),"خدمة غير موجودة"))</f>
        <v/>
      </c>
      <c r="K1391" s="19">
        <f>IF(A1391&amp;""="","",IF(AND(G1391="تم",ISNUMBER(J1391)),ROUND(J1391-N(H1391),2),0))</f>
        <v/>
      </c>
      <c r="L1391" s="19">
        <f>IF(A1391&amp;""="","",IFERROR(ROUND(K1391*INDEX('الموظفات'!$C$6:$C$205,MATCH(F1391&amp;"",'الموظفات'!$A$6:$A$205,0)),2),0))</f>
        <v/>
      </c>
      <c r="M1391" s="6">
        <f>IF(A1391&amp;""="","",IF(G1391&amp;""="","محجوز",G1391))</f>
        <v/>
      </c>
      <c r="N1391" s="18">
        <f>IF(ISNUMBER(A1391),IF(ISNUMBER(B1391),HOUR(B1391)*60+MINUTE(B1391),0),"")</f>
        <v/>
      </c>
      <c r="O1391" s="18">
        <f>IF(AND(ISNUMBER(A1391),A1391='الإعدادات'!$B$4),COUNTIFS($A$6:$A$2005,'الإعدادات'!$B$4,$N$6:$N$2005,"&lt;"&amp;N1391)+COUNTIFS($A$6:A1391,'الإعدادات'!$B$4,$N$6:N1391,N1391),"")</f>
        <v/>
      </c>
    </row>
    <row r="1392">
      <c r="A1392" s="13" t="n"/>
      <c r="B1392" s="20" t="n"/>
      <c r="C1392" s="5" t="n"/>
      <c r="D1392" s="21" t="n"/>
      <c r="E1392" s="5" t="n"/>
      <c r="F1392" s="5" t="n"/>
      <c r="G1392" s="5" t="n"/>
      <c r="H1392" s="15" t="n"/>
      <c r="I1392" s="5" t="n"/>
      <c r="J1392" s="19">
        <f>IF(E1392&amp;""="","",IFERROR(INDEX('الخدمات'!$B$6:$B$205,MATCH(E1392&amp;"",'الخدمات'!$A$6:$A$205,0)),"خدمة غير موجودة"))</f>
        <v/>
      </c>
      <c r="K1392" s="19">
        <f>IF(A1392&amp;""="","",IF(AND(G1392="تم",ISNUMBER(J1392)),ROUND(J1392-N(H1392),2),0))</f>
        <v/>
      </c>
      <c r="L1392" s="19">
        <f>IF(A1392&amp;""="","",IFERROR(ROUND(K1392*INDEX('الموظفات'!$C$6:$C$205,MATCH(F1392&amp;"",'الموظفات'!$A$6:$A$205,0)),2),0))</f>
        <v/>
      </c>
      <c r="M1392" s="6">
        <f>IF(A1392&amp;""="","",IF(G1392&amp;""="","محجوز",G1392))</f>
        <v/>
      </c>
      <c r="N1392" s="18">
        <f>IF(ISNUMBER(A1392),IF(ISNUMBER(B1392),HOUR(B1392)*60+MINUTE(B1392),0),"")</f>
        <v/>
      </c>
      <c r="O1392" s="18">
        <f>IF(AND(ISNUMBER(A1392),A1392='الإعدادات'!$B$4),COUNTIFS($A$6:$A$2005,'الإعدادات'!$B$4,$N$6:$N$2005,"&lt;"&amp;N1392)+COUNTIFS($A$6:A1392,'الإعدادات'!$B$4,$N$6:N1392,N1392),"")</f>
        <v/>
      </c>
    </row>
    <row r="1393">
      <c r="A1393" s="13" t="n"/>
      <c r="B1393" s="20" t="n"/>
      <c r="C1393" s="5" t="n"/>
      <c r="D1393" s="21" t="n"/>
      <c r="E1393" s="5" t="n"/>
      <c r="F1393" s="5" t="n"/>
      <c r="G1393" s="5" t="n"/>
      <c r="H1393" s="15" t="n"/>
      <c r="I1393" s="5" t="n"/>
      <c r="J1393" s="19">
        <f>IF(E1393&amp;""="","",IFERROR(INDEX('الخدمات'!$B$6:$B$205,MATCH(E1393&amp;"",'الخدمات'!$A$6:$A$205,0)),"خدمة غير موجودة"))</f>
        <v/>
      </c>
      <c r="K1393" s="19">
        <f>IF(A1393&amp;""="","",IF(AND(G1393="تم",ISNUMBER(J1393)),ROUND(J1393-N(H1393),2),0))</f>
        <v/>
      </c>
      <c r="L1393" s="19">
        <f>IF(A1393&amp;""="","",IFERROR(ROUND(K1393*INDEX('الموظفات'!$C$6:$C$205,MATCH(F1393&amp;"",'الموظفات'!$A$6:$A$205,0)),2),0))</f>
        <v/>
      </c>
      <c r="M1393" s="6">
        <f>IF(A1393&amp;""="","",IF(G1393&amp;""="","محجوز",G1393))</f>
        <v/>
      </c>
      <c r="N1393" s="18">
        <f>IF(ISNUMBER(A1393),IF(ISNUMBER(B1393),HOUR(B1393)*60+MINUTE(B1393),0),"")</f>
        <v/>
      </c>
      <c r="O1393" s="18">
        <f>IF(AND(ISNUMBER(A1393),A1393='الإعدادات'!$B$4),COUNTIFS($A$6:$A$2005,'الإعدادات'!$B$4,$N$6:$N$2005,"&lt;"&amp;N1393)+COUNTIFS($A$6:A1393,'الإعدادات'!$B$4,$N$6:N1393,N1393),"")</f>
        <v/>
      </c>
    </row>
    <row r="1394">
      <c r="A1394" s="13" t="n"/>
      <c r="B1394" s="20" t="n"/>
      <c r="C1394" s="5" t="n"/>
      <c r="D1394" s="21" t="n"/>
      <c r="E1394" s="5" t="n"/>
      <c r="F1394" s="5" t="n"/>
      <c r="G1394" s="5" t="n"/>
      <c r="H1394" s="15" t="n"/>
      <c r="I1394" s="5" t="n"/>
      <c r="J1394" s="19">
        <f>IF(E1394&amp;""="","",IFERROR(INDEX('الخدمات'!$B$6:$B$205,MATCH(E1394&amp;"",'الخدمات'!$A$6:$A$205,0)),"خدمة غير موجودة"))</f>
        <v/>
      </c>
      <c r="K1394" s="19">
        <f>IF(A1394&amp;""="","",IF(AND(G1394="تم",ISNUMBER(J1394)),ROUND(J1394-N(H1394),2),0))</f>
        <v/>
      </c>
      <c r="L1394" s="19">
        <f>IF(A1394&amp;""="","",IFERROR(ROUND(K1394*INDEX('الموظفات'!$C$6:$C$205,MATCH(F1394&amp;"",'الموظفات'!$A$6:$A$205,0)),2),0))</f>
        <v/>
      </c>
      <c r="M1394" s="6">
        <f>IF(A1394&amp;""="","",IF(G1394&amp;""="","محجوز",G1394))</f>
        <v/>
      </c>
      <c r="N1394" s="18">
        <f>IF(ISNUMBER(A1394),IF(ISNUMBER(B1394),HOUR(B1394)*60+MINUTE(B1394),0),"")</f>
        <v/>
      </c>
      <c r="O1394" s="18">
        <f>IF(AND(ISNUMBER(A1394),A1394='الإعدادات'!$B$4),COUNTIFS($A$6:$A$2005,'الإعدادات'!$B$4,$N$6:$N$2005,"&lt;"&amp;N1394)+COUNTIFS($A$6:A1394,'الإعدادات'!$B$4,$N$6:N1394,N1394),"")</f>
        <v/>
      </c>
    </row>
    <row r="1395">
      <c r="A1395" s="13" t="n"/>
      <c r="B1395" s="20" t="n"/>
      <c r="C1395" s="5" t="n"/>
      <c r="D1395" s="21" t="n"/>
      <c r="E1395" s="5" t="n"/>
      <c r="F1395" s="5" t="n"/>
      <c r="G1395" s="5" t="n"/>
      <c r="H1395" s="15" t="n"/>
      <c r="I1395" s="5" t="n"/>
      <c r="J1395" s="19">
        <f>IF(E1395&amp;""="","",IFERROR(INDEX('الخدمات'!$B$6:$B$205,MATCH(E1395&amp;"",'الخدمات'!$A$6:$A$205,0)),"خدمة غير موجودة"))</f>
        <v/>
      </c>
      <c r="K1395" s="19">
        <f>IF(A1395&amp;""="","",IF(AND(G1395="تم",ISNUMBER(J1395)),ROUND(J1395-N(H1395),2),0))</f>
        <v/>
      </c>
      <c r="L1395" s="19">
        <f>IF(A1395&amp;""="","",IFERROR(ROUND(K1395*INDEX('الموظفات'!$C$6:$C$205,MATCH(F1395&amp;"",'الموظفات'!$A$6:$A$205,0)),2),0))</f>
        <v/>
      </c>
      <c r="M1395" s="6">
        <f>IF(A1395&amp;""="","",IF(G1395&amp;""="","محجوز",G1395))</f>
        <v/>
      </c>
      <c r="N1395" s="18">
        <f>IF(ISNUMBER(A1395),IF(ISNUMBER(B1395),HOUR(B1395)*60+MINUTE(B1395),0),"")</f>
        <v/>
      </c>
      <c r="O1395" s="18">
        <f>IF(AND(ISNUMBER(A1395),A1395='الإعدادات'!$B$4),COUNTIFS($A$6:$A$2005,'الإعدادات'!$B$4,$N$6:$N$2005,"&lt;"&amp;N1395)+COUNTIFS($A$6:A1395,'الإعدادات'!$B$4,$N$6:N1395,N1395),"")</f>
        <v/>
      </c>
    </row>
    <row r="1396">
      <c r="A1396" s="13" t="n"/>
      <c r="B1396" s="20" t="n"/>
      <c r="C1396" s="5" t="n"/>
      <c r="D1396" s="21" t="n"/>
      <c r="E1396" s="5" t="n"/>
      <c r="F1396" s="5" t="n"/>
      <c r="G1396" s="5" t="n"/>
      <c r="H1396" s="15" t="n"/>
      <c r="I1396" s="5" t="n"/>
      <c r="J1396" s="19">
        <f>IF(E1396&amp;""="","",IFERROR(INDEX('الخدمات'!$B$6:$B$205,MATCH(E1396&amp;"",'الخدمات'!$A$6:$A$205,0)),"خدمة غير موجودة"))</f>
        <v/>
      </c>
      <c r="K1396" s="19">
        <f>IF(A1396&amp;""="","",IF(AND(G1396="تم",ISNUMBER(J1396)),ROUND(J1396-N(H1396),2),0))</f>
        <v/>
      </c>
      <c r="L1396" s="19">
        <f>IF(A1396&amp;""="","",IFERROR(ROUND(K1396*INDEX('الموظفات'!$C$6:$C$205,MATCH(F1396&amp;"",'الموظفات'!$A$6:$A$205,0)),2),0))</f>
        <v/>
      </c>
      <c r="M1396" s="6">
        <f>IF(A1396&amp;""="","",IF(G1396&amp;""="","محجوز",G1396))</f>
        <v/>
      </c>
      <c r="N1396" s="18">
        <f>IF(ISNUMBER(A1396),IF(ISNUMBER(B1396),HOUR(B1396)*60+MINUTE(B1396),0),"")</f>
        <v/>
      </c>
      <c r="O1396" s="18">
        <f>IF(AND(ISNUMBER(A1396),A1396='الإعدادات'!$B$4),COUNTIFS($A$6:$A$2005,'الإعدادات'!$B$4,$N$6:$N$2005,"&lt;"&amp;N1396)+COUNTIFS($A$6:A1396,'الإعدادات'!$B$4,$N$6:N1396,N1396),"")</f>
        <v/>
      </c>
    </row>
    <row r="1397">
      <c r="A1397" s="13" t="n"/>
      <c r="B1397" s="20" t="n"/>
      <c r="C1397" s="5" t="n"/>
      <c r="D1397" s="21" t="n"/>
      <c r="E1397" s="5" t="n"/>
      <c r="F1397" s="5" t="n"/>
      <c r="G1397" s="5" t="n"/>
      <c r="H1397" s="15" t="n"/>
      <c r="I1397" s="5" t="n"/>
      <c r="J1397" s="19">
        <f>IF(E1397&amp;""="","",IFERROR(INDEX('الخدمات'!$B$6:$B$205,MATCH(E1397&amp;"",'الخدمات'!$A$6:$A$205,0)),"خدمة غير موجودة"))</f>
        <v/>
      </c>
      <c r="K1397" s="19">
        <f>IF(A1397&amp;""="","",IF(AND(G1397="تم",ISNUMBER(J1397)),ROUND(J1397-N(H1397),2),0))</f>
        <v/>
      </c>
      <c r="L1397" s="19">
        <f>IF(A1397&amp;""="","",IFERROR(ROUND(K1397*INDEX('الموظفات'!$C$6:$C$205,MATCH(F1397&amp;"",'الموظفات'!$A$6:$A$205,0)),2),0))</f>
        <v/>
      </c>
      <c r="M1397" s="6">
        <f>IF(A1397&amp;""="","",IF(G1397&amp;""="","محجوز",G1397))</f>
        <v/>
      </c>
      <c r="N1397" s="18">
        <f>IF(ISNUMBER(A1397),IF(ISNUMBER(B1397),HOUR(B1397)*60+MINUTE(B1397),0),"")</f>
        <v/>
      </c>
      <c r="O1397" s="18">
        <f>IF(AND(ISNUMBER(A1397),A1397='الإعدادات'!$B$4),COUNTIFS($A$6:$A$2005,'الإعدادات'!$B$4,$N$6:$N$2005,"&lt;"&amp;N1397)+COUNTIFS($A$6:A1397,'الإعدادات'!$B$4,$N$6:N1397,N1397),"")</f>
        <v/>
      </c>
    </row>
    <row r="1398">
      <c r="A1398" s="13" t="n"/>
      <c r="B1398" s="20" t="n"/>
      <c r="C1398" s="5" t="n"/>
      <c r="D1398" s="21" t="n"/>
      <c r="E1398" s="5" t="n"/>
      <c r="F1398" s="5" t="n"/>
      <c r="G1398" s="5" t="n"/>
      <c r="H1398" s="15" t="n"/>
      <c r="I1398" s="5" t="n"/>
      <c r="J1398" s="19">
        <f>IF(E1398&amp;""="","",IFERROR(INDEX('الخدمات'!$B$6:$B$205,MATCH(E1398&amp;"",'الخدمات'!$A$6:$A$205,0)),"خدمة غير موجودة"))</f>
        <v/>
      </c>
      <c r="K1398" s="19">
        <f>IF(A1398&amp;""="","",IF(AND(G1398="تم",ISNUMBER(J1398)),ROUND(J1398-N(H1398),2),0))</f>
        <v/>
      </c>
      <c r="L1398" s="19">
        <f>IF(A1398&amp;""="","",IFERROR(ROUND(K1398*INDEX('الموظفات'!$C$6:$C$205,MATCH(F1398&amp;"",'الموظفات'!$A$6:$A$205,0)),2),0))</f>
        <v/>
      </c>
      <c r="M1398" s="6">
        <f>IF(A1398&amp;""="","",IF(G1398&amp;""="","محجوز",G1398))</f>
        <v/>
      </c>
      <c r="N1398" s="18">
        <f>IF(ISNUMBER(A1398),IF(ISNUMBER(B1398),HOUR(B1398)*60+MINUTE(B1398),0),"")</f>
        <v/>
      </c>
      <c r="O1398" s="18">
        <f>IF(AND(ISNUMBER(A1398),A1398='الإعدادات'!$B$4),COUNTIFS($A$6:$A$2005,'الإعدادات'!$B$4,$N$6:$N$2005,"&lt;"&amp;N1398)+COUNTIFS($A$6:A1398,'الإعدادات'!$B$4,$N$6:N1398,N1398),"")</f>
        <v/>
      </c>
    </row>
    <row r="1399">
      <c r="A1399" s="13" t="n"/>
      <c r="B1399" s="20" t="n"/>
      <c r="C1399" s="5" t="n"/>
      <c r="D1399" s="21" t="n"/>
      <c r="E1399" s="5" t="n"/>
      <c r="F1399" s="5" t="n"/>
      <c r="G1399" s="5" t="n"/>
      <c r="H1399" s="15" t="n"/>
      <c r="I1399" s="5" t="n"/>
      <c r="J1399" s="19">
        <f>IF(E1399&amp;""="","",IFERROR(INDEX('الخدمات'!$B$6:$B$205,MATCH(E1399&amp;"",'الخدمات'!$A$6:$A$205,0)),"خدمة غير موجودة"))</f>
        <v/>
      </c>
      <c r="K1399" s="19">
        <f>IF(A1399&amp;""="","",IF(AND(G1399="تم",ISNUMBER(J1399)),ROUND(J1399-N(H1399),2),0))</f>
        <v/>
      </c>
      <c r="L1399" s="19">
        <f>IF(A1399&amp;""="","",IFERROR(ROUND(K1399*INDEX('الموظفات'!$C$6:$C$205,MATCH(F1399&amp;"",'الموظفات'!$A$6:$A$205,0)),2),0))</f>
        <v/>
      </c>
      <c r="M1399" s="6">
        <f>IF(A1399&amp;""="","",IF(G1399&amp;""="","محجوز",G1399))</f>
        <v/>
      </c>
      <c r="N1399" s="18">
        <f>IF(ISNUMBER(A1399),IF(ISNUMBER(B1399),HOUR(B1399)*60+MINUTE(B1399),0),"")</f>
        <v/>
      </c>
      <c r="O1399" s="18">
        <f>IF(AND(ISNUMBER(A1399),A1399='الإعدادات'!$B$4),COUNTIFS($A$6:$A$2005,'الإعدادات'!$B$4,$N$6:$N$2005,"&lt;"&amp;N1399)+COUNTIFS($A$6:A1399,'الإعدادات'!$B$4,$N$6:N1399,N1399),"")</f>
        <v/>
      </c>
    </row>
    <row r="1400">
      <c r="A1400" s="13" t="n"/>
      <c r="B1400" s="20" t="n"/>
      <c r="C1400" s="5" t="n"/>
      <c r="D1400" s="21" t="n"/>
      <c r="E1400" s="5" t="n"/>
      <c r="F1400" s="5" t="n"/>
      <c r="G1400" s="5" t="n"/>
      <c r="H1400" s="15" t="n"/>
      <c r="I1400" s="5" t="n"/>
      <c r="J1400" s="19">
        <f>IF(E1400&amp;""="","",IFERROR(INDEX('الخدمات'!$B$6:$B$205,MATCH(E1400&amp;"",'الخدمات'!$A$6:$A$205,0)),"خدمة غير موجودة"))</f>
        <v/>
      </c>
      <c r="K1400" s="19">
        <f>IF(A1400&amp;""="","",IF(AND(G1400="تم",ISNUMBER(J1400)),ROUND(J1400-N(H1400),2),0))</f>
        <v/>
      </c>
      <c r="L1400" s="19">
        <f>IF(A1400&amp;""="","",IFERROR(ROUND(K1400*INDEX('الموظفات'!$C$6:$C$205,MATCH(F1400&amp;"",'الموظفات'!$A$6:$A$205,0)),2),0))</f>
        <v/>
      </c>
      <c r="M1400" s="6">
        <f>IF(A1400&amp;""="","",IF(G1400&amp;""="","محجوز",G1400))</f>
        <v/>
      </c>
      <c r="N1400" s="18">
        <f>IF(ISNUMBER(A1400),IF(ISNUMBER(B1400),HOUR(B1400)*60+MINUTE(B1400),0),"")</f>
        <v/>
      </c>
      <c r="O1400" s="18">
        <f>IF(AND(ISNUMBER(A1400),A1400='الإعدادات'!$B$4),COUNTIFS($A$6:$A$2005,'الإعدادات'!$B$4,$N$6:$N$2005,"&lt;"&amp;N1400)+COUNTIFS($A$6:A1400,'الإعدادات'!$B$4,$N$6:N1400,N1400),"")</f>
        <v/>
      </c>
    </row>
    <row r="1401">
      <c r="A1401" s="13" t="n"/>
      <c r="B1401" s="20" t="n"/>
      <c r="C1401" s="5" t="n"/>
      <c r="D1401" s="21" t="n"/>
      <c r="E1401" s="5" t="n"/>
      <c r="F1401" s="5" t="n"/>
      <c r="G1401" s="5" t="n"/>
      <c r="H1401" s="15" t="n"/>
      <c r="I1401" s="5" t="n"/>
      <c r="J1401" s="19">
        <f>IF(E1401&amp;""="","",IFERROR(INDEX('الخدمات'!$B$6:$B$205,MATCH(E1401&amp;"",'الخدمات'!$A$6:$A$205,0)),"خدمة غير موجودة"))</f>
        <v/>
      </c>
      <c r="K1401" s="19">
        <f>IF(A1401&amp;""="","",IF(AND(G1401="تم",ISNUMBER(J1401)),ROUND(J1401-N(H1401),2),0))</f>
        <v/>
      </c>
      <c r="L1401" s="19">
        <f>IF(A1401&amp;""="","",IFERROR(ROUND(K1401*INDEX('الموظفات'!$C$6:$C$205,MATCH(F1401&amp;"",'الموظفات'!$A$6:$A$205,0)),2),0))</f>
        <v/>
      </c>
      <c r="M1401" s="6">
        <f>IF(A1401&amp;""="","",IF(G1401&amp;""="","محجوز",G1401))</f>
        <v/>
      </c>
      <c r="N1401" s="18">
        <f>IF(ISNUMBER(A1401),IF(ISNUMBER(B1401),HOUR(B1401)*60+MINUTE(B1401),0),"")</f>
        <v/>
      </c>
      <c r="O1401" s="18">
        <f>IF(AND(ISNUMBER(A1401),A1401='الإعدادات'!$B$4),COUNTIFS($A$6:$A$2005,'الإعدادات'!$B$4,$N$6:$N$2005,"&lt;"&amp;N1401)+COUNTIFS($A$6:A1401,'الإعدادات'!$B$4,$N$6:N1401,N1401),"")</f>
        <v/>
      </c>
    </row>
    <row r="1402">
      <c r="A1402" s="13" t="n"/>
      <c r="B1402" s="20" t="n"/>
      <c r="C1402" s="5" t="n"/>
      <c r="D1402" s="21" t="n"/>
      <c r="E1402" s="5" t="n"/>
      <c r="F1402" s="5" t="n"/>
      <c r="G1402" s="5" t="n"/>
      <c r="H1402" s="15" t="n"/>
      <c r="I1402" s="5" t="n"/>
      <c r="J1402" s="19">
        <f>IF(E1402&amp;""="","",IFERROR(INDEX('الخدمات'!$B$6:$B$205,MATCH(E1402&amp;"",'الخدمات'!$A$6:$A$205,0)),"خدمة غير موجودة"))</f>
        <v/>
      </c>
      <c r="K1402" s="19">
        <f>IF(A1402&amp;""="","",IF(AND(G1402="تم",ISNUMBER(J1402)),ROUND(J1402-N(H1402),2),0))</f>
        <v/>
      </c>
      <c r="L1402" s="19">
        <f>IF(A1402&amp;""="","",IFERROR(ROUND(K1402*INDEX('الموظفات'!$C$6:$C$205,MATCH(F1402&amp;"",'الموظفات'!$A$6:$A$205,0)),2),0))</f>
        <v/>
      </c>
      <c r="M1402" s="6">
        <f>IF(A1402&amp;""="","",IF(G1402&amp;""="","محجوز",G1402))</f>
        <v/>
      </c>
      <c r="N1402" s="18">
        <f>IF(ISNUMBER(A1402),IF(ISNUMBER(B1402),HOUR(B1402)*60+MINUTE(B1402),0),"")</f>
        <v/>
      </c>
      <c r="O1402" s="18">
        <f>IF(AND(ISNUMBER(A1402),A1402='الإعدادات'!$B$4),COUNTIFS($A$6:$A$2005,'الإعدادات'!$B$4,$N$6:$N$2005,"&lt;"&amp;N1402)+COUNTIFS($A$6:A1402,'الإعدادات'!$B$4,$N$6:N1402,N1402),"")</f>
        <v/>
      </c>
    </row>
    <row r="1403">
      <c r="A1403" s="13" t="n"/>
      <c r="B1403" s="20" t="n"/>
      <c r="C1403" s="5" t="n"/>
      <c r="D1403" s="21" t="n"/>
      <c r="E1403" s="5" t="n"/>
      <c r="F1403" s="5" t="n"/>
      <c r="G1403" s="5" t="n"/>
      <c r="H1403" s="15" t="n"/>
      <c r="I1403" s="5" t="n"/>
      <c r="J1403" s="19">
        <f>IF(E1403&amp;""="","",IFERROR(INDEX('الخدمات'!$B$6:$B$205,MATCH(E1403&amp;"",'الخدمات'!$A$6:$A$205,0)),"خدمة غير موجودة"))</f>
        <v/>
      </c>
      <c r="K1403" s="19">
        <f>IF(A1403&amp;""="","",IF(AND(G1403="تم",ISNUMBER(J1403)),ROUND(J1403-N(H1403),2),0))</f>
        <v/>
      </c>
      <c r="L1403" s="19">
        <f>IF(A1403&amp;""="","",IFERROR(ROUND(K1403*INDEX('الموظفات'!$C$6:$C$205,MATCH(F1403&amp;"",'الموظفات'!$A$6:$A$205,0)),2),0))</f>
        <v/>
      </c>
      <c r="M1403" s="6">
        <f>IF(A1403&amp;""="","",IF(G1403&amp;""="","محجوز",G1403))</f>
        <v/>
      </c>
      <c r="N1403" s="18">
        <f>IF(ISNUMBER(A1403),IF(ISNUMBER(B1403),HOUR(B1403)*60+MINUTE(B1403),0),"")</f>
        <v/>
      </c>
      <c r="O1403" s="18">
        <f>IF(AND(ISNUMBER(A1403),A1403='الإعدادات'!$B$4),COUNTIFS($A$6:$A$2005,'الإعدادات'!$B$4,$N$6:$N$2005,"&lt;"&amp;N1403)+COUNTIFS($A$6:A1403,'الإعدادات'!$B$4,$N$6:N1403,N1403),"")</f>
        <v/>
      </c>
    </row>
    <row r="1404">
      <c r="A1404" s="13" t="n"/>
      <c r="B1404" s="20" t="n"/>
      <c r="C1404" s="5" t="n"/>
      <c r="D1404" s="21" t="n"/>
      <c r="E1404" s="5" t="n"/>
      <c r="F1404" s="5" t="n"/>
      <c r="G1404" s="5" t="n"/>
      <c r="H1404" s="15" t="n"/>
      <c r="I1404" s="5" t="n"/>
      <c r="J1404" s="19">
        <f>IF(E1404&amp;""="","",IFERROR(INDEX('الخدمات'!$B$6:$B$205,MATCH(E1404&amp;"",'الخدمات'!$A$6:$A$205,0)),"خدمة غير موجودة"))</f>
        <v/>
      </c>
      <c r="K1404" s="19">
        <f>IF(A1404&amp;""="","",IF(AND(G1404="تم",ISNUMBER(J1404)),ROUND(J1404-N(H1404),2),0))</f>
        <v/>
      </c>
      <c r="L1404" s="19">
        <f>IF(A1404&amp;""="","",IFERROR(ROUND(K1404*INDEX('الموظفات'!$C$6:$C$205,MATCH(F1404&amp;"",'الموظفات'!$A$6:$A$205,0)),2),0))</f>
        <v/>
      </c>
      <c r="M1404" s="6">
        <f>IF(A1404&amp;""="","",IF(G1404&amp;""="","محجوز",G1404))</f>
        <v/>
      </c>
      <c r="N1404" s="18">
        <f>IF(ISNUMBER(A1404),IF(ISNUMBER(B1404),HOUR(B1404)*60+MINUTE(B1404),0),"")</f>
        <v/>
      </c>
      <c r="O1404" s="18">
        <f>IF(AND(ISNUMBER(A1404),A1404='الإعدادات'!$B$4),COUNTIFS($A$6:$A$2005,'الإعدادات'!$B$4,$N$6:$N$2005,"&lt;"&amp;N1404)+COUNTIFS($A$6:A1404,'الإعدادات'!$B$4,$N$6:N1404,N1404),"")</f>
        <v/>
      </c>
    </row>
    <row r="1405">
      <c r="A1405" s="13" t="n"/>
      <c r="B1405" s="20" t="n"/>
      <c r="C1405" s="5" t="n"/>
      <c r="D1405" s="21" t="n"/>
      <c r="E1405" s="5" t="n"/>
      <c r="F1405" s="5" t="n"/>
      <c r="G1405" s="5" t="n"/>
      <c r="H1405" s="15" t="n"/>
      <c r="I1405" s="5" t="n"/>
      <c r="J1405" s="19">
        <f>IF(E1405&amp;""="","",IFERROR(INDEX('الخدمات'!$B$6:$B$205,MATCH(E1405&amp;"",'الخدمات'!$A$6:$A$205,0)),"خدمة غير موجودة"))</f>
        <v/>
      </c>
      <c r="K1405" s="19">
        <f>IF(A1405&amp;""="","",IF(AND(G1405="تم",ISNUMBER(J1405)),ROUND(J1405-N(H1405),2),0))</f>
        <v/>
      </c>
      <c r="L1405" s="19">
        <f>IF(A1405&amp;""="","",IFERROR(ROUND(K1405*INDEX('الموظفات'!$C$6:$C$205,MATCH(F1405&amp;"",'الموظفات'!$A$6:$A$205,0)),2),0))</f>
        <v/>
      </c>
      <c r="M1405" s="6">
        <f>IF(A1405&amp;""="","",IF(G1405&amp;""="","محجوز",G1405))</f>
        <v/>
      </c>
      <c r="N1405" s="18">
        <f>IF(ISNUMBER(A1405),IF(ISNUMBER(B1405),HOUR(B1405)*60+MINUTE(B1405),0),"")</f>
        <v/>
      </c>
      <c r="O1405" s="18">
        <f>IF(AND(ISNUMBER(A1405),A1405='الإعدادات'!$B$4),COUNTIFS($A$6:$A$2005,'الإعدادات'!$B$4,$N$6:$N$2005,"&lt;"&amp;N1405)+COUNTIFS($A$6:A1405,'الإعدادات'!$B$4,$N$6:N1405,N1405),"")</f>
        <v/>
      </c>
    </row>
    <row r="1406">
      <c r="A1406" s="13" t="n"/>
      <c r="B1406" s="20" t="n"/>
      <c r="C1406" s="5" t="n"/>
      <c r="D1406" s="21" t="n"/>
      <c r="E1406" s="5" t="n"/>
      <c r="F1406" s="5" t="n"/>
      <c r="G1406" s="5" t="n"/>
      <c r="H1406" s="15" t="n"/>
      <c r="I1406" s="5" t="n"/>
      <c r="J1406" s="19">
        <f>IF(E1406&amp;""="","",IFERROR(INDEX('الخدمات'!$B$6:$B$205,MATCH(E1406&amp;"",'الخدمات'!$A$6:$A$205,0)),"خدمة غير موجودة"))</f>
        <v/>
      </c>
      <c r="K1406" s="19">
        <f>IF(A1406&amp;""="","",IF(AND(G1406="تم",ISNUMBER(J1406)),ROUND(J1406-N(H1406),2),0))</f>
        <v/>
      </c>
      <c r="L1406" s="19">
        <f>IF(A1406&amp;""="","",IFERROR(ROUND(K1406*INDEX('الموظفات'!$C$6:$C$205,MATCH(F1406&amp;"",'الموظفات'!$A$6:$A$205,0)),2),0))</f>
        <v/>
      </c>
      <c r="M1406" s="6">
        <f>IF(A1406&amp;""="","",IF(G1406&amp;""="","محجوز",G1406))</f>
        <v/>
      </c>
      <c r="N1406" s="18">
        <f>IF(ISNUMBER(A1406),IF(ISNUMBER(B1406),HOUR(B1406)*60+MINUTE(B1406),0),"")</f>
        <v/>
      </c>
      <c r="O1406" s="18">
        <f>IF(AND(ISNUMBER(A1406),A1406='الإعدادات'!$B$4),COUNTIFS($A$6:$A$2005,'الإعدادات'!$B$4,$N$6:$N$2005,"&lt;"&amp;N1406)+COUNTIFS($A$6:A1406,'الإعدادات'!$B$4,$N$6:N1406,N1406),"")</f>
        <v/>
      </c>
    </row>
    <row r="1407">
      <c r="A1407" s="13" t="n"/>
      <c r="B1407" s="20" t="n"/>
      <c r="C1407" s="5" t="n"/>
      <c r="D1407" s="21" t="n"/>
      <c r="E1407" s="5" t="n"/>
      <c r="F1407" s="5" t="n"/>
      <c r="G1407" s="5" t="n"/>
      <c r="H1407" s="15" t="n"/>
      <c r="I1407" s="5" t="n"/>
      <c r="J1407" s="19">
        <f>IF(E1407&amp;""="","",IFERROR(INDEX('الخدمات'!$B$6:$B$205,MATCH(E1407&amp;"",'الخدمات'!$A$6:$A$205,0)),"خدمة غير موجودة"))</f>
        <v/>
      </c>
      <c r="K1407" s="19">
        <f>IF(A1407&amp;""="","",IF(AND(G1407="تم",ISNUMBER(J1407)),ROUND(J1407-N(H1407),2),0))</f>
        <v/>
      </c>
      <c r="L1407" s="19">
        <f>IF(A1407&amp;""="","",IFERROR(ROUND(K1407*INDEX('الموظفات'!$C$6:$C$205,MATCH(F1407&amp;"",'الموظفات'!$A$6:$A$205,0)),2),0))</f>
        <v/>
      </c>
      <c r="M1407" s="6">
        <f>IF(A1407&amp;""="","",IF(G1407&amp;""="","محجوز",G1407))</f>
        <v/>
      </c>
      <c r="N1407" s="18">
        <f>IF(ISNUMBER(A1407),IF(ISNUMBER(B1407),HOUR(B1407)*60+MINUTE(B1407),0),"")</f>
        <v/>
      </c>
      <c r="O1407" s="18">
        <f>IF(AND(ISNUMBER(A1407),A1407='الإعدادات'!$B$4),COUNTIFS($A$6:$A$2005,'الإعدادات'!$B$4,$N$6:$N$2005,"&lt;"&amp;N1407)+COUNTIFS($A$6:A1407,'الإعدادات'!$B$4,$N$6:N1407,N1407),"")</f>
        <v/>
      </c>
    </row>
    <row r="1408">
      <c r="A1408" s="13" t="n"/>
      <c r="B1408" s="20" t="n"/>
      <c r="C1408" s="5" t="n"/>
      <c r="D1408" s="21" t="n"/>
      <c r="E1408" s="5" t="n"/>
      <c r="F1408" s="5" t="n"/>
      <c r="G1408" s="5" t="n"/>
      <c r="H1408" s="15" t="n"/>
      <c r="I1408" s="5" t="n"/>
      <c r="J1408" s="19">
        <f>IF(E1408&amp;""="","",IFERROR(INDEX('الخدمات'!$B$6:$B$205,MATCH(E1408&amp;"",'الخدمات'!$A$6:$A$205,0)),"خدمة غير موجودة"))</f>
        <v/>
      </c>
      <c r="K1408" s="19">
        <f>IF(A1408&amp;""="","",IF(AND(G1408="تم",ISNUMBER(J1408)),ROUND(J1408-N(H1408),2),0))</f>
        <v/>
      </c>
      <c r="L1408" s="19">
        <f>IF(A1408&amp;""="","",IFERROR(ROUND(K1408*INDEX('الموظفات'!$C$6:$C$205,MATCH(F1408&amp;"",'الموظفات'!$A$6:$A$205,0)),2),0))</f>
        <v/>
      </c>
      <c r="M1408" s="6">
        <f>IF(A1408&amp;""="","",IF(G1408&amp;""="","محجوز",G1408))</f>
        <v/>
      </c>
      <c r="N1408" s="18">
        <f>IF(ISNUMBER(A1408),IF(ISNUMBER(B1408),HOUR(B1408)*60+MINUTE(B1408),0),"")</f>
        <v/>
      </c>
      <c r="O1408" s="18">
        <f>IF(AND(ISNUMBER(A1408),A1408='الإعدادات'!$B$4),COUNTIFS($A$6:$A$2005,'الإعدادات'!$B$4,$N$6:$N$2005,"&lt;"&amp;N1408)+COUNTIFS($A$6:A1408,'الإعدادات'!$B$4,$N$6:N1408,N1408),"")</f>
        <v/>
      </c>
    </row>
    <row r="1409">
      <c r="A1409" s="13" t="n"/>
      <c r="B1409" s="20" t="n"/>
      <c r="C1409" s="5" t="n"/>
      <c r="D1409" s="21" t="n"/>
      <c r="E1409" s="5" t="n"/>
      <c r="F1409" s="5" t="n"/>
      <c r="G1409" s="5" t="n"/>
      <c r="H1409" s="15" t="n"/>
      <c r="I1409" s="5" t="n"/>
      <c r="J1409" s="19">
        <f>IF(E1409&amp;""="","",IFERROR(INDEX('الخدمات'!$B$6:$B$205,MATCH(E1409&amp;"",'الخدمات'!$A$6:$A$205,0)),"خدمة غير موجودة"))</f>
        <v/>
      </c>
      <c r="K1409" s="19">
        <f>IF(A1409&amp;""="","",IF(AND(G1409="تم",ISNUMBER(J1409)),ROUND(J1409-N(H1409),2),0))</f>
        <v/>
      </c>
      <c r="L1409" s="19">
        <f>IF(A1409&amp;""="","",IFERROR(ROUND(K1409*INDEX('الموظفات'!$C$6:$C$205,MATCH(F1409&amp;"",'الموظفات'!$A$6:$A$205,0)),2),0))</f>
        <v/>
      </c>
      <c r="M1409" s="6">
        <f>IF(A1409&amp;""="","",IF(G1409&amp;""="","محجوز",G1409))</f>
        <v/>
      </c>
      <c r="N1409" s="18">
        <f>IF(ISNUMBER(A1409),IF(ISNUMBER(B1409),HOUR(B1409)*60+MINUTE(B1409),0),"")</f>
        <v/>
      </c>
      <c r="O1409" s="18">
        <f>IF(AND(ISNUMBER(A1409),A1409='الإعدادات'!$B$4),COUNTIFS($A$6:$A$2005,'الإعدادات'!$B$4,$N$6:$N$2005,"&lt;"&amp;N1409)+COUNTIFS($A$6:A1409,'الإعدادات'!$B$4,$N$6:N1409,N1409),"")</f>
        <v/>
      </c>
    </row>
    <row r="1410">
      <c r="A1410" s="13" t="n"/>
      <c r="B1410" s="20" t="n"/>
      <c r="C1410" s="5" t="n"/>
      <c r="D1410" s="21" t="n"/>
      <c r="E1410" s="5" t="n"/>
      <c r="F1410" s="5" t="n"/>
      <c r="G1410" s="5" t="n"/>
      <c r="H1410" s="15" t="n"/>
      <c r="I1410" s="5" t="n"/>
      <c r="J1410" s="19">
        <f>IF(E1410&amp;""="","",IFERROR(INDEX('الخدمات'!$B$6:$B$205,MATCH(E1410&amp;"",'الخدمات'!$A$6:$A$205,0)),"خدمة غير موجودة"))</f>
        <v/>
      </c>
      <c r="K1410" s="19">
        <f>IF(A1410&amp;""="","",IF(AND(G1410="تم",ISNUMBER(J1410)),ROUND(J1410-N(H1410),2),0))</f>
        <v/>
      </c>
      <c r="L1410" s="19">
        <f>IF(A1410&amp;""="","",IFERROR(ROUND(K1410*INDEX('الموظفات'!$C$6:$C$205,MATCH(F1410&amp;"",'الموظفات'!$A$6:$A$205,0)),2),0))</f>
        <v/>
      </c>
      <c r="M1410" s="6">
        <f>IF(A1410&amp;""="","",IF(G1410&amp;""="","محجوز",G1410))</f>
        <v/>
      </c>
      <c r="N1410" s="18">
        <f>IF(ISNUMBER(A1410),IF(ISNUMBER(B1410),HOUR(B1410)*60+MINUTE(B1410),0),"")</f>
        <v/>
      </c>
      <c r="O1410" s="18">
        <f>IF(AND(ISNUMBER(A1410),A1410='الإعدادات'!$B$4),COUNTIFS($A$6:$A$2005,'الإعدادات'!$B$4,$N$6:$N$2005,"&lt;"&amp;N1410)+COUNTIFS($A$6:A1410,'الإعدادات'!$B$4,$N$6:N1410,N1410),"")</f>
        <v/>
      </c>
    </row>
    <row r="1411">
      <c r="A1411" s="13" t="n"/>
      <c r="B1411" s="20" t="n"/>
      <c r="C1411" s="5" t="n"/>
      <c r="D1411" s="21" t="n"/>
      <c r="E1411" s="5" t="n"/>
      <c r="F1411" s="5" t="n"/>
      <c r="G1411" s="5" t="n"/>
      <c r="H1411" s="15" t="n"/>
      <c r="I1411" s="5" t="n"/>
      <c r="J1411" s="19">
        <f>IF(E1411&amp;""="","",IFERROR(INDEX('الخدمات'!$B$6:$B$205,MATCH(E1411&amp;"",'الخدمات'!$A$6:$A$205,0)),"خدمة غير موجودة"))</f>
        <v/>
      </c>
      <c r="K1411" s="19">
        <f>IF(A1411&amp;""="","",IF(AND(G1411="تم",ISNUMBER(J1411)),ROUND(J1411-N(H1411),2),0))</f>
        <v/>
      </c>
      <c r="L1411" s="19">
        <f>IF(A1411&amp;""="","",IFERROR(ROUND(K1411*INDEX('الموظفات'!$C$6:$C$205,MATCH(F1411&amp;"",'الموظفات'!$A$6:$A$205,0)),2),0))</f>
        <v/>
      </c>
      <c r="M1411" s="6">
        <f>IF(A1411&amp;""="","",IF(G1411&amp;""="","محجوز",G1411))</f>
        <v/>
      </c>
      <c r="N1411" s="18">
        <f>IF(ISNUMBER(A1411),IF(ISNUMBER(B1411),HOUR(B1411)*60+MINUTE(B1411),0),"")</f>
        <v/>
      </c>
      <c r="O1411" s="18">
        <f>IF(AND(ISNUMBER(A1411),A1411='الإعدادات'!$B$4),COUNTIFS($A$6:$A$2005,'الإعدادات'!$B$4,$N$6:$N$2005,"&lt;"&amp;N1411)+COUNTIFS($A$6:A1411,'الإعدادات'!$B$4,$N$6:N1411,N1411),"")</f>
        <v/>
      </c>
    </row>
    <row r="1412">
      <c r="A1412" s="13" t="n"/>
      <c r="B1412" s="20" t="n"/>
      <c r="C1412" s="5" t="n"/>
      <c r="D1412" s="21" t="n"/>
      <c r="E1412" s="5" t="n"/>
      <c r="F1412" s="5" t="n"/>
      <c r="G1412" s="5" t="n"/>
      <c r="H1412" s="15" t="n"/>
      <c r="I1412" s="5" t="n"/>
      <c r="J1412" s="19">
        <f>IF(E1412&amp;""="","",IFERROR(INDEX('الخدمات'!$B$6:$B$205,MATCH(E1412&amp;"",'الخدمات'!$A$6:$A$205,0)),"خدمة غير موجودة"))</f>
        <v/>
      </c>
      <c r="K1412" s="19">
        <f>IF(A1412&amp;""="","",IF(AND(G1412="تم",ISNUMBER(J1412)),ROUND(J1412-N(H1412),2),0))</f>
        <v/>
      </c>
      <c r="L1412" s="19">
        <f>IF(A1412&amp;""="","",IFERROR(ROUND(K1412*INDEX('الموظفات'!$C$6:$C$205,MATCH(F1412&amp;"",'الموظفات'!$A$6:$A$205,0)),2),0))</f>
        <v/>
      </c>
      <c r="M1412" s="6">
        <f>IF(A1412&amp;""="","",IF(G1412&amp;""="","محجوز",G1412))</f>
        <v/>
      </c>
      <c r="N1412" s="18">
        <f>IF(ISNUMBER(A1412),IF(ISNUMBER(B1412),HOUR(B1412)*60+MINUTE(B1412),0),"")</f>
        <v/>
      </c>
      <c r="O1412" s="18">
        <f>IF(AND(ISNUMBER(A1412),A1412='الإعدادات'!$B$4),COUNTIFS($A$6:$A$2005,'الإعدادات'!$B$4,$N$6:$N$2005,"&lt;"&amp;N1412)+COUNTIFS($A$6:A1412,'الإعدادات'!$B$4,$N$6:N1412,N1412),"")</f>
        <v/>
      </c>
    </row>
    <row r="1413">
      <c r="A1413" s="13" t="n"/>
      <c r="B1413" s="20" t="n"/>
      <c r="C1413" s="5" t="n"/>
      <c r="D1413" s="21" t="n"/>
      <c r="E1413" s="5" t="n"/>
      <c r="F1413" s="5" t="n"/>
      <c r="G1413" s="5" t="n"/>
      <c r="H1413" s="15" t="n"/>
      <c r="I1413" s="5" t="n"/>
      <c r="J1413" s="19">
        <f>IF(E1413&amp;""="","",IFERROR(INDEX('الخدمات'!$B$6:$B$205,MATCH(E1413&amp;"",'الخدمات'!$A$6:$A$205,0)),"خدمة غير موجودة"))</f>
        <v/>
      </c>
      <c r="K1413" s="19">
        <f>IF(A1413&amp;""="","",IF(AND(G1413="تم",ISNUMBER(J1413)),ROUND(J1413-N(H1413),2),0))</f>
        <v/>
      </c>
      <c r="L1413" s="19">
        <f>IF(A1413&amp;""="","",IFERROR(ROUND(K1413*INDEX('الموظفات'!$C$6:$C$205,MATCH(F1413&amp;"",'الموظفات'!$A$6:$A$205,0)),2),0))</f>
        <v/>
      </c>
      <c r="M1413" s="6">
        <f>IF(A1413&amp;""="","",IF(G1413&amp;""="","محجوز",G1413))</f>
        <v/>
      </c>
      <c r="N1413" s="18">
        <f>IF(ISNUMBER(A1413),IF(ISNUMBER(B1413),HOUR(B1413)*60+MINUTE(B1413),0),"")</f>
        <v/>
      </c>
      <c r="O1413" s="18">
        <f>IF(AND(ISNUMBER(A1413),A1413='الإعدادات'!$B$4),COUNTIFS($A$6:$A$2005,'الإعدادات'!$B$4,$N$6:$N$2005,"&lt;"&amp;N1413)+COUNTIFS($A$6:A1413,'الإعدادات'!$B$4,$N$6:N1413,N1413),"")</f>
        <v/>
      </c>
    </row>
    <row r="1414">
      <c r="A1414" s="13" t="n"/>
      <c r="B1414" s="20" t="n"/>
      <c r="C1414" s="5" t="n"/>
      <c r="D1414" s="21" t="n"/>
      <c r="E1414" s="5" t="n"/>
      <c r="F1414" s="5" t="n"/>
      <c r="G1414" s="5" t="n"/>
      <c r="H1414" s="15" t="n"/>
      <c r="I1414" s="5" t="n"/>
      <c r="J1414" s="19">
        <f>IF(E1414&amp;""="","",IFERROR(INDEX('الخدمات'!$B$6:$B$205,MATCH(E1414&amp;"",'الخدمات'!$A$6:$A$205,0)),"خدمة غير موجودة"))</f>
        <v/>
      </c>
      <c r="K1414" s="19">
        <f>IF(A1414&amp;""="","",IF(AND(G1414="تم",ISNUMBER(J1414)),ROUND(J1414-N(H1414),2),0))</f>
        <v/>
      </c>
      <c r="L1414" s="19">
        <f>IF(A1414&amp;""="","",IFERROR(ROUND(K1414*INDEX('الموظفات'!$C$6:$C$205,MATCH(F1414&amp;"",'الموظفات'!$A$6:$A$205,0)),2),0))</f>
        <v/>
      </c>
      <c r="M1414" s="6">
        <f>IF(A1414&amp;""="","",IF(G1414&amp;""="","محجوز",G1414))</f>
        <v/>
      </c>
      <c r="N1414" s="18">
        <f>IF(ISNUMBER(A1414),IF(ISNUMBER(B1414),HOUR(B1414)*60+MINUTE(B1414),0),"")</f>
        <v/>
      </c>
      <c r="O1414" s="18">
        <f>IF(AND(ISNUMBER(A1414),A1414='الإعدادات'!$B$4),COUNTIFS($A$6:$A$2005,'الإعدادات'!$B$4,$N$6:$N$2005,"&lt;"&amp;N1414)+COUNTIFS($A$6:A1414,'الإعدادات'!$B$4,$N$6:N1414,N1414),"")</f>
        <v/>
      </c>
    </row>
    <row r="1415">
      <c r="A1415" s="13" t="n"/>
      <c r="B1415" s="20" t="n"/>
      <c r="C1415" s="5" t="n"/>
      <c r="D1415" s="21" t="n"/>
      <c r="E1415" s="5" t="n"/>
      <c r="F1415" s="5" t="n"/>
      <c r="G1415" s="5" t="n"/>
      <c r="H1415" s="15" t="n"/>
      <c r="I1415" s="5" t="n"/>
      <c r="J1415" s="19">
        <f>IF(E1415&amp;""="","",IFERROR(INDEX('الخدمات'!$B$6:$B$205,MATCH(E1415&amp;"",'الخدمات'!$A$6:$A$205,0)),"خدمة غير موجودة"))</f>
        <v/>
      </c>
      <c r="K1415" s="19">
        <f>IF(A1415&amp;""="","",IF(AND(G1415="تم",ISNUMBER(J1415)),ROUND(J1415-N(H1415),2),0))</f>
        <v/>
      </c>
      <c r="L1415" s="19">
        <f>IF(A1415&amp;""="","",IFERROR(ROUND(K1415*INDEX('الموظفات'!$C$6:$C$205,MATCH(F1415&amp;"",'الموظفات'!$A$6:$A$205,0)),2),0))</f>
        <v/>
      </c>
      <c r="M1415" s="6">
        <f>IF(A1415&amp;""="","",IF(G1415&amp;""="","محجوز",G1415))</f>
        <v/>
      </c>
      <c r="N1415" s="18">
        <f>IF(ISNUMBER(A1415),IF(ISNUMBER(B1415),HOUR(B1415)*60+MINUTE(B1415),0),"")</f>
        <v/>
      </c>
      <c r="O1415" s="18">
        <f>IF(AND(ISNUMBER(A1415),A1415='الإعدادات'!$B$4),COUNTIFS($A$6:$A$2005,'الإعدادات'!$B$4,$N$6:$N$2005,"&lt;"&amp;N1415)+COUNTIFS($A$6:A1415,'الإعدادات'!$B$4,$N$6:N1415,N1415),"")</f>
        <v/>
      </c>
    </row>
    <row r="1416">
      <c r="A1416" s="13" t="n"/>
      <c r="B1416" s="20" t="n"/>
      <c r="C1416" s="5" t="n"/>
      <c r="D1416" s="21" t="n"/>
      <c r="E1416" s="5" t="n"/>
      <c r="F1416" s="5" t="n"/>
      <c r="G1416" s="5" t="n"/>
      <c r="H1416" s="15" t="n"/>
      <c r="I1416" s="5" t="n"/>
      <c r="J1416" s="19">
        <f>IF(E1416&amp;""="","",IFERROR(INDEX('الخدمات'!$B$6:$B$205,MATCH(E1416&amp;"",'الخدمات'!$A$6:$A$205,0)),"خدمة غير موجودة"))</f>
        <v/>
      </c>
      <c r="K1416" s="19">
        <f>IF(A1416&amp;""="","",IF(AND(G1416="تم",ISNUMBER(J1416)),ROUND(J1416-N(H1416),2),0))</f>
        <v/>
      </c>
      <c r="L1416" s="19">
        <f>IF(A1416&amp;""="","",IFERROR(ROUND(K1416*INDEX('الموظفات'!$C$6:$C$205,MATCH(F1416&amp;"",'الموظفات'!$A$6:$A$205,0)),2),0))</f>
        <v/>
      </c>
      <c r="M1416" s="6">
        <f>IF(A1416&amp;""="","",IF(G1416&amp;""="","محجوز",G1416))</f>
        <v/>
      </c>
      <c r="N1416" s="18">
        <f>IF(ISNUMBER(A1416),IF(ISNUMBER(B1416),HOUR(B1416)*60+MINUTE(B1416),0),"")</f>
        <v/>
      </c>
      <c r="O1416" s="18">
        <f>IF(AND(ISNUMBER(A1416),A1416='الإعدادات'!$B$4),COUNTIFS($A$6:$A$2005,'الإعدادات'!$B$4,$N$6:$N$2005,"&lt;"&amp;N1416)+COUNTIFS($A$6:A1416,'الإعدادات'!$B$4,$N$6:N1416,N1416),"")</f>
        <v/>
      </c>
    </row>
    <row r="1417">
      <c r="A1417" s="13" t="n"/>
      <c r="B1417" s="20" t="n"/>
      <c r="C1417" s="5" t="n"/>
      <c r="D1417" s="21" t="n"/>
      <c r="E1417" s="5" t="n"/>
      <c r="F1417" s="5" t="n"/>
      <c r="G1417" s="5" t="n"/>
      <c r="H1417" s="15" t="n"/>
      <c r="I1417" s="5" t="n"/>
      <c r="J1417" s="19">
        <f>IF(E1417&amp;""="","",IFERROR(INDEX('الخدمات'!$B$6:$B$205,MATCH(E1417&amp;"",'الخدمات'!$A$6:$A$205,0)),"خدمة غير موجودة"))</f>
        <v/>
      </c>
      <c r="K1417" s="19">
        <f>IF(A1417&amp;""="","",IF(AND(G1417="تم",ISNUMBER(J1417)),ROUND(J1417-N(H1417),2),0))</f>
        <v/>
      </c>
      <c r="L1417" s="19">
        <f>IF(A1417&amp;""="","",IFERROR(ROUND(K1417*INDEX('الموظفات'!$C$6:$C$205,MATCH(F1417&amp;"",'الموظفات'!$A$6:$A$205,0)),2),0))</f>
        <v/>
      </c>
      <c r="M1417" s="6">
        <f>IF(A1417&amp;""="","",IF(G1417&amp;""="","محجوز",G1417))</f>
        <v/>
      </c>
      <c r="N1417" s="18">
        <f>IF(ISNUMBER(A1417),IF(ISNUMBER(B1417),HOUR(B1417)*60+MINUTE(B1417),0),"")</f>
        <v/>
      </c>
      <c r="O1417" s="18">
        <f>IF(AND(ISNUMBER(A1417),A1417='الإعدادات'!$B$4),COUNTIFS($A$6:$A$2005,'الإعدادات'!$B$4,$N$6:$N$2005,"&lt;"&amp;N1417)+COUNTIFS($A$6:A1417,'الإعدادات'!$B$4,$N$6:N1417,N1417),"")</f>
        <v/>
      </c>
    </row>
    <row r="1418">
      <c r="A1418" s="13" t="n"/>
      <c r="B1418" s="20" t="n"/>
      <c r="C1418" s="5" t="n"/>
      <c r="D1418" s="21" t="n"/>
      <c r="E1418" s="5" t="n"/>
      <c r="F1418" s="5" t="n"/>
      <c r="G1418" s="5" t="n"/>
      <c r="H1418" s="15" t="n"/>
      <c r="I1418" s="5" t="n"/>
      <c r="J1418" s="19">
        <f>IF(E1418&amp;""="","",IFERROR(INDEX('الخدمات'!$B$6:$B$205,MATCH(E1418&amp;"",'الخدمات'!$A$6:$A$205,0)),"خدمة غير موجودة"))</f>
        <v/>
      </c>
      <c r="K1418" s="19">
        <f>IF(A1418&amp;""="","",IF(AND(G1418="تم",ISNUMBER(J1418)),ROUND(J1418-N(H1418),2),0))</f>
        <v/>
      </c>
      <c r="L1418" s="19">
        <f>IF(A1418&amp;""="","",IFERROR(ROUND(K1418*INDEX('الموظفات'!$C$6:$C$205,MATCH(F1418&amp;"",'الموظفات'!$A$6:$A$205,0)),2),0))</f>
        <v/>
      </c>
      <c r="M1418" s="6">
        <f>IF(A1418&amp;""="","",IF(G1418&amp;""="","محجوز",G1418))</f>
        <v/>
      </c>
      <c r="N1418" s="18">
        <f>IF(ISNUMBER(A1418),IF(ISNUMBER(B1418),HOUR(B1418)*60+MINUTE(B1418),0),"")</f>
        <v/>
      </c>
      <c r="O1418" s="18">
        <f>IF(AND(ISNUMBER(A1418),A1418='الإعدادات'!$B$4),COUNTIFS($A$6:$A$2005,'الإعدادات'!$B$4,$N$6:$N$2005,"&lt;"&amp;N1418)+COUNTIFS($A$6:A1418,'الإعدادات'!$B$4,$N$6:N1418,N1418),"")</f>
        <v/>
      </c>
    </row>
    <row r="1419">
      <c r="A1419" s="13" t="n"/>
      <c r="B1419" s="20" t="n"/>
      <c r="C1419" s="5" t="n"/>
      <c r="D1419" s="21" t="n"/>
      <c r="E1419" s="5" t="n"/>
      <c r="F1419" s="5" t="n"/>
      <c r="G1419" s="5" t="n"/>
      <c r="H1419" s="15" t="n"/>
      <c r="I1419" s="5" t="n"/>
      <c r="J1419" s="19">
        <f>IF(E1419&amp;""="","",IFERROR(INDEX('الخدمات'!$B$6:$B$205,MATCH(E1419&amp;"",'الخدمات'!$A$6:$A$205,0)),"خدمة غير موجودة"))</f>
        <v/>
      </c>
      <c r="K1419" s="19">
        <f>IF(A1419&amp;""="","",IF(AND(G1419="تم",ISNUMBER(J1419)),ROUND(J1419-N(H1419),2),0))</f>
        <v/>
      </c>
      <c r="L1419" s="19">
        <f>IF(A1419&amp;""="","",IFERROR(ROUND(K1419*INDEX('الموظفات'!$C$6:$C$205,MATCH(F1419&amp;"",'الموظفات'!$A$6:$A$205,0)),2),0))</f>
        <v/>
      </c>
      <c r="M1419" s="6">
        <f>IF(A1419&amp;""="","",IF(G1419&amp;""="","محجوز",G1419))</f>
        <v/>
      </c>
      <c r="N1419" s="18">
        <f>IF(ISNUMBER(A1419),IF(ISNUMBER(B1419),HOUR(B1419)*60+MINUTE(B1419),0),"")</f>
        <v/>
      </c>
      <c r="O1419" s="18">
        <f>IF(AND(ISNUMBER(A1419),A1419='الإعدادات'!$B$4),COUNTIFS($A$6:$A$2005,'الإعدادات'!$B$4,$N$6:$N$2005,"&lt;"&amp;N1419)+COUNTIFS($A$6:A1419,'الإعدادات'!$B$4,$N$6:N1419,N1419),"")</f>
        <v/>
      </c>
    </row>
    <row r="1420">
      <c r="A1420" s="13" t="n"/>
      <c r="B1420" s="20" t="n"/>
      <c r="C1420" s="5" t="n"/>
      <c r="D1420" s="21" t="n"/>
      <c r="E1420" s="5" t="n"/>
      <c r="F1420" s="5" t="n"/>
      <c r="G1420" s="5" t="n"/>
      <c r="H1420" s="15" t="n"/>
      <c r="I1420" s="5" t="n"/>
      <c r="J1420" s="19">
        <f>IF(E1420&amp;""="","",IFERROR(INDEX('الخدمات'!$B$6:$B$205,MATCH(E1420&amp;"",'الخدمات'!$A$6:$A$205,0)),"خدمة غير موجودة"))</f>
        <v/>
      </c>
      <c r="K1420" s="19">
        <f>IF(A1420&amp;""="","",IF(AND(G1420="تم",ISNUMBER(J1420)),ROUND(J1420-N(H1420),2),0))</f>
        <v/>
      </c>
      <c r="L1420" s="19">
        <f>IF(A1420&amp;""="","",IFERROR(ROUND(K1420*INDEX('الموظفات'!$C$6:$C$205,MATCH(F1420&amp;"",'الموظفات'!$A$6:$A$205,0)),2),0))</f>
        <v/>
      </c>
      <c r="M1420" s="6">
        <f>IF(A1420&amp;""="","",IF(G1420&amp;""="","محجوز",G1420))</f>
        <v/>
      </c>
      <c r="N1420" s="18">
        <f>IF(ISNUMBER(A1420),IF(ISNUMBER(B1420),HOUR(B1420)*60+MINUTE(B1420),0),"")</f>
        <v/>
      </c>
      <c r="O1420" s="18">
        <f>IF(AND(ISNUMBER(A1420),A1420='الإعدادات'!$B$4),COUNTIFS($A$6:$A$2005,'الإعدادات'!$B$4,$N$6:$N$2005,"&lt;"&amp;N1420)+COUNTIFS($A$6:A1420,'الإعدادات'!$B$4,$N$6:N1420,N1420),"")</f>
        <v/>
      </c>
    </row>
    <row r="1421">
      <c r="A1421" s="13" t="n"/>
      <c r="B1421" s="20" t="n"/>
      <c r="C1421" s="5" t="n"/>
      <c r="D1421" s="21" t="n"/>
      <c r="E1421" s="5" t="n"/>
      <c r="F1421" s="5" t="n"/>
      <c r="G1421" s="5" t="n"/>
      <c r="H1421" s="15" t="n"/>
      <c r="I1421" s="5" t="n"/>
      <c r="J1421" s="19">
        <f>IF(E1421&amp;""="","",IFERROR(INDEX('الخدمات'!$B$6:$B$205,MATCH(E1421&amp;"",'الخدمات'!$A$6:$A$205,0)),"خدمة غير موجودة"))</f>
        <v/>
      </c>
      <c r="K1421" s="19">
        <f>IF(A1421&amp;""="","",IF(AND(G1421="تم",ISNUMBER(J1421)),ROUND(J1421-N(H1421),2),0))</f>
        <v/>
      </c>
      <c r="L1421" s="19">
        <f>IF(A1421&amp;""="","",IFERROR(ROUND(K1421*INDEX('الموظفات'!$C$6:$C$205,MATCH(F1421&amp;"",'الموظفات'!$A$6:$A$205,0)),2),0))</f>
        <v/>
      </c>
      <c r="M1421" s="6">
        <f>IF(A1421&amp;""="","",IF(G1421&amp;""="","محجوز",G1421))</f>
        <v/>
      </c>
      <c r="N1421" s="18">
        <f>IF(ISNUMBER(A1421),IF(ISNUMBER(B1421),HOUR(B1421)*60+MINUTE(B1421),0),"")</f>
        <v/>
      </c>
      <c r="O1421" s="18">
        <f>IF(AND(ISNUMBER(A1421),A1421='الإعدادات'!$B$4),COUNTIFS($A$6:$A$2005,'الإعدادات'!$B$4,$N$6:$N$2005,"&lt;"&amp;N1421)+COUNTIFS($A$6:A1421,'الإعدادات'!$B$4,$N$6:N1421,N1421),"")</f>
        <v/>
      </c>
    </row>
    <row r="1422">
      <c r="A1422" s="13" t="n"/>
      <c r="B1422" s="20" t="n"/>
      <c r="C1422" s="5" t="n"/>
      <c r="D1422" s="21" t="n"/>
      <c r="E1422" s="5" t="n"/>
      <c r="F1422" s="5" t="n"/>
      <c r="G1422" s="5" t="n"/>
      <c r="H1422" s="15" t="n"/>
      <c r="I1422" s="5" t="n"/>
      <c r="J1422" s="19">
        <f>IF(E1422&amp;""="","",IFERROR(INDEX('الخدمات'!$B$6:$B$205,MATCH(E1422&amp;"",'الخدمات'!$A$6:$A$205,0)),"خدمة غير موجودة"))</f>
        <v/>
      </c>
      <c r="K1422" s="19">
        <f>IF(A1422&amp;""="","",IF(AND(G1422="تم",ISNUMBER(J1422)),ROUND(J1422-N(H1422),2),0))</f>
        <v/>
      </c>
      <c r="L1422" s="19">
        <f>IF(A1422&amp;""="","",IFERROR(ROUND(K1422*INDEX('الموظفات'!$C$6:$C$205,MATCH(F1422&amp;"",'الموظفات'!$A$6:$A$205,0)),2),0))</f>
        <v/>
      </c>
      <c r="M1422" s="6">
        <f>IF(A1422&amp;""="","",IF(G1422&amp;""="","محجوز",G1422))</f>
        <v/>
      </c>
      <c r="N1422" s="18">
        <f>IF(ISNUMBER(A1422),IF(ISNUMBER(B1422),HOUR(B1422)*60+MINUTE(B1422),0),"")</f>
        <v/>
      </c>
      <c r="O1422" s="18">
        <f>IF(AND(ISNUMBER(A1422),A1422='الإعدادات'!$B$4),COUNTIFS($A$6:$A$2005,'الإعدادات'!$B$4,$N$6:$N$2005,"&lt;"&amp;N1422)+COUNTIFS($A$6:A1422,'الإعدادات'!$B$4,$N$6:N1422,N1422),"")</f>
        <v/>
      </c>
    </row>
    <row r="1423">
      <c r="A1423" s="13" t="n"/>
      <c r="B1423" s="20" t="n"/>
      <c r="C1423" s="5" t="n"/>
      <c r="D1423" s="21" t="n"/>
      <c r="E1423" s="5" t="n"/>
      <c r="F1423" s="5" t="n"/>
      <c r="G1423" s="5" t="n"/>
      <c r="H1423" s="15" t="n"/>
      <c r="I1423" s="5" t="n"/>
      <c r="J1423" s="19">
        <f>IF(E1423&amp;""="","",IFERROR(INDEX('الخدمات'!$B$6:$B$205,MATCH(E1423&amp;"",'الخدمات'!$A$6:$A$205,0)),"خدمة غير موجودة"))</f>
        <v/>
      </c>
      <c r="K1423" s="19">
        <f>IF(A1423&amp;""="","",IF(AND(G1423="تم",ISNUMBER(J1423)),ROUND(J1423-N(H1423),2),0))</f>
        <v/>
      </c>
      <c r="L1423" s="19">
        <f>IF(A1423&amp;""="","",IFERROR(ROUND(K1423*INDEX('الموظفات'!$C$6:$C$205,MATCH(F1423&amp;"",'الموظفات'!$A$6:$A$205,0)),2),0))</f>
        <v/>
      </c>
      <c r="M1423" s="6">
        <f>IF(A1423&amp;""="","",IF(G1423&amp;""="","محجوز",G1423))</f>
        <v/>
      </c>
      <c r="N1423" s="18">
        <f>IF(ISNUMBER(A1423),IF(ISNUMBER(B1423),HOUR(B1423)*60+MINUTE(B1423),0),"")</f>
        <v/>
      </c>
      <c r="O1423" s="18">
        <f>IF(AND(ISNUMBER(A1423),A1423='الإعدادات'!$B$4),COUNTIFS($A$6:$A$2005,'الإعدادات'!$B$4,$N$6:$N$2005,"&lt;"&amp;N1423)+COUNTIFS($A$6:A1423,'الإعدادات'!$B$4,$N$6:N1423,N1423),"")</f>
        <v/>
      </c>
    </row>
    <row r="1424">
      <c r="A1424" s="13" t="n"/>
      <c r="B1424" s="20" t="n"/>
      <c r="C1424" s="5" t="n"/>
      <c r="D1424" s="21" t="n"/>
      <c r="E1424" s="5" t="n"/>
      <c r="F1424" s="5" t="n"/>
      <c r="G1424" s="5" t="n"/>
      <c r="H1424" s="15" t="n"/>
      <c r="I1424" s="5" t="n"/>
      <c r="J1424" s="19">
        <f>IF(E1424&amp;""="","",IFERROR(INDEX('الخدمات'!$B$6:$B$205,MATCH(E1424&amp;"",'الخدمات'!$A$6:$A$205,0)),"خدمة غير موجودة"))</f>
        <v/>
      </c>
      <c r="K1424" s="19">
        <f>IF(A1424&amp;""="","",IF(AND(G1424="تم",ISNUMBER(J1424)),ROUND(J1424-N(H1424),2),0))</f>
        <v/>
      </c>
      <c r="L1424" s="19">
        <f>IF(A1424&amp;""="","",IFERROR(ROUND(K1424*INDEX('الموظفات'!$C$6:$C$205,MATCH(F1424&amp;"",'الموظفات'!$A$6:$A$205,0)),2),0))</f>
        <v/>
      </c>
      <c r="M1424" s="6">
        <f>IF(A1424&amp;""="","",IF(G1424&amp;""="","محجوز",G1424))</f>
        <v/>
      </c>
      <c r="N1424" s="18">
        <f>IF(ISNUMBER(A1424),IF(ISNUMBER(B1424),HOUR(B1424)*60+MINUTE(B1424),0),"")</f>
        <v/>
      </c>
      <c r="O1424" s="18">
        <f>IF(AND(ISNUMBER(A1424),A1424='الإعدادات'!$B$4),COUNTIFS($A$6:$A$2005,'الإعدادات'!$B$4,$N$6:$N$2005,"&lt;"&amp;N1424)+COUNTIFS($A$6:A1424,'الإعدادات'!$B$4,$N$6:N1424,N1424),"")</f>
        <v/>
      </c>
    </row>
    <row r="1425">
      <c r="A1425" s="13" t="n"/>
      <c r="B1425" s="20" t="n"/>
      <c r="C1425" s="5" t="n"/>
      <c r="D1425" s="21" t="n"/>
      <c r="E1425" s="5" t="n"/>
      <c r="F1425" s="5" t="n"/>
      <c r="G1425" s="5" t="n"/>
      <c r="H1425" s="15" t="n"/>
      <c r="I1425" s="5" t="n"/>
      <c r="J1425" s="19">
        <f>IF(E1425&amp;""="","",IFERROR(INDEX('الخدمات'!$B$6:$B$205,MATCH(E1425&amp;"",'الخدمات'!$A$6:$A$205,0)),"خدمة غير موجودة"))</f>
        <v/>
      </c>
      <c r="K1425" s="19">
        <f>IF(A1425&amp;""="","",IF(AND(G1425="تم",ISNUMBER(J1425)),ROUND(J1425-N(H1425),2),0))</f>
        <v/>
      </c>
      <c r="L1425" s="19">
        <f>IF(A1425&amp;""="","",IFERROR(ROUND(K1425*INDEX('الموظفات'!$C$6:$C$205,MATCH(F1425&amp;"",'الموظفات'!$A$6:$A$205,0)),2),0))</f>
        <v/>
      </c>
      <c r="M1425" s="6">
        <f>IF(A1425&amp;""="","",IF(G1425&amp;""="","محجوز",G1425))</f>
        <v/>
      </c>
      <c r="N1425" s="18">
        <f>IF(ISNUMBER(A1425),IF(ISNUMBER(B1425),HOUR(B1425)*60+MINUTE(B1425),0),"")</f>
        <v/>
      </c>
      <c r="O1425" s="18">
        <f>IF(AND(ISNUMBER(A1425),A1425='الإعدادات'!$B$4),COUNTIFS($A$6:$A$2005,'الإعدادات'!$B$4,$N$6:$N$2005,"&lt;"&amp;N1425)+COUNTIFS($A$6:A1425,'الإعدادات'!$B$4,$N$6:N1425,N1425),"")</f>
        <v/>
      </c>
    </row>
    <row r="1426">
      <c r="A1426" s="13" t="n"/>
      <c r="B1426" s="20" t="n"/>
      <c r="C1426" s="5" t="n"/>
      <c r="D1426" s="21" t="n"/>
      <c r="E1426" s="5" t="n"/>
      <c r="F1426" s="5" t="n"/>
      <c r="G1426" s="5" t="n"/>
      <c r="H1426" s="15" t="n"/>
      <c r="I1426" s="5" t="n"/>
      <c r="J1426" s="19">
        <f>IF(E1426&amp;""="","",IFERROR(INDEX('الخدمات'!$B$6:$B$205,MATCH(E1426&amp;"",'الخدمات'!$A$6:$A$205,0)),"خدمة غير موجودة"))</f>
        <v/>
      </c>
      <c r="K1426" s="19">
        <f>IF(A1426&amp;""="","",IF(AND(G1426="تم",ISNUMBER(J1426)),ROUND(J1426-N(H1426),2),0))</f>
        <v/>
      </c>
      <c r="L1426" s="19">
        <f>IF(A1426&amp;""="","",IFERROR(ROUND(K1426*INDEX('الموظفات'!$C$6:$C$205,MATCH(F1426&amp;"",'الموظفات'!$A$6:$A$205,0)),2),0))</f>
        <v/>
      </c>
      <c r="M1426" s="6">
        <f>IF(A1426&amp;""="","",IF(G1426&amp;""="","محجوز",G1426))</f>
        <v/>
      </c>
      <c r="N1426" s="18">
        <f>IF(ISNUMBER(A1426),IF(ISNUMBER(B1426),HOUR(B1426)*60+MINUTE(B1426),0),"")</f>
        <v/>
      </c>
      <c r="O1426" s="18">
        <f>IF(AND(ISNUMBER(A1426),A1426='الإعدادات'!$B$4),COUNTIFS($A$6:$A$2005,'الإعدادات'!$B$4,$N$6:$N$2005,"&lt;"&amp;N1426)+COUNTIFS($A$6:A1426,'الإعدادات'!$B$4,$N$6:N1426,N1426),"")</f>
        <v/>
      </c>
    </row>
    <row r="1427">
      <c r="A1427" s="13" t="n"/>
      <c r="B1427" s="20" t="n"/>
      <c r="C1427" s="5" t="n"/>
      <c r="D1427" s="21" t="n"/>
      <c r="E1427" s="5" t="n"/>
      <c r="F1427" s="5" t="n"/>
      <c r="G1427" s="5" t="n"/>
      <c r="H1427" s="15" t="n"/>
      <c r="I1427" s="5" t="n"/>
      <c r="J1427" s="19">
        <f>IF(E1427&amp;""="","",IFERROR(INDEX('الخدمات'!$B$6:$B$205,MATCH(E1427&amp;"",'الخدمات'!$A$6:$A$205,0)),"خدمة غير موجودة"))</f>
        <v/>
      </c>
      <c r="K1427" s="19">
        <f>IF(A1427&amp;""="","",IF(AND(G1427="تم",ISNUMBER(J1427)),ROUND(J1427-N(H1427),2),0))</f>
        <v/>
      </c>
      <c r="L1427" s="19">
        <f>IF(A1427&amp;""="","",IFERROR(ROUND(K1427*INDEX('الموظفات'!$C$6:$C$205,MATCH(F1427&amp;"",'الموظفات'!$A$6:$A$205,0)),2),0))</f>
        <v/>
      </c>
      <c r="M1427" s="6">
        <f>IF(A1427&amp;""="","",IF(G1427&amp;""="","محجوز",G1427))</f>
        <v/>
      </c>
      <c r="N1427" s="18">
        <f>IF(ISNUMBER(A1427),IF(ISNUMBER(B1427),HOUR(B1427)*60+MINUTE(B1427),0),"")</f>
        <v/>
      </c>
      <c r="O1427" s="18">
        <f>IF(AND(ISNUMBER(A1427),A1427='الإعدادات'!$B$4),COUNTIFS($A$6:$A$2005,'الإعدادات'!$B$4,$N$6:$N$2005,"&lt;"&amp;N1427)+COUNTIFS($A$6:A1427,'الإعدادات'!$B$4,$N$6:N1427,N1427),"")</f>
        <v/>
      </c>
    </row>
    <row r="1428">
      <c r="A1428" s="13" t="n"/>
      <c r="B1428" s="20" t="n"/>
      <c r="C1428" s="5" t="n"/>
      <c r="D1428" s="21" t="n"/>
      <c r="E1428" s="5" t="n"/>
      <c r="F1428" s="5" t="n"/>
      <c r="G1428" s="5" t="n"/>
      <c r="H1428" s="15" t="n"/>
      <c r="I1428" s="5" t="n"/>
      <c r="J1428" s="19">
        <f>IF(E1428&amp;""="","",IFERROR(INDEX('الخدمات'!$B$6:$B$205,MATCH(E1428&amp;"",'الخدمات'!$A$6:$A$205,0)),"خدمة غير موجودة"))</f>
        <v/>
      </c>
      <c r="K1428" s="19">
        <f>IF(A1428&amp;""="","",IF(AND(G1428="تم",ISNUMBER(J1428)),ROUND(J1428-N(H1428),2),0))</f>
        <v/>
      </c>
      <c r="L1428" s="19">
        <f>IF(A1428&amp;""="","",IFERROR(ROUND(K1428*INDEX('الموظفات'!$C$6:$C$205,MATCH(F1428&amp;"",'الموظفات'!$A$6:$A$205,0)),2),0))</f>
        <v/>
      </c>
      <c r="M1428" s="6">
        <f>IF(A1428&amp;""="","",IF(G1428&amp;""="","محجوز",G1428))</f>
        <v/>
      </c>
      <c r="N1428" s="18">
        <f>IF(ISNUMBER(A1428),IF(ISNUMBER(B1428),HOUR(B1428)*60+MINUTE(B1428),0),"")</f>
        <v/>
      </c>
      <c r="O1428" s="18">
        <f>IF(AND(ISNUMBER(A1428),A1428='الإعدادات'!$B$4),COUNTIFS($A$6:$A$2005,'الإعدادات'!$B$4,$N$6:$N$2005,"&lt;"&amp;N1428)+COUNTIFS($A$6:A1428,'الإعدادات'!$B$4,$N$6:N1428,N1428),"")</f>
        <v/>
      </c>
    </row>
    <row r="1429">
      <c r="A1429" s="13" t="n"/>
      <c r="B1429" s="20" t="n"/>
      <c r="C1429" s="5" t="n"/>
      <c r="D1429" s="21" t="n"/>
      <c r="E1429" s="5" t="n"/>
      <c r="F1429" s="5" t="n"/>
      <c r="G1429" s="5" t="n"/>
      <c r="H1429" s="15" t="n"/>
      <c r="I1429" s="5" t="n"/>
      <c r="J1429" s="19">
        <f>IF(E1429&amp;""="","",IFERROR(INDEX('الخدمات'!$B$6:$B$205,MATCH(E1429&amp;"",'الخدمات'!$A$6:$A$205,0)),"خدمة غير موجودة"))</f>
        <v/>
      </c>
      <c r="K1429" s="19">
        <f>IF(A1429&amp;""="","",IF(AND(G1429="تم",ISNUMBER(J1429)),ROUND(J1429-N(H1429),2),0))</f>
        <v/>
      </c>
      <c r="L1429" s="19">
        <f>IF(A1429&amp;""="","",IFERROR(ROUND(K1429*INDEX('الموظفات'!$C$6:$C$205,MATCH(F1429&amp;"",'الموظفات'!$A$6:$A$205,0)),2),0))</f>
        <v/>
      </c>
      <c r="M1429" s="6">
        <f>IF(A1429&amp;""="","",IF(G1429&amp;""="","محجوز",G1429))</f>
        <v/>
      </c>
      <c r="N1429" s="18">
        <f>IF(ISNUMBER(A1429),IF(ISNUMBER(B1429),HOUR(B1429)*60+MINUTE(B1429),0),"")</f>
        <v/>
      </c>
      <c r="O1429" s="18">
        <f>IF(AND(ISNUMBER(A1429),A1429='الإعدادات'!$B$4),COUNTIFS($A$6:$A$2005,'الإعدادات'!$B$4,$N$6:$N$2005,"&lt;"&amp;N1429)+COUNTIFS($A$6:A1429,'الإعدادات'!$B$4,$N$6:N1429,N1429),"")</f>
        <v/>
      </c>
    </row>
    <row r="1430">
      <c r="A1430" s="13" t="n"/>
      <c r="B1430" s="20" t="n"/>
      <c r="C1430" s="5" t="n"/>
      <c r="D1430" s="21" t="n"/>
      <c r="E1430" s="5" t="n"/>
      <c r="F1430" s="5" t="n"/>
      <c r="G1430" s="5" t="n"/>
      <c r="H1430" s="15" t="n"/>
      <c r="I1430" s="5" t="n"/>
      <c r="J1430" s="19">
        <f>IF(E1430&amp;""="","",IFERROR(INDEX('الخدمات'!$B$6:$B$205,MATCH(E1430&amp;"",'الخدمات'!$A$6:$A$205,0)),"خدمة غير موجودة"))</f>
        <v/>
      </c>
      <c r="K1430" s="19">
        <f>IF(A1430&amp;""="","",IF(AND(G1430="تم",ISNUMBER(J1430)),ROUND(J1430-N(H1430),2),0))</f>
        <v/>
      </c>
      <c r="L1430" s="19">
        <f>IF(A1430&amp;""="","",IFERROR(ROUND(K1430*INDEX('الموظفات'!$C$6:$C$205,MATCH(F1430&amp;"",'الموظفات'!$A$6:$A$205,0)),2),0))</f>
        <v/>
      </c>
      <c r="M1430" s="6">
        <f>IF(A1430&amp;""="","",IF(G1430&amp;""="","محجوز",G1430))</f>
        <v/>
      </c>
      <c r="N1430" s="18">
        <f>IF(ISNUMBER(A1430),IF(ISNUMBER(B1430),HOUR(B1430)*60+MINUTE(B1430),0),"")</f>
        <v/>
      </c>
      <c r="O1430" s="18">
        <f>IF(AND(ISNUMBER(A1430),A1430='الإعدادات'!$B$4),COUNTIFS($A$6:$A$2005,'الإعدادات'!$B$4,$N$6:$N$2005,"&lt;"&amp;N1430)+COUNTIFS($A$6:A1430,'الإعدادات'!$B$4,$N$6:N1430,N1430),"")</f>
        <v/>
      </c>
    </row>
    <row r="1431">
      <c r="A1431" s="13" t="n"/>
      <c r="B1431" s="20" t="n"/>
      <c r="C1431" s="5" t="n"/>
      <c r="D1431" s="21" t="n"/>
      <c r="E1431" s="5" t="n"/>
      <c r="F1431" s="5" t="n"/>
      <c r="G1431" s="5" t="n"/>
      <c r="H1431" s="15" t="n"/>
      <c r="I1431" s="5" t="n"/>
      <c r="J1431" s="19">
        <f>IF(E1431&amp;""="","",IFERROR(INDEX('الخدمات'!$B$6:$B$205,MATCH(E1431&amp;"",'الخدمات'!$A$6:$A$205,0)),"خدمة غير موجودة"))</f>
        <v/>
      </c>
      <c r="K1431" s="19">
        <f>IF(A1431&amp;""="","",IF(AND(G1431="تم",ISNUMBER(J1431)),ROUND(J1431-N(H1431),2),0))</f>
        <v/>
      </c>
      <c r="L1431" s="19">
        <f>IF(A1431&amp;""="","",IFERROR(ROUND(K1431*INDEX('الموظفات'!$C$6:$C$205,MATCH(F1431&amp;"",'الموظفات'!$A$6:$A$205,0)),2),0))</f>
        <v/>
      </c>
      <c r="M1431" s="6">
        <f>IF(A1431&amp;""="","",IF(G1431&amp;""="","محجوز",G1431))</f>
        <v/>
      </c>
      <c r="N1431" s="18">
        <f>IF(ISNUMBER(A1431),IF(ISNUMBER(B1431),HOUR(B1431)*60+MINUTE(B1431),0),"")</f>
        <v/>
      </c>
      <c r="O1431" s="18">
        <f>IF(AND(ISNUMBER(A1431),A1431='الإعدادات'!$B$4),COUNTIFS($A$6:$A$2005,'الإعدادات'!$B$4,$N$6:$N$2005,"&lt;"&amp;N1431)+COUNTIFS($A$6:A1431,'الإعدادات'!$B$4,$N$6:N1431,N1431),"")</f>
        <v/>
      </c>
    </row>
    <row r="1432">
      <c r="A1432" s="13" t="n"/>
      <c r="B1432" s="20" t="n"/>
      <c r="C1432" s="5" t="n"/>
      <c r="D1432" s="21" t="n"/>
      <c r="E1432" s="5" t="n"/>
      <c r="F1432" s="5" t="n"/>
      <c r="G1432" s="5" t="n"/>
      <c r="H1432" s="15" t="n"/>
      <c r="I1432" s="5" t="n"/>
      <c r="J1432" s="19">
        <f>IF(E1432&amp;""="","",IFERROR(INDEX('الخدمات'!$B$6:$B$205,MATCH(E1432&amp;"",'الخدمات'!$A$6:$A$205,0)),"خدمة غير موجودة"))</f>
        <v/>
      </c>
      <c r="K1432" s="19">
        <f>IF(A1432&amp;""="","",IF(AND(G1432="تم",ISNUMBER(J1432)),ROUND(J1432-N(H1432),2),0))</f>
        <v/>
      </c>
      <c r="L1432" s="19">
        <f>IF(A1432&amp;""="","",IFERROR(ROUND(K1432*INDEX('الموظفات'!$C$6:$C$205,MATCH(F1432&amp;"",'الموظفات'!$A$6:$A$205,0)),2),0))</f>
        <v/>
      </c>
      <c r="M1432" s="6">
        <f>IF(A1432&amp;""="","",IF(G1432&amp;""="","محجوز",G1432))</f>
        <v/>
      </c>
      <c r="N1432" s="18">
        <f>IF(ISNUMBER(A1432),IF(ISNUMBER(B1432),HOUR(B1432)*60+MINUTE(B1432),0),"")</f>
        <v/>
      </c>
      <c r="O1432" s="18">
        <f>IF(AND(ISNUMBER(A1432),A1432='الإعدادات'!$B$4),COUNTIFS($A$6:$A$2005,'الإعدادات'!$B$4,$N$6:$N$2005,"&lt;"&amp;N1432)+COUNTIFS($A$6:A1432,'الإعدادات'!$B$4,$N$6:N1432,N1432),"")</f>
        <v/>
      </c>
    </row>
    <row r="1433">
      <c r="A1433" s="13" t="n"/>
      <c r="B1433" s="20" t="n"/>
      <c r="C1433" s="5" t="n"/>
      <c r="D1433" s="21" t="n"/>
      <c r="E1433" s="5" t="n"/>
      <c r="F1433" s="5" t="n"/>
      <c r="G1433" s="5" t="n"/>
      <c r="H1433" s="15" t="n"/>
      <c r="I1433" s="5" t="n"/>
      <c r="J1433" s="19">
        <f>IF(E1433&amp;""="","",IFERROR(INDEX('الخدمات'!$B$6:$B$205,MATCH(E1433&amp;"",'الخدمات'!$A$6:$A$205,0)),"خدمة غير موجودة"))</f>
        <v/>
      </c>
      <c r="K1433" s="19">
        <f>IF(A1433&amp;""="","",IF(AND(G1433="تم",ISNUMBER(J1433)),ROUND(J1433-N(H1433),2),0))</f>
        <v/>
      </c>
      <c r="L1433" s="19">
        <f>IF(A1433&amp;""="","",IFERROR(ROUND(K1433*INDEX('الموظفات'!$C$6:$C$205,MATCH(F1433&amp;"",'الموظفات'!$A$6:$A$205,0)),2),0))</f>
        <v/>
      </c>
      <c r="M1433" s="6">
        <f>IF(A1433&amp;""="","",IF(G1433&amp;""="","محجوز",G1433))</f>
        <v/>
      </c>
      <c r="N1433" s="18">
        <f>IF(ISNUMBER(A1433),IF(ISNUMBER(B1433),HOUR(B1433)*60+MINUTE(B1433),0),"")</f>
        <v/>
      </c>
      <c r="O1433" s="18">
        <f>IF(AND(ISNUMBER(A1433),A1433='الإعدادات'!$B$4),COUNTIFS($A$6:$A$2005,'الإعدادات'!$B$4,$N$6:$N$2005,"&lt;"&amp;N1433)+COUNTIFS($A$6:A1433,'الإعدادات'!$B$4,$N$6:N1433,N1433),"")</f>
        <v/>
      </c>
    </row>
    <row r="1434">
      <c r="A1434" s="13" t="n"/>
      <c r="B1434" s="20" t="n"/>
      <c r="C1434" s="5" t="n"/>
      <c r="D1434" s="21" t="n"/>
      <c r="E1434" s="5" t="n"/>
      <c r="F1434" s="5" t="n"/>
      <c r="G1434" s="5" t="n"/>
      <c r="H1434" s="15" t="n"/>
      <c r="I1434" s="5" t="n"/>
      <c r="J1434" s="19">
        <f>IF(E1434&amp;""="","",IFERROR(INDEX('الخدمات'!$B$6:$B$205,MATCH(E1434&amp;"",'الخدمات'!$A$6:$A$205,0)),"خدمة غير موجودة"))</f>
        <v/>
      </c>
      <c r="K1434" s="19">
        <f>IF(A1434&amp;""="","",IF(AND(G1434="تم",ISNUMBER(J1434)),ROUND(J1434-N(H1434),2),0))</f>
        <v/>
      </c>
      <c r="L1434" s="19">
        <f>IF(A1434&amp;""="","",IFERROR(ROUND(K1434*INDEX('الموظفات'!$C$6:$C$205,MATCH(F1434&amp;"",'الموظفات'!$A$6:$A$205,0)),2),0))</f>
        <v/>
      </c>
      <c r="M1434" s="6">
        <f>IF(A1434&amp;""="","",IF(G1434&amp;""="","محجوز",G1434))</f>
        <v/>
      </c>
      <c r="N1434" s="18">
        <f>IF(ISNUMBER(A1434),IF(ISNUMBER(B1434),HOUR(B1434)*60+MINUTE(B1434),0),"")</f>
        <v/>
      </c>
      <c r="O1434" s="18">
        <f>IF(AND(ISNUMBER(A1434),A1434='الإعدادات'!$B$4),COUNTIFS($A$6:$A$2005,'الإعدادات'!$B$4,$N$6:$N$2005,"&lt;"&amp;N1434)+COUNTIFS($A$6:A1434,'الإعدادات'!$B$4,$N$6:N1434,N1434),"")</f>
        <v/>
      </c>
    </row>
    <row r="1435">
      <c r="A1435" s="13" t="n"/>
      <c r="B1435" s="20" t="n"/>
      <c r="C1435" s="5" t="n"/>
      <c r="D1435" s="21" t="n"/>
      <c r="E1435" s="5" t="n"/>
      <c r="F1435" s="5" t="n"/>
      <c r="G1435" s="5" t="n"/>
      <c r="H1435" s="15" t="n"/>
      <c r="I1435" s="5" t="n"/>
      <c r="J1435" s="19">
        <f>IF(E1435&amp;""="","",IFERROR(INDEX('الخدمات'!$B$6:$B$205,MATCH(E1435&amp;"",'الخدمات'!$A$6:$A$205,0)),"خدمة غير موجودة"))</f>
        <v/>
      </c>
      <c r="K1435" s="19">
        <f>IF(A1435&amp;""="","",IF(AND(G1435="تم",ISNUMBER(J1435)),ROUND(J1435-N(H1435),2),0))</f>
        <v/>
      </c>
      <c r="L1435" s="19">
        <f>IF(A1435&amp;""="","",IFERROR(ROUND(K1435*INDEX('الموظفات'!$C$6:$C$205,MATCH(F1435&amp;"",'الموظفات'!$A$6:$A$205,0)),2),0))</f>
        <v/>
      </c>
      <c r="M1435" s="6">
        <f>IF(A1435&amp;""="","",IF(G1435&amp;""="","محجوز",G1435))</f>
        <v/>
      </c>
      <c r="N1435" s="18">
        <f>IF(ISNUMBER(A1435),IF(ISNUMBER(B1435),HOUR(B1435)*60+MINUTE(B1435),0),"")</f>
        <v/>
      </c>
      <c r="O1435" s="18">
        <f>IF(AND(ISNUMBER(A1435),A1435='الإعدادات'!$B$4),COUNTIFS($A$6:$A$2005,'الإعدادات'!$B$4,$N$6:$N$2005,"&lt;"&amp;N1435)+COUNTIFS($A$6:A1435,'الإعدادات'!$B$4,$N$6:N1435,N1435),"")</f>
        <v/>
      </c>
    </row>
    <row r="1436">
      <c r="A1436" s="13" t="n"/>
      <c r="B1436" s="20" t="n"/>
      <c r="C1436" s="5" t="n"/>
      <c r="D1436" s="21" t="n"/>
      <c r="E1436" s="5" t="n"/>
      <c r="F1436" s="5" t="n"/>
      <c r="G1436" s="5" t="n"/>
      <c r="H1436" s="15" t="n"/>
      <c r="I1436" s="5" t="n"/>
      <c r="J1436" s="19">
        <f>IF(E1436&amp;""="","",IFERROR(INDEX('الخدمات'!$B$6:$B$205,MATCH(E1436&amp;"",'الخدمات'!$A$6:$A$205,0)),"خدمة غير موجودة"))</f>
        <v/>
      </c>
      <c r="K1436" s="19">
        <f>IF(A1436&amp;""="","",IF(AND(G1436="تم",ISNUMBER(J1436)),ROUND(J1436-N(H1436),2),0))</f>
        <v/>
      </c>
      <c r="L1436" s="19">
        <f>IF(A1436&amp;""="","",IFERROR(ROUND(K1436*INDEX('الموظفات'!$C$6:$C$205,MATCH(F1436&amp;"",'الموظفات'!$A$6:$A$205,0)),2),0))</f>
        <v/>
      </c>
      <c r="M1436" s="6">
        <f>IF(A1436&amp;""="","",IF(G1436&amp;""="","محجوز",G1436))</f>
        <v/>
      </c>
      <c r="N1436" s="18">
        <f>IF(ISNUMBER(A1436),IF(ISNUMBER(B1436),HOUR(B1436)*60+MINUTE(B1436),0),"")</f>
        <v/>
      </c>
      <c r="O1436" s="18">
        <f>IF(AND(ISNUMBER(A1436),A1436='الإعدادات'!$B$4),COUNTIFS($A$6:$A$2005,'الإعدادات'!$B$4,$N$6:$N$2005,"&lt;"&amp;N1436)+COUNTIFS($A$6:A1436,'الإعدادات'!$B$4,$N$6:N1436,N1436),"")</f>
        <v/>
      </c>
    </row>
    <row r="1437">
      <c r="A1437" s="13" t="n"/>
      <c r="B1437" s="20" t="n"/>
      <c r="C1437" s="5" t="n"/>
      <c r="D1437" s="21" t="n"/>
      <c r="E1437" s="5" t="n"/>
      <c r="F1437" s="5" t="n"/>
      <c r="G1437" s="5" t="n"/>
      <c r="H1437" s="15" t="n"/>
      <c r="I1437" s="5" t="n"/>
      <c r="J1437" s="19">
        <f>IF(E1437&amp;""="","",IFERROR(INDEX('الخدمات'!$B$6:$B$205,MATCH(E1437&amp;"",'الخدمات'!$A$6:$A$205,0)),"خدمة غير موجودة"))</f>
        <v/>
      </c>
      <c r="K1437" s="19">
        <f>IF(A1437&amp;""="","",IF(AND(G1437="تم",ISNUMBER(J1437)),ROUND(J1437-N(H1437),2),0))</f>
        <v/>
      </c>
      <c r="L1437" s="19">
        <f>IF(A1437&amp;""="","",IFERROR(ROUND(K1437*INDEX('الموظفات'!$C$6:$C$205,MATCH(F1437&amp;"",'الموظفات'!$A$6:$A$205,0)),2),0))</f>
        <v/>
      </c>
      <c r="M1437" s="6">
        <f>IF(A1437&amp;""="","",IF(G1437&amp;""="","محجوز",G1437))</f>
        <v/>
      </c>
      <c r="N1437" s="18">
        <f>IF(ISNUMBER(A1437),IF(ISNUMBER(B1437),HOUR(B1437)*60+MINUTE(B1437),0),"")</f>
        <v/>
      </c>
      <c r="O1437" s="18">
        <f>IF(AND(ISNUMBER(A1437),A1437='الإعدادات'!$B$4),COUNTIFS($A$6:$A$2005,'الإعدادات'!$B$4,$N$6:$N$2005,"&lt;"&amp;N1437)+COUNTIFS($A$6:A1437,'الإعدادات'!$B$4,$N$6:N1437,N1437),"")</f>
        <v/>
      </c>
    </row>
    <row r="1438">
      <c r="A1438" s="13" t="n"/>
      <c r="B1438" s="20" t="n"/>
      <c r="C1438" s="5" t="n"/>
      <c r="D1438" s="21" t="n"/>
      <c r="E1438" s="5" t="n"/>
      <c r="F1438" s="5" t="n"/>
      <c r="G1438" s="5" t="n"/>
      <c r="H1438" s="15" t="n"/>
      <c r="I1438" s="5" t="n"/>
      <c r="J1438" s="19">
        <f>IF(E1438&amp;""="","",IFERROR(INDEX('الخدمات'!$B$6:$B$205,MATCH(E1438&amp;"",'الخدمات'!$A$6:$A$205,0)),"خدمة غير موجودة"))</f>
        <v/>
      </c>
      <c r="K1438" s="19">
        <f>IF(A1438&amp;""="","",IF(AND(G1438="تم",ISNUMBER(J1438)),ROUND(J1438-N(H1438),2),0))</f>
        <v/>
      </c>
      <c r="L1438" s="19">
        <f>IF(A1438&amp;""="","",IFERROR(ROUND(K1438*INDEX('الموظفات'!$C$6:$C$205,MATCH(F1438&amp;"",'الموظفات'!$A$6:$A$205,0)),2),0))</f>
        <v/>
      </c>
      <c r="M1438" s="6">
        <f>IF(A1438&amp;""="","",IF(G1438&amp;""="","محجوز",G1438))</f>
        <v/>
      </c>
      <c r="N1438" s="18">
        <f>IF(ISNUMBER(A1438),IF(ISNUMBER(B1438),HOUR(B1438)*60+MINUTE(B1438),0),"")</f>
        <v/>
      </c>
      <c r="O1438" s="18">
        <f>IF(AND(ISNUMBER(A1438),A1438='الإعدادات'!$B$4),COUNTIFS($A$6:$A$2005,'الإعدادات'!$B$4,$N$6:$N$2005,"&lt;"&amp;N1438)+COUNTIFS($A$6:A1438,'الإعدادات'!$B$4,$N$6:N1438,N1438),"")</f>
        <v/>
      </c>
    </row>
    <row r="1439">
      <c r="A1439" s="13" t="n"/>
      <c r="B1439" s="20" t="n"/>
      <c r="C1439" s="5" t="n"/>
      <c r="D1439" s="21" t="n"/>
      <c r="E1439" s="5" t="n"/>
      <c r="F1439" s="5" t="n"/>
      <c r="G1439" s="5" t="n"/>
      <c r="H1439" s="15" t="n"/>
      <c r="I1439" s="5" t="n"/>
      <c r="J1439" s="19">
        <f>IF(E1439&amp;""="","",IFERROR(INDEX('الخدمات'!$B$6:$B$205,MATCH(E1439&amp;"",'الخدمات'!$A$6:$A$205,0)),"خدمة غير موجودة"))</f>
        <v/>
      </c>
      <c r="K1439" s="19">
        <f>IF(A1439&amp;""="","",IF(AND(G1439="تم",ISNUMBER(J1439)),ROUND(J1439-N(H1439),2),0))</f>
        <v/>
      </c>
      <c r="L1439" s="19">
        <f>IF(A1439&amp;""="","",IFERROR(ROUND(K1439*INDEX('الموظفات'!$C$6:$C$205,MATCH(F1439&amp;"",'الموظفات'!$A$6:$A$205,0)),2),0))</f>
        <v/>
      </c>
      <c r="M1439" s="6">
        <f>IF(A1439&amp;""="","",IF(G1439&amp;""="","محجوز",G1439))</f>
        <v/>
      </c>
      <c r="N1439" s="18">
        <f>IF(ISNUMBER(A1439),IF(ISNUMBER(B1439),HOUR(B1439)*60+MINUTE(B1439),0),"")</f>
        <v/>
      </c>
      <c r="O1439" s="18">
        <f>IF(AND(ISNUMBER(A1439),A1439='الإعدادات'!$B$4),COUNTIFS($A$6:$A$2005,'الإعدادات'!$B$4,$N$6:$N$2005,"&lt;"&amp;N1439)+COUNTIFS($A$6:A1439,'الإعدادات'!$B$4,$N$6:N1439,N1439),"")</f>
        <v/>
      </c>
    </row>
    <row r="1440">
      <c r="A1440" s="13" t="n"/>
      <c r="B1440" s="20" t="n"/>
      <c r="C1440" s="5" t="n"/>
      <c r="D1440" s="21" t="n"/>
      <c r="E1440" s="5" t="n"/>
      <c r="F1440" s="5" t="n"/>
      <c r="G1440" s="5" t="n"/>
      <c r="H1440" s="15" t="n"/>
      <c r="I1440" s="5" t="n"/>
      <c r="J1440" s="19">
        <f>IF(E1440&amp;""="","",IFERROR(INDEX('الخدمات'!$B$6:$B$205,MATCH(E1440&amp;"",'الخدمات'!$A$6:$A$205,0)),"خدمة غير موجودة"))</f>
        <v/>
      </c>
      <c r="K1440" s="19">
        <f>IF(A1440&amp;""="","",IF(AND(G1440="تم",ISNUMBER(J1440)),ROUND(J1440-N(H1440),2),0))</f>
        <v/>
      </c>
      <c r="L1440" s="19">
        <f>IF(A1440&amp;""="","",IFERROR(ROUND(K1440*INDEX('الموظفات'!$C$6:$C$205,MATCH(F1440&amp;"",'الموظفات'!$A$6:$A$205,0)),2),0))</f>
        <v/>
      </c>
      <c r="M1440" s="6">
        <f>IF(A1440&amp;""="","",IF(G1440&amp;""="","محجوز",G1440))</f>
        <v/>
      </c>
      <c r="N1440" s="18">
        <f>IF(ISNUMBER(A1440),IF(ISNUMBER(B1440),HOUR(B1440)*60+MINUTE(B1440),0),"")</f>
        <v/>
      </c>
      <c r="O1440" s="18">
        <f>IF(AND(ISNUMBER(A1440),A1440='الإعدادات'!$B$4),COUNTIFS($A$6:$A$2005,'الإعدادات'!$B$4,$N$6:$N$2005,"&lt;"&amp;N1440)+COUNTIFS($A$6:A1440,'الإعدادات'!$B$4,$N$6:N1440,N1440),"")</f>
        <v/>
      </c>
    </row>
    <row r="1441">
      <c r="A1441" s="13" t="n"/>
      <c r="B1441" s="20" t="n"/>
      <c r="C1441" s="5" t="n"/>
      <c r="D1441" s="21" t="n"/>
      <c r="E1441" s="5" t="n"/>
      <c r="F1441" s="5" t="n"/>
      <c r="G1441" s="5" t="n"/>
      <c r="H1441" s="15" t="n"/>
      <c r="I1441" s="5" t="n"/>
      <c r="J1441" s="19">
        <f>IF(E1441&amp;""="","",IFERROR(INDEX('الخدمات'!$B$6:$B$205,MATCH(E1441&amp;"",'الخدمات'!$A$6:$A$205,0)),"خدمة غير موجودة"))</f>
        <v/>
      </c>
      <c r="K1441" s="19">
        <f>IF(A1441&amp;""="","",IF(AND(G1441="تم",ISNUMBER(J1441)),ROUND(J1441-N(H1441),2),0))</f>
        <v/>
      </c>
      <c r="L1441" s="19">
        <f>IF(A1441&amp;""="","",IFERROR(ROUND(K1441*INDEX('الموظفات'!$C$6:$C$205,MATCH(F1441&amp;"",'الموظفات'!$A$6:$A$205,0)),2),0))</f>
        <v/>
      </c>
      <c r="M1441" s="6">
        <f>IF(A1441&amp;""="","",IF(G1441&amp;""="","محجوز",G1441))</f>
        <v/>
      </c>
      <c r="N1441" s="18">
        <f>IF(ISNUMBER(A1441),IF(ISNUMBER(B1441),HOUR(B1441)*60+MINUTE(B1441),0),"")</f>
        <v/>
      </c>
      <c r="O1441" s="18">
        <f>IF(AND(ISNUMBER(A1441),A1441='الإعدادات'!$B$4),COUNTIFS($A$6:$A$2005,'الإعدادات'!$B$4,$N$6:$N$2005,"&lt;"&amp;N1441)+COUNTIFS($A$6:A1441,'الإعدادات'!$B$4,$N$6:N1441,N1441),"")</f>
        <v/>
      </c>
    </row>
    <row r="1442">
      <c r="A1442" s="13" t="n"/>
      <c r="B1442" s="20" t="n"/>
      <c r="C1442" s="5" t="n"/>
      <c r="D1442" s="21" t="n"/>
      <c r="E1442" s="5" t="n"/>
      <c r="F1442" s="5" t="n"/>
      <c r="G1442" s="5" t="n"/>
      <c r="H1442" s="15" t="n"/>
      <c r="I1442" s="5" t="n"/>
      <c r="J1442" s="19">
        <f>IF(E1442&amp;""="","",IFERROR(INDEX('الخدمات'!$B$6:$B$205,MATCH(E1442&amp;"",'الخدمات'!$A$6:$A$205,0)),"خدمة غير موجودة"))</f>
        <v/>
      </c>
      <c r="K1442" s="19">
        <f>IF(A1442&amp;""="","",IF(AND(G1442="تم",ISNUMBER(J1442)),ROUND(J1442-N(H1442),2),0))</f>
        <v/>
      </c>
      <c r="L1442" s="19">
        <f>IF(A1442&amp;""="","",IFERROR(ROUND(K1442*INDEX('الموظفات'!$C$6:$C$205,MATCH(F1442&amp;"",'الموظفات'!$A$6:$A$205,0)),2),0))</f>
        <v/>
      </c>
      <c r="M1442" s="6">
        <f>IF(A1442&amp;""="","",IF(G1442&amp;""="","محجوز",G1442))</f>
        <v/>
      </c>
      <c r="N1442" s="18">
        <f>IF(ISNUMBER(A1442),IF(ISNUMBER(B1442),HOUR(B1442)*60+MINUTE(B1442),0),"")</f>
        <v/>
      </c>
      <c r="O1442" s="18">
        <f>IF(AND(ISNUMBER(A1442),A1442='الإعدادات'!$B$4),COUNTIFS($A$6:$A$2005,'الإعدادات'!$B$4,$N$6:$N$2005,"&lt;"&amp;N1442)+COUNTIFS($A$6:A1442,'الإعدادات'!$B$4,$N$6:N1442,N1442),"")</f>
        <v/>
      </c>
    </row>
    <row r="1443">
      <c r="A1443" s="13" t="n"/>
      <c r="B1443" s="20" t="n"/>
      <c r="C1443" s="5" t="n"/>
      <c r="D1443" s="21" t="n"/>
      <c r="E1443" s="5" t="n"/>
      <c r="F1443" s="5" t="n"/>
      <c r="G1443" s="5" t="n"/>
      <c r="H1443" s="15" t="n"/>
      <c r="I1443" s="5" t="n"/>
      <c r="J1443" s="19">
        <f>IF(E1443&amp;""="","",IFERROR(INDEX('الخدمات'!$B$6:$B$205,MATCH(E1443&amp;"",'الخدمات'!$A$6:$A$205,0)),"خدمة غير موجودة"))</f>
        <v/>
      </c>
      <c r="K1443" s="19">
        <f>IF(A1443&amp;""="","",IF(AND(G1443="تم",ISNUMBER(J1443)),ROUND(J1443-N(H1443),2),0))</f>
        <v/>
      </c>
      <c r="L1443" s="19">
        <f>IF(A1443&amp;""="","",IFERROR(ROUND(K1443*INDEX('الموظفات'!$C$6:$C$205,MATCH(F1443&amp;"",'الموظفات'!$A$6:$A$205,0)),2),0))</f>
        <v/>
      </c>
      <c r="M1443" s="6">
        <f>IF(A1443&amp;""="","",IF(G1443&amp;""="","محجوز",G1443))</f>
        <v/>
      </c>
      <c r="N1443" s="18">
        <f>IF(ISNUMBER(A1443),IF(ISNUMBER(B1443),HOUR(B1443)*60+MINUTE(B1443),0),"")</f>
        <v/>
      </c>
      <c r="O1443" s="18">
        <f>IF(AND(ISNUMBER(A1443),A1443='الإعدادات'!$B$4),COUNTIFS($A$6:$A$2005,'الإعدادات'!$B$4,$N$6:$N$2005,"&lt;"&amp;N1443)+COUNTIFS($A$6:A1443,'الإعدادات'!$B$4,$N$6:N1443,N1443),"")</f>
        <v/>
      </c>
    </row>
    <row r="1444">
      <c r="A1444" s="13" t="n"/>
      <c r="B1444" s="20" t="n"/>
      <c r="C1444" s="5" t="n"/>
      <c r="D1444" s="21" t="n"/>
      <c r="E1444" s="5" t="n"/>
      <c r="F1444" s="5" t="n"/>
      <c r="G1444" s="5" t="n"/>
      <c r="H1444" s="15" t="n"/>
      <c r="I1444" s="5" t="n"/>
      <c r="J1444" s="19">
        <f>IF(E1444&amp;""="","",IFERROR(INDEX('الخدمات'!$B$6:$B$205,MATCH(E1444&amp;"",'الخدمات'!$A$6:$A$205,0)),"خدمة غير موجودة"))</f>
        <v/>
      </c>
      <c r="K1444" s="19">
        <f>IF(A1444&amp;""="","",IF(AND(G1444="تم",ISNUMBER(J1444)),ROUND(J1444-N(H1444),2),0))</f>
        <v/>
      </c>
      <c r="L1444" s="19">
        <f>IF(A1444&amp;""="","",IFERROR(ROUND(K1444*INDEX('الموظفات'!$C$6:$C$205,MATCH(F1444&amp;"",'الموظفات'!$A$6:$A$205,0)),2),0))</f>
        <v/>
      </c>
      <c r="M1444" s="6">
        <f>IF(A1444&amp;""="","",IF(G1444&amp;""="","محجوز",G1444))</f>
        <v/>
      </c>
      <c r="N1444" s="18">
        <f>IF(ISNUMBER(A1444),IF(ISNUMBER(B1444),HOUR(B1444)*60+MINUTE(B1444),0),"")</f>
        <v/>
      </c>
      <c r="O1444" s="18">
        <f>IF(AND(ISNUMBER(A1444),A1444='الإعدادات'!$B$4),COUNTIFS($A$6:$A$2005,'الإعدادات'!$B$4,$N$6:$N$2005,"&lt;"&amp;N1444)+COUNTIFS($A$6:A1444,'الإعدادات'!$B$4,$N$6:N1444,N1444),"")</f>
        <v/>
      </c>
    </row>
    <row r="1445">
      <c r="A1445" s="13" t="n"/>
      <c r="B1445" s="20" t="n"/>
      <c r="C1445" s="5" t="n"/>
      <c r="D1445" s="21" t="n"/>
      <c r="E1445" s="5" t="n"/>
      <c r="F1445" s="5" t="n"/>
      <c r="G1445" s="5" t="n"/>
      <c r="H1445" s="15" t="n"/>
      <c r="I1445" s="5" t="n"/>
      <c r="J1445" s="19">
        <f>IF(E1445&amp;""="","",IFERROR(INDEX('الخدمات'!$B$6:$B$205,MATCH(E1445&amp;"",'الخدمات'!$A$6:$A$205,0)),"خدمة غير موجودة"))</f>
        <v/>
      </c>
      <c r="K1445" s="19">
        <f>IF(A1445&amp;""="","",IF(AND(G1445="تم",ISNUMBER(J1445)),ROUND(J1445-N(H1445),2),0))</f>
        <v/>
      </c>
      <c r="L1445" s="19">
        <f>IF(A1445&amp;""="","",IFERROR(ROUND(K1445*INDEX('الموظفات'!$C$6:$C$205,MATCH(F1445&amp;"",'الموظفات'!$A$6:$A$205,0)),2),0))</f>
        <v/>
      </c>
      <c r="M1445" s="6">
        <f>IF(A1445&amp;""="","",IF(G1445&amp;""="","محجوز",G1445))</f>
        <v/>
      </c>
      <c r="N1445" s="18">
        <f>IF(ISNUMBER(A1445),IF(ISNUMBER(B1445),HOUR(B1445)*60+MINUTE(B1445),0),"")</f>
        <v/>
      </c>
      <c r="O1445" s="18">
        <f>IF(AND(ISNUMBER(A1445),A1445='الإعدادات'!$B$4),COUNTIFS($A$6:$A$2005,'الإعدادات'!$B$4,$N$6:$N$2005,"&lt;"&amp;N1445)+COUNTIFS($A$6:A1445,'الإعدادات'!$B$4,$N$6:N1445,N1445),"")</f>
        <v/>
      </c>
    </row>
    <row r="1446">
      <c r="A1446" s="13" t="n"/>
      <c r="B1446" s="20" t="n"/>
      <c r="C1446" s="5" t="n"/>
      <c r="D1446" s="21" t="n"/>
      <c r="E1446" s="5" t="n"/>
      <c r="F1446" s="5" t="n"/>
      <c r="G1446" s="5" t="n"/>
      <c r="H1446" s="15" t="n"/>
      <c r="I1446" s="5" t="n"/>
      <c r="J1446" s="19">
        <f>IF(E1446&amp;""="","",IFERROR(INDEX('الخدمات'!$B$6:$B$205,MATCH(E1446&amp;"",'الخدمات'!$A$6:$A$205,0)),"خدمة غير موجودة"))</f>
        <v/>
      </c>
      <c r="K1446" s="19">
        <f>IF(A1446&amp;""="","",IF(AND(G1446="تم",ISNUMBER(J1446)),ROUND(J1446-N(H1446),2),0))</f>
        <v/>
      </c>
      <c r="L1446" s="19">
        <f>IF(A1446&amp;""="","",IFERROR(ROUND(K1446*INDEX('الموظفات'!$C$6:$C$205,MATCH(F1446&amp;"",'الموظفات'!$A$6:$A$205,0)),2),0))</f>
        <v/>
      </c>
      <c r="M1446" s="6">
        <f>IF(A1446&amp;""="","",IF(G1446&amp;""="","محجوز",G1446))</f>
        <v/>
      </c>
      <c r="N1446" s="18">
        <f>IF(ISNUMBER(A1446),IF(ISNUMBER(B1446),HOUR(B1446)*60+MINUTE(B1446),0),"")</f>
        <v/>
      </c>
      <c r="O1446" s="18">
        <f>IF(AND(ISNUMBER(A1446),A1446='الإعدادات'!$B$4),COUNTIFS($A$6:$A$2005,'الإعدادات'!$B$4,$N$6:$N$2005,"&lt;"&amp;N1446)+COUNTIFS($A$6:A1446,'الإعدادات'!$B$4,$N$6:N1446,N1446),"")</f>
        <v/>
      </c>
    </row>
    <row r="1447">
      <c r="A1447" s="13" t="n"/>
      <c r="B1447" s="20" t="n"/>
      <c r="C1447" s="5" t="n"/>
      <c r="D1447" s="21" t="n"/>
      <c r="E1447" s="5" t="n"/>
      <c r="F1447" s="5" t="n"/>
      <c r="G1447" s="5" t="n"/>
      <c r="H1447" s="15" t="n"/>
      <c r="I1447" s="5" t="n"/>
      <c r="J1447" s="19">
        <f>IF(E1447&amp;""="","",IFERROR(INDEX('الخدمات'!$B$6:$B$205,MATCH(E1447&amp;"",'الخدمات'!$A$6:$A$205,0)),"خدمة غير موجودة"))</f>
        <v/>
      </c>
      <c r="K1447" s="19">
        <f>IF(A1447&amp;""="","",IF(AND(G1447="تم",ISNUMBER(J1447)),ROUND(J1447-N(H1447),2),0))</f>
        <v/>
      </c>
      <c r="L1447" s="19">
        <f>IF(A1447&amp;""="","",IFERROR(ROUND(K1447*INDEX('الموظفات'!$C$6:$C$205,MATCH(F1447&amp;"",'الموظفات'!$A$6:$A$205,0)),2),0))</f>
        <v/>
      </c>
      <c r="M1447" s="6">
        <f>IF(A1447&amp;""="","",IF(G1447&amp;""="","محجوز",G1447))</f>
        <v/>
      </c>
      <c r="N1447" s="18">
        <f>IF(ISNUMBER(A1447),IF(ISNUMBER(B1447),HOUR(B1447)*60+MINUTE(B1447),0),"")</f>
        <v/>
      </c>
      <c r="O1447" s="18">
        <f>IF(AND(ISNUMBER(A1447),A1447='الإعدادات'!$B$4),COUNTIFS($A$6:$A$2005,'الإعدادات'!$B$4,$N$6:$N$2005,"&lt;"&amp;N1447)+COUNTIFS($A$6:A1447,'الإعدادات'!$B$4,$N$6:N1447,N1447),"")</f>
        <v/>
      </c>
    </row>
    <row r="1448">
      <c r="A1448" s="13" t="n"/>
      <c r="B1448" s="20" t="n"/>
      <c r="C1448" s="5" t="n"/>
      <c r="D1448" s="21" t="n"/>
      <c r="E1448" s="5" t="n"/>
      <c r="F1448" s="5" t="n"/>
      <c r="G1448" s="5" t="n"/>
      <c r="H1448" s="15" t="n"/>
      <c r="I1448" s="5" t="n"/>
      <c r="J1448" s="19">
        <f>IF(E1448&amp;""="","",IFERROR(INDEX('الخدمات'!$B$6:$B$205,MATCH(E1448&amp;"",'الخدمات'!$A$6:$A$205,0)),"خدمة غير موجودة"))</f>
        <v/>
      </c>
      <c r="K1448" s="19">
        <f>IF(A1448&amp;""="","",IF(AND(G1448="تم",ISNUMBER(J1448)),ROUND(J1448-N(H1448),2),0))</f>
        <v/>
      </c>
      <c r="L1448" s="19">
        <f>IF(A1448&amp;""="","",IFERROR(ROUND(K1448*INDEX('الموظفات'!$C$6:$C$205,MATCH(F1448&amp;"",'الموظفات'!$A$6:$A$205,0)),2),0))</f>
        <v/>
      </c>
      <c r="M1448" s="6">
        <f>IF(A1448&amp;""="","",IF(G1448&amp;""="","محجوز",G1448))</f>
        <v/>
      </c>
      <c r="N1448" s="18">
        <f>IF(ISNUMBER(A1448),IF(ISNUMBER(B1448),HOUR(B1448)*60+MINUTE(B1448),0),"")</f>
        <v/>
      </c>
      <c r="O1448" s="18">
        <f>IF(AND(ISNUMBER(A1448),A1448='الإعدادات'!$B$4),COUNTIFS($A$6:$A$2005,'الإعدادات'!$B$4,$N$6:$N$2005,"&lt;"&amp;N1448)+COUNTIFS($A$6:A1448,'الإعدادات'!$B$4,$N$6:N1448,N1448),"")</f>
        <v/>
      </c>
    </row>
    <row r="1449">
      <c r="A1449" s="13" t="n"/>
      <c r="B1449" s="20" t="n"/>
      <c r="C1449" s="5" t="n"/>
      <c r="D1449" s="21" t="n"/>
      <c r="E1449" s="5" t="n"/>
      <c r="F1449" s="5" t="n"/>
      <c r="G1449" s="5" t="n"/>
      <c r="H1449" s="15" t="n"/>
      <c r="I1449" s="5" t="n"/>
      <c r="J1449" s="19">
        <f>IF(E1449&amp;""="","",IFERROR(INDEX('الخدمات'!$B$6:$B$205,MATCH(E1449&amp;"",'الخدمات'!$A$6:$A$205,0)),"خدمة غير موجودة"))</f>
        <v/>
      </c>
      <c r="K1449" s="19">
        <f>IF(A1449&amp;""="","",IF(AND(G1449="تم",ISNUMBER(J1449)),ROUND(J1449-N(H1449),2),0))</f>
        <v/>
      </c>
      <c r="L1449" s="19">
        <f>IF(A1449&amp;""="","",IFERROR(ROUND(K1449*INDEX('الموظفات'!$C$6:$C$205,MATCH(F1449&amp;"",'الموظفات'!$A$6:$A$205,0)),2),0))</f>
        <v/>
      </c>
      <c r="M1449" s="6">
        <f>IF(A1449&amp;""="","",IF(G1449&amp;""="","محجوز",G1449))</f>
        <v/>
      </c>
      <c r="N1449" s="18">
        <f>IF(ISNUMBER(A1449),IF(ISNUMBER(B1449),HOUR(B1449)*60+MINUTE(B1449),0),"")</f>
        <v/>
      </c>
      <c r="O1449" s="18">
        <f>IF(AND(ISNUMBER(A1449),A1449='الإعدادات'!$B$4),COUNTIFS($A$6:$A$2005,'الإعدادات'!$B$4,$N$6:$N$2005,"&lt;"&amp;N1449)+COUNTIFS($A$6:A1449,'الإعدادات'!$B$4,$N$6:N1449,N1449),"")</f>
        <v/>
      </c>
    </row>
    <row r="1450">
      <c r="A1450" s="13" t="n"/>
      <c r="B1450" s="20" t="n"/>
      <c r="C1450" s="5" t="n"/>
      <c r="D1450" s="21" t="n"/>
      <c r="E1450" s="5" t="n"/>
      <c r="F1450" s="5" t="n"/>
      <c r="G1450" s="5" t="n"/>
      <c r="H1450" s="15" t="n"/>
      <c r="I1450" s="5" t="n"/>
      <c r="J1450" s="19">
        <f>IF(E1450&amp;""="","",IFERROR(INDEX('الخدمات'!$B$6:$B$205,MATCH(E1450&amp;"",'الخدمات'!$A$6:$A$205,0)),"خدمة غير موجودة"))</f>
        <v/>
      </c>
      <c r="K1450" s="19">
        <f>IF(A1450&amp;""="","",IF(AND(G1450="تم",ISNUMBER(J1450)),ROUND(J1450-N(H1450),2),0))</f>
        <v/>
      </c>
      <c r="L1450" s="19">
        <f>IF(A1450&amp;""="","",IFERROR(ROUND(K1450*INDEX('الموظفات'!$C$6:$C$205,MATCH(F1450&amp;"",'الموظفات'!$A$6:$A$205,0)),2),0))</f>
        <v/>
      </c>
      <c r="M1450" s="6">
        <f>IF(A1450&amp;""="","",IF(G1450&amp;""="","محجوز",G1450))</f>
        <v/>
      </c>
      <c r="N1450" s="18">
        <f>IF(ISNUMBER(A1450),IF(ISNUMBER(B1450),HOUR(B1450)*60+MINUTE(B1450),0),"")</f>
        <v/>
      </c>
      <c r="O1450" s="18">
        <f>IF(AND(ISNUMBER(A1450),A1450='الإعدادات'!$B$4),COUNTIFS($A$6:$A$2005,'الإعدادات'!$B$4,$N$6:$N$2005,"&lt;"&amp;N1450)+COUNTIFS($A$6:A1450,'الإعدادات'!$B$4,$N$6:N1450,N1450),"")</f>
        <v/>
      </c>
    </row>
    <row r="1451">
      <c r="A1451" s="13" t="n"/>
      <c r="B1451" s="20" t="n"/>
      <c r="C1451" s="5" t="n"/>
      <c r="D1451" s="21" t="n"/>
      <c r="E1451" s="5" t="n"/>
      <c r="F1451" s="5" t="n"/>
      <c r="G1451" s="5" t="n"/>
      <c r="H1451" s="15" t="n"/>
      <c r="I1451" s="5" t="n"/>
      <c r="J1451" s="19">
        <f>IF(E1451&amp;""="","",IFERROR(INDEX('الخدمات'!$B$6:$B$205,MATCH(E1451&amp;"",'الخدمات'!$A$6:$A$205,0)),"خدمة غير موجودة"))</f>
        <v/>
      </c>
      <c r="K1451" s="19">
        <f>IF(A1451&amp;""="","",IF(AND(G1451="تم",ISNUMBER(J1451)),ROUND(J1451-N(H1451),2),0))</f>
        <v/>
      </c>
      <c r="L1451" s="19">
        <f>IF(A1451&amp;""="","",IFERROR(ROUND(K1451*INDEX('الموظفات'!$C$6:$C$205,MATCH(F1451&amp;"",'الموظفات'!$A$6:$A$205,0)),2),0))</f>
        <v/>
      </c>
      <c r="M1451" s="6">
        <f>IF(A1451&amp;""="","",IF(G1451&amp;""="","محجوز",G1451))</f>
        <v/>
      </c>
      <c r="N1451" s="18">
        <f>IF(ISNUMBER(A1451),IF(ISNUMBER(B1451),HOUR(B1451)*60+MINUTE(B1451),0),"")</f>
        <v/>
      </c>
      <c r="O1451" s="18">
        <f>IF(AND(ISNUMBER(A1451),A1451='الإعدادات'!$B$4),COUNTIFS($A$6:$A$2005,'الإعدادات'!$B$4,$N$6:$N$2005,"&lt;"&amp;N1451)+COUNTIFS($A$6:A1451,'الإعدادات'!$B$4,$N$6:N1451,N1451),"")</f>
        <v/>
      </c>
    </row>
    <row r="1452">
      <c r="A1452" s="13" t="n"/>
      <c r="B1452" s="20" t="n"/>
      <c r="C1452" s="5" t="n"/>
      <c r="D1452" s="21" t="n"/>
      <c r="E1452" s="5" t="n"/>
      <c r="F1452" s="5" t="n"/>
      <c r="G1452" s="5" t="n"/>
      <c r="H1452" s="15" t="n"/>
      <c r="I1452" s="5" t="n"/>
      <c r="J1452" s="19">
        <f>IF(E1452&amp;""="","",IFERROR(INDEX('الخدمات'!$B$6:$B$205,MATCH(E1452&amp;"",'الخدمات'!$A$6:$A$205,0)),"خدمة غير موجودة"))</f>
        <v/>
      </c>
      <c r="K1452" s="19">
        <f>IF(A1452&amp;""="","",IF(AND(G1452="تم",ISNUMBER(J1452)),ROUND(J1452-N(H1452),2),0))</f>
        <v/>
      </c>
      <c r="L1452" s="19">
        <f>IF(A1452&amp;""="","",IFERROR(ROUND(K1452*INDEX('الموظفات'!$C$6:$C$205,MATCH(F1452&amp;"",'الموظفات'!$A$6:$A$205,0)),2),0))</f>
        <v/>
      </c>
      <c r="M1452" s="6">
        <f>IF(A1452&amp;""="","",IF(G1452&amp;""="","محجوز",G1452))</f>
        <v/>
      </c>
      <c r="N1452" s="18">
        <f>IF(ISNUMBER(A1452),IF(ISNUMBER(B1452),HOUR(B1452)*60+MINUTE(B1452),0),"")</f>
        <v/>
      </c>
      <c r="O1452" s="18">
        <f>IF(AND(ISNUMBER(A1452),A1452='الإعدادات'!$B$4),COUNTIFS($A$6:$A$2005,'الإعدادات'!$B$4,$N$6:$N$2005,"&lt;"&amp;N1452)+COUNTIFS($A$6:A1452,'الإعدادات'!$B$4,$N$6:N1452,N1452),"")</f>
        <v/>
      </c>
    </row>
    <row r="1453">
      <c r="A1453" s="13" t="n"/>
      <c r="B1453" s="20" t="n"/>
      <c r="C1453" s="5" t="n"/>
      <c r="D1453" s="21" t="n"/>
      <c r="E1453" s="5" t="n"/>
      <c r="F1453" s="5" t="n"/>
      <c r="G1453" s="5" t="n"/>
      <c r="H1453" s="15" t="n"/>
      <c r="I1453" s="5" t="n"/>
      <c r="J1453" s="19">
        <f>IF(E1453&amp;""="","",IFERROR(INDEX('الخدمات'!$B$6:$B$205,MATCH(E1453&amp;"",'الخدمات'!$A$6:$A$205,0)),"خدمة غير موجودة"))</f>
        <v/>
      </c>
      <c r="K1453" s="19">
        <f>IF(A1453&amp;""="","",IF(AND(G1453="تم",ISNUMBER(J1453)),ROUND(J1453-N(H1453),2),0))</f>
        <v/>
      </c>
      <c r="L1453" s="19">
        <f>IF(A1453&amp;""="","",IFERROR(ROUND(K1453*INDEX('الموظفات'!$C$6:$C$205,MATCH(F1453&amp;"",'الموظفات'!$A$6:$A$205,0)),2),0))</f>
        <v/>
      </c>
      <c r="M1453" s="6">
        <f>IF(A1453&amp;""="","",IF(G1453&amp;""="","محجوز",G1453))</f>
        <v/>
      </c>
      <c r="N1453" s="18">
        <f>IF(ISNUMBER(A1453),IF(ISNUMBER(B1453),HOUR(B1453)*60+MINUTE(B1453),0),"")</f>
        <v/>
      </c>
      <c r="O1453" s="18">
        <f>IF(AND(ISNUMBER(A1453),A1453='الإعدادات'!$B$4),COUNTIFS($A$6:$A$2005,'الإعدادات'!$B$4,$N$6:$N$2005,"&lt;"&amp;N1453)+COUNTIFS($A$6:A1453,'الإعدادات'!$B$4,$N$6:N1453,N1453),"")</f>
        <v/>
      </c>
    </row>
    <row r="1454">
      <c r="A1454" s="13" t="n"/>
      <c r="B1454" s="20" t="n"/>
      <c r="C1454" s="5" t="n"/>
      <c r="D1454" s="21" t="n"/>
      <c r="E1454" s="5" t="n"/>
      <c r="F1454" s="5" t="n"/>
      <c r="G1454" s="5" t="n"/>
      <c r="H1454" s="15" t="n"/>
      <c r="I1454" s="5" t="n"/>
      <c r="J1454" s="19">
        <f>IF(E1454&amp;""="","",IFERROR(INDEX('الخدمات'!$B$6:$B$205,MATCH(E1454&amp;"",'الخدمات'!$A$6:$A$205,0)),"خدمة غير موجودة"))</f>
        <v/>
      </c>
      <c r="K1454" s="19">
        <f>IF(A1454&amp;""="","",IF(AND(G1454="تم",ISNUMBER(J1454)),ROUND(J1454-N(H1454),2),0))</f>
        <v/>
      </c>
      <c r="L1454" s="19">
        <f>IF(A1454&amp;""="","",IFERROR(ROUND(K1454*INDEX('الموظفات'!$C$6:$C$205,MATCH(F1454&amp;"",'الموظفات'!$A$6:$A$205,0)),2),0))</f>
        <v/>
      </c>
      <c r="M1454" s="6">
        <f>IF(A1454&amp;""="","",IF(G1454&amp;""="","محجوز",G1454))</f>
        <v/>
      </c>
      <c r="N1454" s="18">
        <f>IF(ISNUMBER(A1454),IF(ISNUMBER(B1454),HOUR(B1454)*60+MINUTE(B1454),0),"")</f>
        <v/>
      </c>
      <c r="O1454" s="18">
        <f>IF(AND(ISNUMBER(A1454),A1454='الإعدادات'!$B$4),COUNTIFS($A$6:$A$2005,'الإعدادات'!$B$4,$N$6:$N$2005,"&lt;"&amp;N1454)+COUNTIFS($A$6:A1454,'الإعدادات'!$B$4,$N$6:N1454,N1454),"")</f>
        <v/>
      </c>
    </row>
    <row r="1455">
      <c r="A1455" s="13" t="n"/>
      <c r="B1455" s="20" t="n"/>
      <c r="C1455" s="5" t="n"/>
      <c r="D1455" s="21" t="n"/>
      <c r="E1455" s="5" t="n"/>
      <c r="F1455" s="5" t="n"/>
      <c r="G1455" s="5" t="n"/>
      <c r="H1455" s="15" t="n"/>
      <c r="I1455" s="5" t="n"/>
      <c r="J1455" s="19">
        <f>IF(E1455&amp;""="","",IFERROR(INDEX('الخدمات'!$B$6:$B$205,MATCH(E1455&amp;"",'الخدمات'!$A$6:$A$205,0)),"خدمة غير موجودة"))</f>
        <v/>
      </c>
      <c r="K1455" s="19">
        <f>IF(A1455&amp;""="","",IF(AND(G1455="تم",ISNUMBER(J1455)),ROUND(J1455-N(H1455),2),0))</f>
        <v/>
      </c>
      <c r="L1455" s="19">
        <f>IF(A1455&amp;""="","",IFERROR(ROUND(K1455*INDEX('الموظفات'!$C$6:$C$205,MATCH(F1455&amp;"",'الموظفات'!$A$6:$A$205,0)),2),0))</f>
        <v/>
      </c>
      <c r="M1455" s="6">
        <f>IF(A1455&amp;""="","",IF(G1455&amp;""="","محجوز",G1455))</f>
        <v/>
      </c>
      <c r="N1455" s="18">
        <f>IF(ISNUMBER(A1455),IF(ISNUMBER(B1455),HOUR(B1455)*60+MINUTE(B1455),0),"")</f>
        <v/>
      </c>
      <c r="O1455" s="18">
        <f>IF(AND(ISNUMBER(A1455),A1455='الإعدادات'!$B$4),COUNTIFS($A$6:$A$2005,'الإعدادات'!$B$4,$N$6:$N$2005,"&lt;"&amp;N1455)+COUNTIFS($A$6:A1455,'الإعدادات'!$B$4,$N$6:N1455,N1455),"")</f>
        <v/>
      </c>
    </row>
    <row r="1456">
      <c r="A1456" s="13" t="n"/>
      <c r="B1456" s="20" t="n"/>
      <c r="C1456" s="5" t="n"/>
      <c r="D1456" s="21" t="n"/>
      <c r="E1456" s="5" t="n"/>
      <c r="F1456" s="5" t="n"/>
      <c r="G1456" s="5" t="n"/>
      <c r="H1456" s="15" t="n"/>
      <c r="I1456" s="5" t="n"/>
      <c r="J1456" s="19">
        <f>IF(E1456&amp;""="","",IFERROR(INDEX('الخدمات'!$B$6:$B$205,MATCH(E1456&amp;"",'الخدمات'!$A$6:$A$205,0)),"خدمة غير موجودة"))</f>
        <v/>
      </c>
      <c r="K1456" s="19">
        <f>IF(A1456&amp;""="","",IF(AND(G1456="تم",ISNUMBER(J1456)),ROUND(J1456-N(H1456),2),0))</f>
        <v/>
      </c>
      <c r="L1456" s="19">
        <f>IF(A1456&amp;""="","",IFERROR(ROUND(K1456*INDEX('الموظفات'!$C$6:$C$205,MATCH(F1456&amp;"",'الموظفات'!$A$6:$A$205,0)),2),0))</f>
        <v/>
      </c>
      <c r="M1456" s="6">
        <f>IF(A1456&amp;""="","",IF(G1456&amp;""="","محجوز",G1456))</f>
        <v/>
      </c>
      <c r="N1456" s="18">
        <f>IF(ISNUMBER(A1456),IF(ISNUMBER(B1456),HOUR(B1456)*60+MINUTE(B1456),0),"")</f>
        <v/>
      </c>
      <c r="O1456" s="18">
        <f>IF(AND(ISNUMBER(A1456),A1456='الإعدادات'!$B$4),COUNTIFS($A$6:$A$2005,'الإعدادات'!$B$4,$N$6:$N$2005,"&lt;"&amp;N1456)+COUNTIFS($A$6:A1456,'الإعدادات'!$B$4,$N$6:N1456,N1456),"")</f>
        <v/>
      </c>
    </row>
    <row r="1457">
      <c r="A1457" s="13" t="n"/>
      <c r="B1457" s="20" t="n"/>
      <c r="C1457" s="5" t="n"/>
      <c r="D1457" s="21" t="n"/>
      <c r="E1457" s="5" t="n"/>
      <c r="F1457" s="5" t="n"/>
      <c r="G1457" s="5" t="n"/>
      <c r="H1457" s="15" t="n"/>
      <c r="I1457" s="5" t="n"/>
      <c r="J1457" s="19">
        <f>IF(E1457&amp;""="","",IFERROR(INDEX('الخدمات'!$B$6:$B$205,MATCH(E1457&amp;"",'الخدمات'!$A$6:$A$205,0)),"خدمة غير موجودة"))</f>
        <v/>
      </c>
      <c r="K1457" s="19">
        <f>IF(A1457&amp;""="","",IF(AND(G1457="تم",ISNUMBER(J1457)),ROUND(J1457-N(H1457),2),0))</f>
        <v/>
      </c>
      <c r="L1457" s="19">
        <f>IF(A1457&amp;""="","",IFERROR(ROUND(K1457*INDEX('الموظفات'!$C$6:$C$205,MATCH(F1457&amp;"",'الموظفات'!$A$6:$A$205,0)),2),0))</f>
        <v/>
      </c>
      <c r="M1457" s="6">
        <f>IF(A1457&amp;""="","",IF(G1457&amp;""="","محجوز",G1457))</f>
        <v/>
      </c>
      <c r="N1457" s="18">
        <f>IF(ISNUMBER(A1457),IF(ISNUMBER(B1457),HOUR(B1457)*60+MINUTE(B1457),0),"")</f>
        <v/>
      </c>
      <c r="O1457" s="18">
        <f>IF(AND(ISNUMBER(A1457),A1457='الإعدادات'!$B$4),COUNTIFS($A$6:$A$2005,'الإعدادات'!$B$4,$N$6:$N$2005,"&lt;"&amp;N1457)+COUNTIFS($A$6:A1457,'الإعدادات'!$B$4,$N$6:N1457,N1457),"")</f>
        <v/>
      </c>
    </row>
    <row r="1458">
      <c r="A1458" s="13" t="n"/>
      <c r="B1458" s="20" t="n"/>
      <c r="C1458" s="5" t="n"/>
      <c r="D1458" s="21" t="n"/>
      <c r="E1458" s="5" t="n"/>
      <c r="F1458" s="5" t="n"/>
      <c r="G1458" s="5" t="n"/>
      <c r="H1458" s="15" t="n"/>
      <c r="I1458" s="5" t="n"/>
      <c r="J1458" s="19">
        <f>IF(E1458&amp;""="","",IFERROR(INDEX('الخدمات'!$B$6:$B$205,MATCH(E1458&amp;"",'الخدمات'!$A$6:$A$205,0)),"خدمة غير موجودة"))</f>
        <v/>
      </c>
      <c r="K1458" s="19">
        <f>IF(A1458&amp;""="","",IF(AND(G1458="تم",ISNUMBER(J1458)),ROUND(J1458-N(H1458),2),0))</f>
        <v/>
      </c>
      <c r="L1458" s="19">
        <f>IF(A1458&amp;""="","",IFERROR(ROUND(K1458*INDEX('الموظفات'!$C$6:$C$205,MATCH(F1458&amp;"",'الموظفات'!$A$6:$A$205,0)),2),0))</f>
        <v/>
      </c>
      <c r="M1458" s="6">
        <f>IF(A1458&amp;""="","",IF(G1458&amp;""="","محجوز",G1458))</f>
        <v/>
      </c>
      <c r="N1458" s="18">
        <f>IF(ISNUMBER(A1458),IF(ISNUMBER(B1458),HOUR(B1458)*60+MINUTE(B1458),0),"")</f>
        <v/>
      </c>
      <c r="O1458" s="18">
        <f>IF(AND(ISNUMBER(A1458),A1458='الإعدادات'!$B$4),COUNTIFS($A$6:$A$2005,'الإعدادات'!$B$4,$N$6:$N$2005,"&lt;"&amp;N1458)+COUNTIFS($A$6:A1458,'الإعدادات'!$B$4,$N$6:N1458,N1458),"")</f>
        <v/>
      </c>
    </row>
    <row r="1459">
      <c r="A1459" s="13" t="n"/>
      <c r="B1459" s="20" t="n"/>
      <c r="C1459" s="5" t="n"/>
      <c r="D1459" s="21" t="n"/>
      <c r="E1459" s="5" t="n"/>
      <c r="F1459" s="5" t="n"/>
      <c r="G1459" s="5" t="n"/>
      <c r="H1459" s="15" t="n"/>
      <c r="I1459" s="5" t="n"/>
      <c r="J1459" s="19">
        <f>IF(E1459&amp;""="","",IFERROR(INDEX('الخدمات'!$B$6:$B$205,MATCH(E1459&amp;"",'الخدمات'!$A$6:$A$205,0)),"خدمة غير موجودة"))</f>
        <v/>
      </c>
      <c r="K1459" s="19">
        <f>IF(A1459&amp;""="","",IF(AND(G1459="تم",ISNUMBER(J1459)),ROUND(J1459-N(H1459),2),0))</f>
        <v/>
      </c>
      <c r="L1459" s="19">
        <f>IF(A1459&amp;""="","",IFERROR(ROUND(K1459*INDEX('الموظفات'!$C$6:$C$205,MATCH(F1459&amp;"",'الموظفات'!$A$6:$A$205,0)),2),0))</f>
        <v/>
      </c>
      <c r="M1459" s="6">
        <f>IF(A1459&amp;""="","",IF(G1459&amp;""="","محجوز",G1459))</f>
        <v/>
      </c>
      <c r="N1459" s="18">
        <f>IF(ISNUMBER(A1459),IF(ISNUMBER(B1459),HOUR(B1459)*60+MINUTE(B1459),0),"")</f>
        <v/>
      </c>
      <c r="O1459" s="18">
        <f>IF(AND(ISNUMBER(A1459),A1459='الإعدادات'!$B$4),COUNTIFS($A$6:$A$2005,'الإعدادات'!$B$4,$N$6:$N$2005,"&lt;"&amp;N1459)+COUNTIFS($A$6:A1459,'الإعدادات'!$B$4,$N$6:N1459,N1459),"")</f>
        <v/>
      </c>
    </row>
    <row r="1460">
      <c r="A1460" s="13" t="n"/>
      <c r="B1460" s="20" t="n"/>
      <c r="C1460" s="5" t="n"/>
      <c r="D1460" s="21" t="n"/>
      <c r="E1460" s="5" t="n"/>
      <c r="F1460" s="5" t="n"/>
      <c r="G1460" s="5" t="n"/>
      <c r="H1460" s="15" t="n"/>
      <c r="I1460" s="5" t="n"/>
      <c r="J1460" s="19">
        <f>IF(E1460&amp;""="","",IFERROR(INDEX('الخدمات'!$B$6:$B$205,MATCH(E1460&amp;"",'الخدمات'!$A$6:$A$205,0)),"خدمة غير موجودة"))</f>
        <v/>
      </c>
      <c r="K1460" s="19">
        <f>IF(A1460&amp;""="","",IF(AND(G1460="تم",ISNUMBER(J1460)),ROUND(J1460-N(H1460),2),0))</f>
        <v/>
      </c>
      <c r="L1460" s="19">
        <f>IF(A1460&amp;""="","",IFERROR(ROUND(K1460*INDEX('الموظفات'!$C$6:$C$205,MATCH(F1460&amp;"",'الموظفات'!$A$6:$A$205,0)),2),0))</f>
        <v/>
      </c>
      <c r="M1460" s="6">
        <f>IF(A1460&amp;""="","",IF(G1460&amp;""="","محجوز",G1460))</f>
        <v/>
      </c>
      <c r="N1460" s="18">
        <f>IF(ISNUMBER(A1460),IF(ISNUMBER(B1460),HOUR(B1460)*60+MINUTE(B1460),0),"")</f>
        <v/>
      </c>
      <c r="O1460" s="18">
        <f>IF(AND(ISNUMBER(A1460),A1460='الإعدادات'!$B$4),COUNTIFS($A$6:$A$2005,'الإعدادات'!$B$4,$N$6:$N$2005,"&lt;"&amp;N1460)+COUNTIFS($A$6:A1460,'الإعدادات'!$B$4,$N$6:N1460,N1460),"")</f>
        <v/>
      </c>
    </row>
    <row r="1461">
      <c r="A1461" s="13" t="n"/>
      <c r="B1461" s="20" t="n"/>
      <c r="C1461" s="5" t="n"/>
      <c r="D1461" s="21" t="n"/>
      <c r="E1461" s="5" t="n"/>
      <c r="F1461" s="5" t="n"/>
      <c r="G1461" s="5" t="n"/>
      <c r="H1461" s="15" t="n"/>
      <c r="I1461" s="5" t="n"/>
      <c r="J1461" s="19">
        <f>IF(E1461&amp;""="","",IFERROR(INDEX('الخدمات'!$B$6:$B$205,MATCH(E1461&amp;"",'الخدمات'!$A$6:$A$205,0)),"خدمة غير موجودة"))</f>
        <v/>
      </c>
      <c r="K1461" s="19">
        <f>IF(A1461&amp;""="","",IF(AND(G1461="تم",ISNUMBER(J1461)),ROUND(J1461-N(H1461),2),0))</f>
        <v/>
      </c>
      <c r="L1461" s="19">
        <f>IF(A1461&amp;""="","",IFERROR(ROUND(K1461*INDEX('الموظفات'!$C$6:$C$205,MATCH(F1461&amp;"",'الموظفات'!$A$6:$A$205,0)),2),0))</f>
        <v/>
      </c>
      <c r="M1461" s="6">
        <f>IF(A1461&amp;""="","",IF(G1461&amp;""="","محجوز",G1461))</f>
        <v/>
      </c>
      <c r="N1461" s="18">
        <f>IF(ISNUMBER(A1461),IF(ISNUMBER(B1461),HOUR(B1461)*60+MINUTE(B1461),0),"")</f>
        <v/>
      </c>
      <c r="O1461" s="18">
        <f>IF(AND(ISNUMBER(A1461),A1461='الإعدادات'!$B$4),COUNTIFS($A$6:$A$2005,'الإعدادات'!$B$4,$N$6:$N$2005,"&lt;"&amp;N1461)+COUNTIFS($A$6:A1461,'الإعدادات'!$B$4,$N$6:N1461,N1461),"")</f>
        <v/>
      </c>
    </row>
    <row r="1462">
      <c r="A1462" s="13" t="n"/>
      <c r="B1462" s="20" t="n"/>
      <c r="C1462" s="5" t="n"/>
      <c r="D1462" s="21" t="n"/>
      <c r="E1462" s="5" t="n"/>
      <c r="F1462" s="5" t="n"/>
      <c r="G1462" s="5" t="n"/>
      <c r="H1462" s="15" t="n"/>
      <c r="I1462" s="5" t="n"/>
      <c r="J1462" s="19">
        <f>IF(E1462&amp;""="","",IFERROR(INDEX('الخدمات'!$B$6:$B$205,MATCH(E1462&amp;"",'الخدمات'!$A$6:$A$205,0)),"خدمة غير موجودة"))</f>
        <v/>
      </c>
      <c r="K1462" s="19">
        <f>IF(A1462&amp;""="","",IF(AND(G1462="تم",ISNUMBER(J1462)),ROUND(J1462-N(H1462),2),0))</f>
        <v/>
      </c>
      <c r="L1462" s="19">
        <f>IF(A1462&amp;""="","",IFERROR(ROUND(K1462*INDEX('الموظفات'!$C$6:$C$205,MATCH(F1462&amp;"",'الموظفات'!$A$6:$A$205,0)),2),0))</f>
        <v/>
      </c>
      <c r="M1462" s="6">
        <f>IF(A1462&amp;""="","",IF(G1462&amp;""="","محجوز",G1462))</f>
        <v/>
      </c>
      <c r="N1462" s="18">
        <f>IF(ISNUMBER(A1462),IF(ISNUMBER(B1462),HOUR(B1462)*60+MINUTE(B1462),0),"")</f>
        <v/>
      </c>
      <c r="O1462" s="18">
        <f>IF(AND(ISNUMBER(A1462),A1462='الإعدادات'!$B$4),COUNTIFS($A$6:$A$2005,'الإعدادات'!$B$4,$N$6:$N$2005,"&lt;"&amp;N1462)+COUNTIFS($A$6:A1462,'الإعدادات'!$B$4,$N$6:N1462,N1462),"")</f>
        <v/>
      </c>
    </row>
    <row r="1463">
      <c r="A1463" s="13" t="n"/>
      <c r="B1463" s="20" t="n"/>
      <c r="C1463" s="5" t="n"/>
      <c r="D1463" s="21" t="n"/>
      <c r="E1463" s="5" t="n"/>
      <c r="F1463" s="5" t="n"/>
      <c r="G1463" s="5" t="n"/>
      <c r="H1463" s="15" t="n"/>
      <c r="I1463" s="5" t="n"/>
      <c r="J1463" s="19">
        <f>IF(E1463&amp;""="","",IFERROR(INDEX('الخدمات'!$B$6:$B$205,MATCH(E1463&amp;"",'الخدمات'!$A$6:$A$205,0)),"خدمة غير موجودة"))</f>
        <v/>
      </c>
      <c r="K1463" s="19">
        <f>IF(A1463&amp;""="","",IF(AND(G1463="تم",ISNUMBER(J1463)),ROUND(J1463-N(H1463),2),0))</f>
        <v/>
      </c>
      <c r="L1463" s="19">
        <f>IF(A1463&amp;""="","",IFERROR(ROUND(K1463*INDEX('الموظفات'!$C$6:$C$205,MATCH(F1463&amp;"",'الموظفات'!$A$6:$A$205,0)),2),0))</f>
        <v/>
      </c>
      <c r="M1463" s="6">
        <f>IF(A1463&amp;""="","",IF(G1463&amp;""="","محجوز",G1463))</f>
        <v/>
      </c>
      <c r="N1463" s="18">
        <f>IF(ISNUMBER(A1463),IF(ISNUMBER(B1463),HOUR(B1463)*60+MINUTE(B1463),0),"")</f>
        <v/>
      </c>
      <c r="O1463" s="18">
        <f>IF(AND(ISNUMBER(A1463),A1463='الإعدادات'!$B$4),COUNTIFS($A$6:$A$2005,'الإعدادات'!$B$4,$N$6:$N$2005,"&lt;"&amp;N1463)+COUNTIFS($A$6:A1463,'الإعدادات'!$B$4,$N$6:N1463,N1463),"")</f>
        <v/>
      </c>
    </row>
    <row r="1464">
      <c r="A1464" s="13" t="n"/>
      <c r="B1464" s="20" t="n"/>
      <c r="C1464" s="5" t="n"/>
      <c r="D1464" s="21" t="n"/>
      <c r="E1464" s="5" t="n"/>
      <c r="F1464" s="5" t="n"/>
      <c r="G1464" s="5" t="n"/>
      <c r="H1464" s="15" t="n"/>
      <c r="I1464" s="5" t="n"/>
      <c r="J1464" s="19">
        <f>IF(E1464&amp;""="","",IFERROR(INDEX('الخدمات'!$B$6:$B$205,MATCH(E1464&amp;"",'الخدمات'!$A$6:$A$205,0)),"خدمة غير موجودة"))</f>
        <v/>
      </c>
      <c r="K1464" s="19">
        <f>IF(A1464&amp;""="","",IF(AND(G1464="تم",ISNUMBER(J1464)),ROUND(J1464-N(H1464),2),0))</f>
        <v/>
      </c>
      <c r="L1464" s="19">
        <f>IF(A1464&amp;""="","",IFERROR(ROUND(K1464*INDEX('الموظفات'!$C$6:$C$205,MATCH(F1464&amp;"",'الموظفات'!$A$6:$A$205,0)),2),0))</f>
        <v/>
      </c>
      <c r="M1464" s="6">
        <f>IF(A1464&amp;""="","",IF(G1464&amp;""="","محجوز",G1464))</f>
        <v/>
      </c>
      <c r="N1464" s="18">
        <f>IF(ISNUMBER(A1464),IF(ISNUMBER(B1464),HOUR(B1464)*60+MINUTE(B1464),0),"")</f>
        <v/>
      </c>
      <c r="O1464" s="18">
        <f>IF(AND(ISNUMBER(A1464),A1464='الإعدادات'!$B$4),COUNTIFS($A$6:$A$2005,'الإعدادات'!$B$4,$N$6:$N$2005,"&lt;"&amp;N1464)+COUNTIFS($A$6:A1464,'الإعدادات'!$B$4,$N$6:N1464,N1464),"")</f>
        <v/>
      </c>
    </row>
    <row r="1465">
      <c r="A1465" s="13" t="n"/>
      <c r="B1465" s="20" t="n"/>
      <c r="C1465" s="5" t="n"/>
      <c r="D1465" s="21" t="n"/>
      <c r="E1465" s="5" t="n"/>
      <c r="F1465" s="5" t="n"/>
      <c r="G1465" s="5" t="n"/>
      <c r="H1465" s="15" t="n"/>
      <c r="I1465" s="5" t="n"/>
      <c r="J1465" s="19">
        <f>IF(E1465&amp;""="","",IFERROR(INDEX('الخدمات'!$B$6:$B$205,MATCH(E1465&amp;"",'الخدمات'!$A$6:$A$205,0)),"خدمة غير موجودة"))</f>
        <v/>
      </c>
      <c r="K1465" s="19">
        <f>IF(A1465&amp;""="","",IF(AND(G1465="تم",ISNUMBER(J1465)),ROUND(J1465-N(H1465),2),0))</f>
        <v/>
      </c>
      <c r="L1465" s="19">
        <f>IF(A1465&amp;""="","",IFERROR(ROUND(K1465*INDEX('الموظفات'!$C$6:$C$205,MATCH(F1465&amp;"",'الموظفات'!$A$6:$A$205,0)),2),0))</f>
        <v/>
      </c>
      <c r="M1465" s="6">
        <f>IF(A1465&amp;""="","",IF(G1465&amp;""="","محجوز",G1465))</f>
        <v/>
      </c>
      <c r="N1465" s="18">
        <f>IF(ISNUMBER(A1465),IF(ISNUMBER(B1465),HOUR(B1465)*60+MINUTE(B1465),0),"")</f>
        <v/>
      </c>
      <c r="O1465" s="18">
        <f>IF(AND(ISNUMBER(A1465),A1465='الإعدادات'!$B$4),COUNTIFS($A$6:$A$2005,'الإعدادات'!$B$4,$N$6:$N$2005,"&lt;"&amp;N1465)+COUNTIFS($A$6:A1465,'الإعدادات'!$B$4,$N$6:N1465,N1465),"")</f>
        <v/>
      </c>
    </row>
    <row r="1466">
      <c r="A1466" s="13" t="n"/>
      <c r="B1466" s="20" t="n"/>
      <c r="C1466" s="5" t="n"/>
      <c r="D1466" s="21" t="n"/>
      <c r="E1466" s="5" t="n"/>
      <c r="F1466" s="5" t="n"/>
      <c r="G1466" s="5" t="n"/>
      <c r="H1466" s="15" t="n"/>
      <c r="I1466" s="5" t="n"/>
      <c r="J1466" s="19">
        <f>IF(E1466&amp;""="","",IFERROR(INDEX('الخدمات'!$B$6:$B$205,MATCH(E1466&amp;"",'الخدمات'!$A$6:$A$205,0)),"خدمة غير موجودة"))</f>
        <v/>
      </c>
      <c r="K1466" s="19">
        <f>IF(A1466&amp;""="","",IF(AND(G1466="تم",ISNUMBER(J1466)),ROUND(J1466-N(H1466),2),0))</f>
        <v/>
      </c>
      <c r="L1466" s="19">
        <f>IF(A1466&amp;""="","",IFERROR(ROUND(K1466*INDEX('الموظفات'!$C$6:$C$205,MATCH(F1466&amp;"",'الموظفات'!$A$6:$A$205,0)),2),0))</f>
        <v/>
      </c>
      <c r="M1466" s="6">
        <f>IF(A1466&amp;""="","",IF(G1466&amp;""="","محجوز",G1466))</f>
        <v/>
      </c>
      <c r="N1466" s="18">
        <f>IF(ISNUMBER(A1466),IF(ISNUMBER(B1466),HOUR(B1466)*60+MINUTE(B1466),0),"")</f>
        <v/>
      </c>
      <c r="O1466" s="18">
        <f>IF(AND(ISNUMBER(A1466),A1466='الإعدادات'!$B$4),COUNTIFS($A$6:$A$2005,'الإعدادات'!$B$4,$N$6:$N$2005,"&lt;"&amp;N1466)+COUNTIFS($A$6:A1466,'الإعدادات'!$B$4,$N$6:N1466,N1466),"")</f>
        <v/>
      </c>
    </row>
    <row r="1467">
      <c r="A1467" s="13" t="n"/>
      <c r="B1467" s="20" t="n"/>
      <c r="C1467" s="5" t="n"/>
      <c r="D1467" s="21" t="n"/>
      <c r="E1467" s="5" t="n"/>
      <c r="F1467" s="5" t="n"/>
      <c r="G1467" s="5" t="n"/>
      <c r="H1467" s="15" t="n"/>
      <c r="I1467" s="5" t="n"/>
      <c r="J1467" s="19">
        <f>IF(E1467&amp;""="","",IFERROR(INDEX('الخدمات'!$B$6:$B$205,MATCH(E1467&amp;"",'الخدمات'!$A$6:$A$205,0)),"خدمة غير موجودة"))</f>
        <v/>
      </c>
      <c r="K1467" s="19">
        <f>IF(A1467&amp;""="","",IF(AND(G1467="تم",ISNUMBER(J1467)),ROUND(J1467-N(H1467),2),0))</f>
        <v/>
      </c>
      <c r="L1467" s="19">
        <f>IF(A1467&amp;""="","",IFERROR(ROUND(K1467*INDEX('الموظفات'!$C$6:$C$205,MATCH(F1467&amp;"",'الموظفات'!$A$6:$A$205,0)),2),0))</f>
        <v/>
      </c>
      <c r="M1467" s="6">
        <f>IF(A1467&amp;""="","",IF(G1467&amp;""="","محجوز",G1467))</f>
        <v/>
      </c>
      <c r="N1467" s="18">
        <f>IF(ISNUMBER(A1467),IF(ISNUMBER(B1467),HOUR(B1467)*60+MINUTE(B1467),0),"")</f>
        <v/>
      </c>
      <c r="O1467" s="18">
        <f>IF(AND(ISNUMBER(A1467),A1467='الإعدادات'!$B$4),COUNTIFS($A$6:$A$2005,'الإعدادات'!$B$4,$N$6:$N$2005,"&lt;"&amp;N1467)+COUNTIFS($A$6:A1467,'الإعدادات'!$B$4,$N$6:N1467,N1467),"")</f>
        <v/>
      </c>
    </row>
    <row r="1468">
      <c r="A1468" s="13" t="n"/>
      <c r="B1468" s="20" t="n"/>
      <c r="C1468" s="5" t="n"/>
      <c r="D1468" s="21" t="n"/>
      <c r="E1468" s="5" t="n"/>
      <c r="F1468" s="5" t="n"/>
      <c r="G1468" s="5" t="n"/>
      <c r="H1468" s="15" t="n"/>
      <c r="I1468" s="5" t="n"/>
      <c r="J1468" s="19">
        <f>IF(E1468&amp;""="","",IFERROR(INDEX('الخدمات'!$B$6:$B$205,MATCH(E1468&amp;"",'الخدمات'!$A$6:$A$205,0)),"خدمة غير موجودة"))</f>
        <v/>
      </c>
      <c r="K1468" s="19">
        <f>IF(A1468&amp;""="","",IF(AND(G1468="تم",ISNUMBER(J1468)),ROUND(J1468-N(H1468),2),0))</f>
        <v/>
      </c>
      <c r="L1468" s="19">
        <f>IF(A1468&amp;""="","",IFERROR(ROUND(K1468*INDEX('الموظفات'!$C$6:$C$205,MATCH(F1468&amp;"",'الموظفات'!$A$6:$A$205,0)),2),0))</f>
        <v/>
      </c>
      <c r="M1468" s="6">
        <f>IF(A1468&amp;""="","",IF(G1468&amp;""="","محجوز",G1468))</f>
        <v/>
      </c>
      <c r="N1468" s="18">
        <f>IF(ISNUMBER(A1468),IF(ISNUMBER(B1468),HOUR(B1468)*60+MINUTE(B1468),0),"")</f>
        <v/>
      </c>
      <c r="O1468" s="18">
        <f>IF(AND(ISNUMBER(A1468),A1468='الإعدادات'!$B$4),COUNTIFS($A$6:$A$2005,'الإعدادات'!$B$4,$N$6:$N$2005,"&lt;"&amp;N1468)+COUNTIFS($A$6:A1468,'الإعدادات'!$B$4,$N$6:N1468,N1468),"")</f>
        <v/>
      </c>
    </row>
    <row r="1469">
      <c r="A1469" s="13" t="n"/>
      <c r="B1469" s="20" t="n"/>
      <c r="C1469" s="5" t="n"/>
      <c r="D1469" s="21" t="n"/>
      <c r="E1469" s="5" t="n"/>
      <c r="F1469" s="5" t="n"/>
      <c r="G1469" s="5" t="n"/>
      <c r="H1469" s="15" t="n"/>
      <c r="I1469" s="5" t="n"/>
      <c r="J1469" s="19">
        <f>IF(E1469&amp;""="","",IFERROR(INDEX('الخدمات'!$B$6:$B$205,MATCH(E1469&amp;"",'الخدمات'!$A$6:$A$205,0)),"خدمة غير موجودة"))</f>
        <v/>
      </c>
      <c r="K1469" s="19">
        <f>IF(A1469&amp;""="","",IF(AND(G1469="تم",ISNUMBER(J1469)),ROUND(J1469-N(H1469),2),0))</f>
        <v/>
      </c>
      <c r="L1469" s="19">
        <f>IF(A1469&amp;""="","",IFERROR(ROUND(K1469*INDEX('الموظفات'!$C$6:$C$205,MATCH(F1469&amp;"",'الموظفات'!$A$6:$A$205,0)),2),0))</f>
        <v/>
      </c>
      <c r="M1469" s="6">
        <f>IF(A1469&amp;""="","",IF(G1469&amp;""="","محجوز",G1469))</f>
        <v/>
      </c>
      <c r="N1469" s="18">
        <f>IF(ISNUMBER(A1469),IF(ISNUMBER(B1469),HOUR(B1469)*60+MINUTE(B1469),0),"")</f>
        <v/>
      </c>
      <c r="O1469" s="18">
        <f>IF(AND(ISNUMBER(A1469),A1469='الإعدادات'!$B$4),COUNTIFS($A$6:$A$2005,'الإعدادات'!$B$4,$N$6:$N$2005,"&lt;"&amp;N1469)+COUNTIFS($A$6:A1469,'الإعدادات'!$B$4,$N$6:N1469,N1469),"")</f>
        <v/>
      </c>
    </row>
    <row r="1470">
      <c r="A1470" s="13" t="n"/>
      <c r="B1470" s="20" t="n"/>
      <c r="C1470" s="5" t="n"/>
      <c r="D1470" s="21" t="n"/>
      <c r="E1470" s="5" t="n"/>
      <c r="F1470" s="5" t="n"/>
      <c r="G1470" s="5" t="n"/>
      <c r="H1470" s="15" t="n"/>
      <c r="I1470" s="5" t="n"/>
      <c r="J1470" s="19">
        <f>IF(E1470&amp;""="","",IFERROR(INDEX('الخدمات'!$B$6:$B$205,MATCH(E1470&amp;"",'الخدمات'!$A$6:$A$205,0)),"خدمة غير موجودة"))</f>
        <v/>
      </c>
      <c r="K1470" s="19">
        <f>IF(A1470&amp;""="","",IF(AND(G1470="تم",ISNUMBER(J1470)),ROUND(J1470-N(H1470),2),0))</f>
        <v/>
      </c>
      <c r="L1470" s="19">
        <f>IF(A1470&amp;""="","",IFERROR(ROUND(K1470*INDEX('الموظفات'!$C$6:$C$205,MATCH(F1470&amp;"",'الموظفات'!$A$6:$A$205,0)),2),0))</f>
        <v/>
      </c>
      <c r="M1470" s="6">
        <f>IF(A1470&amp;""="","",IF(G1470&amp;""="","محجوز",G1470))</f>
        <v/>
      </c>
      <c r="N1470" s="18">
        <f>IF(ISNUMBER(A1470),IF(ISNUMBER(B1470),HOUR(B1470)*60+MINUTE(B1470),0),"")</f>
        <v/>
      </c>
      <c r="O1470" s="18">
        <f>IF(AND(ISNUMBER(A1470),A1470='الإعدادات'!$B$4),COUNTIFS($A$6:$A$2005,'الإعدادات'!$B$4,$N$6:$N$2005,"&lt;"&amp;N1470)+COUNTIFS($A$6:A1470,'الإعدادات'!$B$4,$N$6:N1470,N1470),"")</f>
        <v/>
      </c>
    </row>
    <row r="1471">
      <c r="A1471" s="13" t="n"/>
      <c r="B1471" s="20" t="n"/>
      <c r="C1471" s="5" t="n"/>
      <c r="D1471" s="21" t="n"/>
      <c r="E1471" s="5" t="n"/>
      <c r="F1471" s="5" t="n"/>
      <c r="G1471" s="5" t="n"/>
      <c r="H1471" s="15" t="n"/>
      <c r="I1471" s="5" t="n"/>
      <c r="J1471" s="19">
        <f>IF(E1471&amp;""="","",IFERROR(INDEX('الخدمات'!$B$6:$B$205,MATCH(E1471&amp;"",'الخدمات'!$A$6:$A$205,0)),"خدمة غير موجودة"))</f>
        <v/>
      </c>
      <c r="K1471" s="19">
        <f>IF(A1471&amp;""="","",IF(AND(G1471="تم",ISNUMBER(J1471)),ROUND(J1471-N(H1471),2),0))</f>
        <v/>
      </c>
      <c r="L1471" s="19">
        <f>IF(A1471&amp;""="","",IFERROR(ROUND(K1471*INDEX('الموظفات'!$C$6:$C$205,MATCH(F1471&amp;"",'الموظفات'!$A$6:$A$205,0)),2),0))</f>
        <v/>
      </c>
      <c r="M1471" s="6">
        <f>IF(A1471&amp;""="","",IF(G1471&amp;""="","محجوز",G1471))</f>
        <v/>
      </c>
      <c r="N1471" s="18">
        <f>IF(ISNUMBER(A1471),IF(ISNUMBER(B1471),HOUR(B1471)*60+MINUTE(B1471),0),"")</f>
        <v/>
      </c>
      <c r="O1471" s="18">
        <f>IF(AND(ISNUMBER(A1471),A1471='الإعدادات'!$B$4),COUNTIFS($A$6:$A$2005,'الإعدادات'!$B$4,$N$6:$N$2005,"&lt;"&amp;N1471)+COUNTIFS($A$6:A1471,'الإعدادات'!$B$4,$N$6:N1471,N1471),"")</f>
        <v/>
      </c>
    </row>
    <row r="1472">
      <c r="A1472" s="13" t="n"/>
      <c r="B1472" s="20" t="n"/>
      <c r="C1472" s="5" t="n"/>
      <c r="D1472" s="21" t="n"/>
      <c r="E1472" s="5" t="n"/>
      <c r="F1472" s="5" t="n"/>
      <c r="G1472" s="5" t="n"/>
      <c r="H1472" s="15" t="n"/>
      <c r="I1472" s="5" t="n"/>
      <c r="J1472" s="19">
        <f>IF(E1472&amp;""="","",IFERROR(INDEX('الخدمات'!$B$6:$B$205,MATCH(E1472&amp;"",'الخدمات'!$A$6:$A$205,0)),"خدمة غير موجودة"))</f>
        <v/>
      </c>
      <c r="K1472" s="19">
        <f>IF(A1472&amp;""="","",IF(AND(G1472="تم",ISNUMBER(J1472)),ROUND(J1472-N(H1472),2),0))</f>
        <v/>
      </c>
      <c r="L1472" s="19">
        <f>IF(A1472&amp;""="","",IFERROR(ROUND(K1472*INDEX('الموظفات'!$C$6:$C$205,MATCH(F1472&amp;"",'الموظفات'!$A$6:$A$205,0)),2),0))</f>
        <v/>
      </c>
      <c r="M1472" s="6">
        <f>IF(A1472&amp;""="","",IF(G1472&amp;""="","محجوز",G1472))</f>
        <v/>
      </c>
      <c r="N1472" s="18">
        <f>IF(ISNUMBER(A1472),IF(ISNUMBER(B1472),HOUR(B1472)*60+MINUTE(B1472),0),"")</f>
        <v/>
      </c>
      <c r="O1472" s="18">
        <f>IF(AND(ISNUMBER(A1472),A1472='الإعدادات'!$B$4),COUNTIFS($A$6:$A$2005,'الإعدادات'!$B$4,$N$6:$N$2005,"&lt;"&amp;N1472)+COUNTIFS($A$6:A1472,'الإعدادات'!$B$4,$N$6:N1472,N1472),"")</f>
        <v/>
      </c>
    </row>
    <row r="1473">
      <c r="A1473" s="13" t="n"/>
      <c r="B1473" s="20" t="n"/>
      <c r="C1473" s="5" t="n"/>
      <c r="D1473" s="21" t="n"/>
      <c r="E1473" s="5" t="n"/>
      <c r="F1473" s="5" t="n"/>
      <c r="G1473" s="5" t="n"/>
      <c r="H1473" s="15" t="n"/>
      <c r="I1473" s="5" t="n"/>
      <c r="J1473" s="19">
        <f>IF(E1473&amp;""="","",IFERROR(INDEX('الخدمات'!$B$6:$B$205,MATCH(E1473&amp;"",'الخدمات'!$A$6:$A$205,0)),"خدمة غير موجودة"))</f>
        <v/>
      </c>
      <c r="K1473" s="19">
        <f>IF(A1473&amp;""="","",IF(AND(G1473="تم",ISNUMBER(J1473)),ROUND(J1473-N(H1473),2),0))</f>
        <v/>
      </c>
      <c r="L1473" s="19">
        <f>IF(A1473&amp;""="","",IFERROR(ROUND(K1473*INDEX('الموظفات'!$C$6:$C$205,MATCH(F1473&amp;"",'الموظفات'!$A$6:$A$205,0)),2),0))</f>
        <v/>
      </c>
      <c r="M1473" s="6">
        <f>IF(A1473&amp;""="","",IF(G1473&amp;""="","محجوز",G1473))</f>
        <v/>
      </c>
      <c r="N1473" s="18">
        <f>IF(ISNUMBER(A1473),IF(ISNUMBER(B1473),HOUR(B1473)*60+MINUTE(B1473),0),"")</f>
        <v/>
      </c>
      <c r="O1473" s="18">
        <f>IF(AND(ISNUMBER(A1473),A1473='الإعدادات'!$B$4),COUNTIFS($A$6:$A$2005,'الإعدادات'!$B$4,$N$6:$N$2005,"&lt;"&amp;N1473)+COUNTIFS($A$6:A1473,'الإعدادات'!$B$4,$N$6:N1473,N1473),"")</f>
        <v/>
      </c>
    </row>
    <row r="1474">
      <c r="A1474" s="13" t="n"/>
      <c r="B1474" s="20" t="n"/>
      <c r="C1474" s="5" t="n"/>
      <c r="D1474" s="21" t="n"/>
      <c r="E1474" s="5" t="n"/>
      <c r="F1474" s="5" t="n"/>
      <c r="G1474" s="5" t="n"/>
      <c r="H1474" s="15" t="n"/>
      <c r="I1474" s="5" t="n"/>
      <c r="J1474" s="19">
        <f>IF(E1474&amp;""="","",IFERROR(INDEX('الخدمات'!$B$6:$B$205,MATCH(E1474&amp;"",'الخدمات'!$A$6:$A$205,0)),"خدمة غير موجودة"))</f>
        <v/>
      </c>
      <c r="K1474" s="19">
        <f>IF(A1474&amp;""="","",IF(AND(G1474="تم",ISNUMBER(J1474)),ROUND(J1474-N(H1474),2),0))</f>
        <v/>
      </c>
      <c r="L1474" s="19">
        <f>IF(A1474&amp;""="","",IFERROR(ROUND(K1474*INDEX('الموظفات'!$C$6:$C$205,MATCH(F1474&amp;"",'الموظفات'!$A$6:$A$205,0)),2),0))</f>
        <v/>
      </c>
      <c r="M1474" s="6">
        <f>IF(A1474&amp;""="","",IF(G1474&amp;""="","محجوز",G1474))</f>
        <v/>
      </c>
      <c r="N1474" s="18">
        <f>IF(ISNUMBER(A1474),IF(ISNUMBER(B1474),HOUR(B1474)*60+MINUTE(B1474),0),"")</f>
        <v/>
      </c>
      <c r="O1474" s="18">
        <f>IF(AND(ISNUMBER(A1474),A1474='الإعدادات'!$B$4),COUNTIFS($A$6:$A$2005,'الإعدادات'!$B$4,$N$6:$N$2005,"&lt;"&amp;N1474)+COUNTIFS($A$6:A1474,'الإعدادات'!$B$4,$N$6:N1474,N1474),"")</f>
        <v/>
      </c>
    </row>
    <row r="1475">
      <c r="A1475" s="13" t="n"/>
      <c r="B1475" s="20" t="n"/>
      <c r="C1475" s="5" t="n"/>
      <c r="D1475" s="21" t="n"/>
      <c r="E1475" s="5" t="n"/>
      <c r="F1475" s="5" t="n"/>
      <c r="G1475" s="5" t="n"/>
      <c r="H1475" s="15" t="n"/>
      <c r="I1475" s="5" t="n"/>
      <c r="J1475" s="19">
        <f>IF(E1475&amp;""="","",IFERROR(INDEX('الخدمات'!$B$6:$B$205,MATCH(E1475&amp;"",'الخدمات'!$A$6:$A$205,0)),"خدمة غير موجودة"))</f>
        <v/>
      </c>
      <c r="K1475" s="19">
        <f>IF(A1475&amp;""="","",IF(AND(G1475="تم",ISNUMBER(J1475)),ROUND(J1475-N(H1475),2),0))</f>
        <v/>
      </c>
      <c r="L1475" s="19">
        <f>IF(A1475&amp;""="","",IFERROR(ROUND(K1475*INDEX('الموظفات'!$C$6:$C$205,MATCH(F1475&amp;"",'الموظفات'!$A$6:$A$205,0)),2),0))</f>
        <v/>
      </c>
      <c r="M1475" s="6">
        <f>IF(A1475&amp;""="","",IF(G1475&amp;""="","محجوز",G1475))</f>
        <v/>
      </c>
      <c r="N1475" s="18">
        <f>IF(ISNUMBER(A1475),IF(ISNUMBER(B1475),HOUR(B1475)*60+MINUTE(B1475),0),"")</f>
        <v/>
      </c>
      <c r="O1475" s="18">
        <f>IF(AND(ISNUMBER(A1475),A1475='الإعدادات'!$B$4),COUNTIFS($A$6:$A$2005,'الإعدادات'!$B$4,$N$6:$N$2005,"&lt;"&amp;N1475)+COUNTIFS($A$6:A1475,'الإعدادات'!$B$4,$N$6:N1475,N1475),"")</f>
        <v/>
      </c>
    </row>
    <row r="1476">
      <c r="A1476" s="13" t="n"/>
      <c r="B1476" s="20" t="n"/>
      <c r="C1476" s="5" t="n"/>
      <c r="D1476" s="21" t="n"/>
      <c r="E1476" s="5" t="n"/>
      <c r="F1476" s="5" t="n"/>
      <c r="G1476" s="5" t="n"/>
      <c r="H1476" s="15" t="n"/>
      <c r="I1476" s="5" t="n"/>
      <c r="J1476" s="19">
        <f>IF(E1476&amp;""="","",IFERROR(INDEX('الخدمات'!$B$6:$B$205,MATCH(E1476&amp;"",'الخدمات'!$A$6:$A$205,0)),"خدمة غير موجودة"))</f>
        <v/>
      </c>
      <c r="K1476" s="19">
        <f>IF(A1476&amp;""="","",IF(AND(G1476="تم",ISNUMBER(J1476)),ROUND(J1476-N(H1476),2),0))</f>
        <v/>
      </c>
      <c r="L1476" s="19">
        <f>IF(A1476&amp;""="","",IFERROR(ROUND(K1476*INDEX('الموظفات'!$C$6:$C$205,MATCH(F1476&amp;"",'الموظفات'!$A$6:$A$205,0)),2),0))</f>
        <v/>
      </c>
      <c r="M1476" s="6">
        <f>IF(A1476&amp;""="","",IF(G1476&amp;""="","محجوز",G1476))</f>
        <v/>
      </c>
      <c r="N1476" s="18">
        <f>IF(ISNUMBER(A1476),IF(ISNUMBER(B1476),HOUR(B1476)*60+MINUTE(B1476),0),"")</f>
        <v/>
      </c>
      <c r="O1476" s="18">
        <f>IF(AND(ISNUMBER(A1476),A1476='الإعدادات'!$B$4),COUNTIFS($A$6:$A$2005,'الإعدادات'!$B$4,$N$6:$N$2005,"&lt;"&amp;N1476)+COUNTIFS($A$6:A1476,'الإعدادات'!$B$4,$N$6:N1476,N1476),"")</f>
        <v/>
      </c>
    </row>
    <row r="1477">
      <c r="A1477" s="13" t="n"/>
      <c r="B1477" s="20" t="n"/>
      <c r="C1477" s="5" t="n"/>
      <c r="D1477" s="21" t="n"/>
      <c r="E1477" s="5" t="n"/>
      <c r="F1477" s="5" t="n"/>
      <c r="G1477" s="5" t="n"/>
      <c r="H1477" s="15" t="n"/>
      <c r="I1477" s="5" t="n"/>
      <c r="J1477" s="19">
        <f>IF(E1477&amp;""="","",IFERROR(INDEX('الخدمات'!$B$6:$B$205,MATCH(E1477&amp;"",'الخدمات'!$A$6:$A$205,0)),"خدمة غير موجودة"))</f>
        <v/>
      </c>
      <c r="K1477" s="19">
        <f>IF(A1477&amp;""="","",IF(AND(G1477="تم",ISNUMBER(J1477)),ROUND(J1477-N(H1477),2),0))</f>
        <v/>
      </c>
      <c r="L1477" s="19">
        <f>IF(A1477&amp;""="","",IFERROR(ROUND(K1477*INDEX('الموظفات'!$C$6:$C$205,MATCH(F1477&amp;"",'الموظفات'!$A$6:$A$205,0)),2),0))</f>
        <v/>
      </c>
      <c r="M1477" s="6">
        <f>IF(A1477&amp;""="","",IF(G1477&amp;""="","محجوز",G1477))</f>
        <v/>
      </c>
      <c r="N1477" s="18">
        <f>IF(ISNUMBER(A1477),IF(ISNUMBER(B1477),HOUR(B1477)*60+MINUTE(B1477),0),"")</f>
        <v/>
      </c>
      <c r="O1477" s="18">
        <f>IF(AND(ISNUMBER(A1477),A1477='الإعدادات'!$B$4),COUNTIFS($A$6:$A$2005,'الإعدادات'!$B$4,$N$6:$N$2005,"&lt;"&amp;N1477)+COUNTIFS($A$6:A1477,'الإعدادات'!$B$4,$N$6:N1477,N1477),"")</f>
        <v/>
      </c>
    </row>
    <row r="1478">
      <c r="A1478" s="13" t="n"/>
      <c r="B1478" s="20" t="n"/>
      <c r="C1478" s="5" t="n"/>
      <c r="D1478" s="21" t="n"/>
      <c r="E1478" s="5" t="n"/>
      <c r="F1478" s="5" t="n"/>
      <c r="G1478" s="5" t="n"/>
      <c r="H1478" s="15" t="n"/>
      <c r="I1478" s="5" t="n"/>
      <c r="J1478" s="19">
        <f>IF(E1478&amp;""="","",IFERROR(INDEX('الخدمات'!$B$6:$B$205,MATCH(E1478&amp;"",'الخدمات'!$A$6:$A$205,0)),"خدمة غير موجودة"))</f>
        <v/>
      </c>
      <c r="K1478" s="19">
        <f>IF(A1478&amp;""="","",IF(AND(G1478="تم",ISNUMBER(J1478)),ROUND(J1478-N(H1478),2),0))</f>
        <v/>
      </c>
      <c r="L1478" s="19">
        <f>IF(A1478&amp;""="","",IFERROR(ROUND(K1478*INDEX('الموظفات'!$C$6:$C$205,MATCH(F1478&amp;"",'الموظفات'!$A$6:$A$205,0)),2),0))</f>
        <v/>
      </c>
      <c r="M1478" s="6">
        <f>IF(A1478&amp;""="","",IF(G1478&amp;""="","محجوز",G1478))</f>
        <v/>
      </c>
      <c r="N1478" s="18">
        <f>IF(ISNUMBER(A1478),IF(ISNUMBER(B1478),HOUR(B1478)*60+MINUTE(B1478),0),"")</f>
        <v/>
      </c>
      <c r="O1478" s="18">
        <f>IF(AND(ISNUMBER(A1478),A1478='الإعدادات'!$B$4),COUNTIFS($A$6:$A$2005,'الإعدادات'!$B$4,$N$6:$N$2005,"&lt;"&amp;N1478)+COUNTIFS($A$6:A1478,'الإعدادات'!$B$4,$N$6:N1478,N1478),"")</f>
        <v/>
      </c>
    </row>
    <row r="1479">
      <c r="A1479" s="13" t="n"/>
      <c r="B1479" s="20" t="n"/>
      <c r="C1479" s="5" t="n"/>
      <c r="D1479" s="21" t="n"/>
      <c r="E1479" s="5" t="n"/>
      <c r="F1479" s="5" t="n"/>
      <c r="G1479" s="5" t="n"/>
      <c r="H1479" s="15" t="n"/>
      <c r="I1479" s="5" t="n"/>
      <c r="J1479" s="19">
        <f>IF(E1479&amp;""="","",IFERROR(INDEX('الخدمات'!$B$6:$B$205,MATCH(E1479&amp;"",'الخدمات'!$A$6:$A$205,0)),"خدمة غير موجودة"))</f>
        <v/>
      </c>
      <c r="K1479" s="19">
        <f>IF(A1479&amp;""="","",IF(AND(G1479="تم",ISNUMBER(J1479)),ROUND(J1479-N(H1479),2),0))</f>
        <v/>
      </c>
      <c r="L1479" s="19">
        <f>IF(A1479&amp;""="","",IFERROR(ROUND(K1479*INDEX('الموظفات'!$C$6:$C$205,MATCH(F1479&amp;"",'الموظفات'!$A$6:$A$205,0)),2),0))</f>
        <v/>
      </c>
      <c r="M1479" s="6">
        <f>IF(A1479&amp;""="","",IF(G1479&amp;""="","محجوز",G1479))</f>
        <v/>
      </c>
      <c r="N1479" s="18">
        <f>IF(ISNUMBER(A1479),IF(ISNUMBER(B1479),HOUR(B1479)*60+MINUTE(B1479),0),"")</f>
        <v/>
      </c>
      <c r="O1479" s="18">
        <f>IF(AND(ISNUMBER(A1479),A1479='الإعدادات'!$B$4),COUNTIFS($A$6:$A$2005,'الإعدادات'!$B$4,$N$6:$N$2005,"&lt;"&amp;N1479)+COUNTIFS($A$6:A1479,'الإعدادات'!$B$4,$N$6:N1479,N1479),"")</f>
        <v/>
      </c>
    </row>
    <row r="1480">
      <c r="A1480" s="13" t="n"/>
      <c r="B1480" s="20" t="n"/>
      <c r="C1480" s="5" t="n"/>
      <c r="D1480" s="21" t="n"/>
      <c r="E1480" s="5" t="n"/>
      <c r="F1480" s="5" t="n"/>
      <c r="G1480" s="5" t="n"/>
      <c r="H1480" s="15" t="n"/>
      <c r="I1480" s="5" t="n"/>
      <c r="J1480" s="19">
        <f>IF(E1480&amp;""="","",IFERROR(INDEX('الخدمات'!$B$6:$B$205,MATCH(E1480&amp;"",'الخدمات'!$A$6:$A$205,0)),"خدمة غير موجودة"))</f>
        <v/>
      </c>
      <c r="K1480" s="19">
        <f>IF(A1480&amp;""="","",IF(AND(G1480="تم",ISNUMBER(J1480)),ROUND(J1480-N(H1480),2),0))</f>
        <v/>
      </c>
      <c r="L1480" s="19">
        <f>IF(A1480&amp;""="","",IFERROR(ROUND(K1480*INDEX('الموظفات'!$C$6:$C$205,MATCH(F1480&amp;"",'الموظفات'!$A$6:$A$205,0)),2),0))</f>
        <v/>
      </c>
      <c r="M1480" s="6">
        <f>IF(A1480&amp;""="","",IF(G1480&amp;""="","محجوز",G1480))</f>
        <v/>
      </c>
      <c r="N1480" s="18">
        <f>IF(ISNUMBER(A1480),IF(ISNUMBER(B1480),HOUR(B1480)*60+MINUTE(B1480),0),"")</f>
        <v/>
      </c>
      <c r="O1480" s="18">
        <f>IF(AND(ISNUMBER(A1480),A1480='الإعدادات'!$B$4),COUNTIFS($A$6:$A$2005,'الإعدادات'!$B$4,$N$6:$N$2005,"&lt;"&amp;N1480)+COUNTIFS($A$6:A1480,'الإعدادات'!$B$4,$N$6:N1480,N1480),"")</f>
        <v/>
      </c>
    </row>
    <row r="1481">
      <c r="A1481" s="13" t="n"/>
      <c r="B1481" s="20" t="n"/>
      <c r="C1481" s="5" t="n"/>
      <c r="D1481" s="21" t="n"/>
      <c r="E1481" s="5" t="n"/>
      <c r="F1481" s="5" t="n"/>
      <c r="G1481" s="5" t="n"/>
      <c r="H1481" s="15" t="n"/>
      <c r="I1481" s="5" t="n"/>
      <c r="J1481" s="19">
        <f>IF(E1481&amp;""="","",IFERROR(INDEX('الخدمات'!$B$6:$B$205,MATCH(E1481&amp;"",'الخدمات'!$A$6:$A$205,0)),"خدمة غير موجودة"))</f>
        <v/>
      </c>
      <c r="K1481" s="19">
        <f>IF(A1481&amp;""="","",IF(AND(G1481="تم",ISNUMBER(J1481)),ROUND(J1481-N(H1481),2),0))</f>
        <v/>
      </c>
      <c r="L1481" s="19">
        <f>IF(A1481&amp;""="","",IFERROR(ROUND(K1481*INDEX('الموظفات'!$C$6:$C$205,MATCH(F1481&amp;"",'الموظفات'!$A$6:$A$205,0)),2),0))</f>
        <v/>
      </c>
      <c r="M1481" s="6">
        <f>IF(A1481&amp;""="","",IF(G1481&amp;""="","محجوز",G1481))</f>
        <v/>
      </c>
      <c r="N1481" s="18">
        <f>IF(ISNUMBER(A1481),IF(ISNUMBER(B1481),HOUR(B1481)*60+MINUTE(B1481),0),"")</f>
        <v/>
      </c>
      <c r="O1481" s="18">
        <f>IF(AND(ISNUMBER(A1481),A1481='الإعدادات'!$B$4),COUNTIFS($A$6:$A$2005,'الإعدادات'!$B$4,$N$6:$N$2005,"&lt;"&amp;N1481)+COUNTIFS($A$6:A1481,'الإعدادات'!$B$4,$N$6:N1481,N1481),"")</f>
        <v/>
      </c>
    </row>
    <row r="1482">
      <c r="A1482" s="13" t="n"/>
      <c r="B1482" s="20" t="n"/>
      <c r="C1482" s="5" t="n"/>
      <c r="D1482" s="21" t="n"/>
      <c r="E1482" s="5" t="n"/>
      <c r="F1482" s="5" t="n"/>
      <c r="G1482" s="5" t="n"/>
      <c r="H1482" s="15" t="n"/>
      <c r="I1482" s="5" t="n"/>
      <c r="J1482" s="19">
        <f>IF(E1482&amp;""="","",IFERROR(INDEX('الخدمات'!$B$6:$B$205,MATCH(E1482&amp;"",'الخدمات'!$A$6:$A$205,0)),"خدمة غير موجودة"))</f>
        <v/>
      </c>
      <c r="K1482" s="19">
        <f>IF(A1482&amp;""="","",IF(AND(G1482="تم",ISNUMBER(J1482)),ROUND(J1482-N(H1482),2),0))</f>
        <v/>
      </c>
      <c r="L1482" s="19">
        <f>IF(A1482&amp;""="","",IFERROR(ROUND(K1482*INDEX('الموظفات'!$C$6:$C$205,MATCH(F1482&amp;"",'الموظفات'!$A$6:$A$205,0)),2),0))</f>
        <v/>
      </c>
      <c r="M1482" s="6">
        <f>IF(A1482&amp;""="","",IF(G1482&amp;""="","محجوز",G1482))</f>
        <v/>
      </c>
      <c r="N1482" s="18">
        <f>IF(ISNUMBER(A1482),IF(ISNUMBER(B1482),HOUR(B1482)*60+MINUTE(B1482),0),"")</f>
        <v/>
      </c>
      <c r="O1482" s="18">
        <f>IF(AND(ISNUMBER(A1482),A1482='الإعدادات'!$B$4),COUNTIFS($A$6:$A$2005,'الإعدادات'!$B$4,$N$6:$N$2005,"&lt;"&amp;N1482)+COUNTIFS($A$6:A1482,'الإعدادات'!$B$4,$N$6:N1482,N1482),"")</f>
        <v/>
      </c>
    </row>
    <row r="1483">
      <c r="A1483" s="13" t="n"/>
      <c r="B1483" s="20" t="n"/>
      <c r="C1483" s="5" t="n"/>
      <c r="D1483" s="21" t="n"/>
      <c r="E1483" s="5" t="n"/>
      <c r="F1483" s="5" t="n"/>
      <c r="G1483" s="5" t="n"/>
      <c r="H1483" s="15" t="n"/>
      <c r="I1483" s="5" t="n"/>
      <c r="J1483" s="19">
        <f>IF(E1483&amp;""="","",IFERROR(INDEX('الخدمات'!$B$6:$B$205,MATCH(E1483&amp;"",'الخدمات'!$A$6:$A$205,0)),"خدمة غير موجودة"))</f>
        <v/>
      </c>
      <c r="K1483" s="19">
        <f>IF(A1483&amp;""="","",IF(AND(G1483="تم",ISNUMBER(J1483)),ROUND(J1483-N(H1483),2),0))</f>
        <v/>
      </c>
      <c r="L1483" s="19">
        <f>IF(A1483&amp;""="","",IFERROR(ROUND(K1483*INDEX('الموظفات'!$C$6:$C$205,MATCH(F1483&amp;"",'الموظفات'!$A$6:$A$205,0)),2),0))</f>
        <v/>
      </c>
      <c r="M1483" s="6">
        <f>IF(A1483&amp;""="","",IF(G1483&amp;""="","محجوز",G1483))</f>
        <v/>
      </c>
      <c r="N1483" s="18">
        <f>IF(ISNUMBER(A1483),IF(ISNUMBER(B1483),HOUR(B1483)*60+MINUTE(B1483),0),"")</f>
        <v/>
      </c>
      <c r="O1483" s="18">
        <f>IF(AND(ISNUMBER(A1483),A1483='الإعدادات'!$B$4),COUNTIFS($A$6:$A$2005,'الإعدادات'!$B$4,$N$6:$N$2005,"&lt;"&amp;N1483)+COUNTIFS($A$6:A1483,'الإعدادات'!$B$4,$N$6:N1483,N1483),"")</f>
        <v/>
      </c>
    </row>
    <row r="1484">
      <c r="A1484" s="13" t="n"/>
      <c r="B1484" s="20" t="n"/>
      <c r="C1484" s="5" t="n"/>
      <c r="D1484" s="21" t="n"/>
      <c r="E1484" s="5" t="n"/>
      <c r="F1484" s="5" t="n"/>
      <c r="G1484" s="5" t="n"/>
      <c r="H1484" s="15" t="n"/>
      <c r="I1484" s="5" t="n"/>
      <c r="J1484" s="19">
        <f>IF(E1484&amp;""="","",IFERROR(INDEX('الخدمات'!$B$6:$B$205,MATCH(E1484&amp;"",'الخدمات'!$A$6:$A$205,0)),"خدمة غير موجودة"))</f>
        <v/>
      </c>
      <c r="K1484" s="19">
        <f>IF(A1484&amp;""="","",IF(AND(G1484="تم",ISNUMBER(J1484)),ROUND(J1484-N(H1484),2),0))</f>
        <v/>
      </c>
      <c r="L1484" s="19">
        <f>IF(A1484&amp;""="","",IFERROR(ROUND(K1484*INDEX('الموظفات'!$C$6:$C$205,MATCH(F1484&amp;"",'الموظفات'!$A$6:$A$205,0)),2),0))</f>
        <v/>
      </c>
      <c r="M1484" s="6">
        <f>IF(A1484&amp;""="","",IF(G1484&amp;""="","محجوز",G1484))</f>
        <v/>
      </c>
      <c r="N1484" s="18">
        <f>IF(ISNUMBER(A1484),IF(ISNUMBER(B1484),HOUR(B1484)*60+MINUTE(B1484),0),"")</f>
        <v/>
      </c>
      <c r="O1484" s="18">
        <f>IF(AND(ISNUMBER(A1484),A1484='الإعدادات'!$B$4),COUNTIFS($A$6:$A$2005,'الإعدادات'!$B$4,$N$6:$N$2005,"&lt;"&amp;N1484)+COUNTIFS($A$6:A1484,'الإعدادات'!$B$4,$N$6:N1484,N1484),"")</f>
        <v/>
      </c>
    </row>
    <row r="1485">
      <c r="A1485" s="13" t="n"/>
      <c r="B1485" s="20" t="n"/>
      <c r="C1485" s="5" t="n"/>
      <c r="D1485" s="21" t="n"/>
      <c r="E1485" s="5" t="n"/>
      <c r="F1485" s="5" t="n"/>
      <c r="G1485" s="5" t="n"/>
      <c r="H1485" s="15" t="n"/>
      <c r="I1485" s="5" t="n"/>
      <c r="J1485" s="19">
        <f>IF(E1485&amp;""="","",IFERROR(INDEX('الخدمات'!$B$6:$B$205,MATCH(E1485&amp;"",'الخدمات'!$A$6:$A$205,0)),"خدمة غير موجودة"))</f>
        <v/>
      </c>
      <c r="K1485" s="19">
        <f>IF(A1485&amp;""="","",IF(AND(G1485="تم",ISNUMBER(J1485)),ROUND(J1485-N(H1485),2),0))</f>
        <v/>
      </c>
      <c r="L1485" s="19">
        <f>IF(A1485&amp;""="","",IFERROR(ROUND(K1485*INDEX('الموظفات'!$C$6:$C$205,MATCH(F1485&amp;"",'الموظفات'!$A$6:$A$205,0)),2),0))</f>
        <v/>
      </c>
      <c r="M1485" s="6">
        <f>IF(A1485&amp;""="","",IF(G1485&amp;""="","محجوز",G1485))</f>
        <v/>
      </c>
      <c r="N1485" s="18">
        <f>IF(ISNUMBER(A1485),IF(ISNUMBER(B1485),HOUR(B1485)*60+MINUTE(B1485),0),"")</f>
        <v/>
      </c>
      <c r="O1485" s="18">
        <f>IF(AND(ISNUMBER(A1485),A1485='الإعدادات'!$B$4),COUNTIFS($A$6:$A$2005,'الإعدادات'!$B$4,$N$6:$N$2005,"&lt;"&amp;N1485)+COUNTIFS($A$6:A1485,'الإعدادات'!$B$4,$N$6:N1485,N1485),"")</f>
        <v/>
      </c>
    </row>
    <row r="1486">
      <c r="A1486" s="13" t="n"/>
      <c r="B1486" s="20" t="n"/>
      <c r="C1486" s="5" t="n"/>
      <c r="D1486" s="21" t="n"/>
      <c r="E1486" s="5" t="n"/>
      <c r="F1486" s="5" t="n"/>
      <c r="G1486" s="5" t="n"/>
      <c r="H1486" s="15" t="n"/>
      <c r="I1486" s="5" t="n"/>
      <c r="J1486" s="19">
        <f>IF(E1486&amp;""="","",IFERROR(INDEX('الخدمات'!$B$6:$B$205,MATCH(E1486&amp;"",'الخدمات'!$A$6:$A$205,0)),"خدمة غير موجودة"))</f>
        <v/>
      </c>
      <c r="K1486" s="19">
        <f>IF(A1486&amp;""="","",IF(AND(G1486="تم",ISNUMBER(J1486)),ROUND(J1486-N(H1486),2),0))</f>
        <v/>
      </c>
      <c r="L1486" s="19">
        <f>IF(A1486&amp;""="","",IFERROR(ROUND(K1486*INDEX('الموظفات'!$C$6:$C$205,MATCH(F1486&amp;"",'الموظفات'!$A$6:$A$205,0)),2),0))</f>
        <v/>
      </c>
      <c r="M1486" s="6">
        <f>IF(A1486&amp;""="","",IF(G1486&amp;""="","محجوز",G1486))</f>
        <v/>
      </c>
      <c r="N1486" s="18">
        <f>IF(ISNUMBER(A1486),IF(ISNUMBER(B1486),HOUR(B1486)*60+MINUTE(B1486),0),"")</f>
        <v/>
      </c>
      <c r="O1486" s="18">
        <f>IF(AND(ISNUMBER(A1486),A1486='الإعدادات'!$B$4),COUNTIFS($A$6:$A$2005,'الإعدادات'!$B$4,$N$6:$N$2005,"&lt;"&amp;N1486)+COUNTIFS($A$6:A1486,'الإعدادات'!$B$4,$N$6:N1486,N1486),"")</f>
        <v/>
      </c>
    </row>
    <row r="1487">
      <c r="A1487" s="13" t="n"/>
      <c r="B1487" s="20" t="n"/>
      <c r="C1487" s="5" t="n"/>
      <c r="D1487" s="21" t="n"/>
      <c r="E1487" s="5" t="n"/>
      <c r="F1487" s="5" t="n"/>
      <c r="G1487" s="5" t="n"/>
      <c r="H1487" s="15" t="n"/>
      <c r="I1487" s="5" t="n"/>
      <c r="J1487" s="19">
        <f>IF(E1487&amp;""="","",IFERROR(INDEX('الخدمات'!$B$6:$B$205,MATCH(E1487&amp;"",'الخدمات'!$A$6:$A$205,0)),"خدمة غير موجودة"))</f>
        <v/>
      </c>
      <c r="K1487" s="19">
        <f>IF(A1487&amp;""="","",IF(AND(G1487="تم",ISNUMBER(J1487)),ROUND(J1487-N(H1487),2),0))</f>
        <v/>
      </c>
      <c r="L1487" s="19">
        <f>IF(A1487&amp;""="","",IFERROR(ROUND(K1487*INDEX('الموظفات'!$C$6:$C$205,MATCH(F1487&amp;"",'الموظفات'!$A$6:$A$205,0)),2),0))</f>
        <v/>
      </c>
      <c r="M1487" s="6">
        <f>IF(A1487&amp;""="","",IF(G1487&amp;""="","محجوز",G1487))</f>
        <v/>
      </c>
      <c r="N1487" s="18">
        <f>IF(ISNUMBER(A1487),IF(ISNUMBER(B1487),HOUR(B1487)*60+MINUTE(B1487),0),"")</f>
        <v/>
      </c>
      <c r="O1487" s="18">
        <f>IF(AND(ISNUMBER(A1487),A1487='الإعدادات'!$B$4),COUNTIFS($A$6:$A$2005,'الإعدادات'!$B$4,$N$6:$N$2005,"&lt;"&amp;N1487)+COUNTIFS($A$6:A1487,'الإعدادات'!$B$4,$N$6:N1487,N1487),"")</f>
        <v/>
      </c>
    </row>
    <row r="1488">
      <c r="A1488" s="13" t="n"/>
      <c r="B1488" s="20" t="n"/>
      <c r="C1488" s="5" t="n"/>
      <c r="D1488" s="21" t="n"/>
      <c r="E1488" s="5" t="n"/>
      <c r="F1488" s="5" t="n"/>
      <c r="G1488" s="5" t="n"/>
      <c r="H1488" s="15" t="n"/>
      <c r="I1488" s="5" t="n"/>
      <c r="J1488" s="19">
        <f>IF(E1488&amp;""="","",IFERROR(INDEX('الخدمات'!$B$6:$B$205,MATCH(E1488&amp;"",'الخدمات'!$A$6:$A$205,0)),"خدمة غير موجودة"))</f>
        <v/>
      </c>
      <c r="K1488" s="19">
        <f>IF(A1488&amp;""="","",IF(AND(G1488="تم",ISNUMBER(J1488)),ROUND(J1488-N(H1488),2),0))</f>
        <v/>
      </c>
      <c r="L1488" s="19">
        <f>IF(A1488&amp;""="","",IFERROR(ROUND(K1488*INDEX('الموظفات'!$C$6:$C$205,MATCH(F1488&amp;"",'الموظفات'!$A$6:$A$205,0)),2),0))</f>
        <v/>
      </c>
      <c r="M1488" s="6">
        <f>IF(A1488&amp;""="","",IF(G1488&amp;""="","محجوز",G1488))</f>
        <v/>
      </c>
      <c r="N1488" s="18">
        <f>IF(ISNUMBER(A1488),IF(ISNUMBER(B1488),HOUR(B1488)*60+MINUTE(B1488),0),"")</f>
        <v/>
      </c>
      <c r="O1488" s="18">
        <f>IF(AND(ISNUMBER(A1488),A1488='الإعدادات'!$B$4),COUNTIFS($A$6:$A$2005,'الإعدادات'!$B$4,$N$6:$N$2005,"&lt;"&amp;N1488)+COUNTIFS($A$6:A1488,'الإعدادات'!$B$4,$N$6:N1488,N1488),"")</f>
        <v/>
      </c>
    </row>
    <row r="1489">
      <c r="A1489" s="13" t="n"/>
      <c r="B1489" s="20" t="n"/>
      <c r="C1489" s="5" t="n"/>
      <c r="D1489" s="21" t="n"/>
      <c r="E1489" s="5" t="n"/>
      <c r="F1489" s="5" t="n"/>
      <c r="G1489" s="5" t="n"/>
      <c r="H1489" s="15" t="n"/>
      <c r="I1489" s="5" t="n"/>
      <c r="J1489" s="19">
        <f>IF(E1489&amp;""="","",IFERROR(INDEX('الخدمات'!$B$6:$B$205,MATCH(E1489&amp;"",'الخدمات'!$A$6:$A$205,0)),"خدمة غير موجودة"))</f>
        <v/>
      </c>
      <c r="K1489" s="19">
        <f>IF(A1489&amp;""="","",IF(AND(G1489="تم",ISNUMBER(J1489)),ROUND(J1489-N(H1489),2),0))</f>
        <v/>
      </c>
      <c r="L1489" s="19">
        <f>IF(A1489&amp;""="","",IFERROR(ROUND(K1489*INDEX('الموظفات'!$C$6:$C$205,MATCH(F1489&amp;"",'الموظفات'!$A$6:$A$205,0)),2),0))</f>
        <v/>
      </c>
      <c r="M1489" s="6">
        <f>IF(A1489&amp;""="","",IF(G1489&amp;""="","محجوز",G1489))</f>
        <v/>
      </c>
      <c r="N1489" s="18">
        <f>IF(ISNUMBER(A1489),IF(ISNUMBER(B1489),HOUR(B1489)*60+MINUTE(B1489),0),"")</f>
        <v/>
      </c>
      <c r="O1489" s="18">
        <f>IF(AND(ISNUMBER(A1489),A1489='الإعدادات'!$B$4),COUNTIFS($A$6:$A$2005,'الإعدادات'!$B$4,$N$6:$N$2005,"&lt;"&amp;N1489)+COUNTIFS($A$6:A1489,'الإعدادات'!$B$4,$N$6:N1489,N1489),"")</f>
        <v/>
      </c>
    </row>
    <row r="1490">
      <c r="A1490" s="13" t="n"/>
      <c r="B1490" s="20" t="n"/>
      <c r="C1490" s="5" t="n"/>
      <c r="D1490" s="21" t="n"/>
      <c r="E1490" s="5" t="n"/>
      <c r="F1490" s="5" t="n"/>
      <c r="G1490" s="5" t="n"/>
      <c r="H1490" s="15" t="n"/>
      <c r="I1490" s="5" t="n"/>
      <c r="J1490" s="19">
        <f>IF(E1490&amp;""="","",IFERROR(INDEX('الخدمات'!$B$6:$B$205,MATCH(E1490&amp;"",'الخدمات'!$A$6:$A$205,0)),"خدمة غير موجودة"))</f>
        <v/>
      </c>
      <c r="K1490" s="19">
        <f>IF(A1490&amp;""="","",IF(AND(G1490="تم",ISNUMBER(J1490)),ROUND(J1490-N(H1490),2),0))</f>
        <v/>
      </c>
      <c r="L1490" s="19">
        <f>IF(A1490&amp;""="","",IFERROR(ROUND(K1490*INDEX('الموظفات'!$C$6:$C$205,MATCH(F1490&amp;"",'الموظفات'!$A$6:$A$205,0)),2),0))</f>
        <v/>
      </c>
      <c r="M1490" s="6">
        <f>IF(A1490&amp;""="","",IF(G1490&amp;""="","محجوز",G1490))</f>
        <v/>
      </c>
      <c r="N1490" s="18">
        <f>IF(ISNUMBER(A1490),IF(ISNUMBER(B1490),HOUR(B1490)*60+MINUTE(B1490),0),"")</f>
        <v/>
      </c>
      <c r="O1490" s="18">
        <f>IF(AND(ISNUMBER(A1490),A1490='الإعدادات'!$B$4),COUNTIFS($A$6:$A$2005,'الإعدادات'!$B$4,$N$6:$N$2005,"&lt;"&amp;N1490)+COUNTIFS($A$6:A1490,'الإعدادات'!$B$4,$N$6:N1490,N1490),"")</f>
        <v/>
      </c>
    </row>
    <row r="1491">
      <c r="A1491" s="13" t="n"/>
      <c r="B1491" s="20" t="n"/>
      <c r="C1491" s="5" t="n"/>
      <c r="D1491" s="21" t="n"/>
      <c r="E1491" s="5" t="n"/>
      <c r="F1491" s="5" t="n"/>
      <c r="G1491" s="5" t="n"/>
      <c r="H1491" s="15" t="n"/>
      <c r="I1491" s="5" t="n"/>
      <c r="J1491" s="19">
        <f>IF(E1491&amp;""="","",IFERROR(INDEX('الخدمات'!$B$6:$B$205,MATCH(E1491&amp;"",'الخدمات'!$A$6:$A$205,0)),"خدمة غير موجودة"))</f>
        <v/>
      </c>
      <c r="K1491" s="19">
        <f>IF(A1491&amp;""="","",IF(AND(G1491="تم",ISNUMBER(J1491)),ROUND(J1491-N(H1491),2),0))</f>
        <v/>
      </c>
      <c r="L1491" s="19">
        <f>IF(A1491&amp;""="","",IFERROR(ROUND(K1491*INDEX('الموظفات'!$C$6:$C$205,MATCH(F1491&amp;"",'الموظفات'!$A$6:$A$205,0)),2),0))</f>
        <v/>
      </c>
      <c r="M1491" s="6">
        <f>IF(A1491&amp;""="","",IF(G1491&amp;""="","محجوز",G1491))</f>
        <v/>
      </c>
      <c r="N1491" s="18">
        <f>IF(ISNUMBER(A1491),IF(ISNUMBER(B1491),HOUR(B1491)*60+MINUTE(B1491),0),"")</f>
        <v/>
      </c>
      <c r="O1491" s="18">
        <f>IF(AND(ISNUMBER(A1491),A1491='الإعدادات'!$B$4),COUNTIFS($A$6:$A$2005,'الإعدادات'!$B$4,$N$6:$N$2005,"&lt;"&amp;N1491)+COUNTIFS($A$6:A1491,'الإعدادات'!$B$4,$N$6:N1491,N1491),"")</f>
        <v/>
      </c>
    </row>
    <row r="1492">
      <c r="A1492" s="13" t="n"/>
      <c r="B1492" s="20" t="n"/>
      <c r="C1492" s="5" t="n"/>
      <c r="D1492" s="21" t="n"/>
      <c r="E1492" s="5" t="n"/>
      <c r="F1492" s="5" t="n"/>
      <c r="G1492" s="5" t="n"/>
      <c r="H1492" s="15" t="n"/>
      <c r="I1492" s="5" t="n"/>
      <c r="J1492" s="19">
        <f>IF(E1492&amp;""="","",IFERROR(INDEX('الخدمات'!$B$6:$B$205,MATCH(E1492&amp;"",'الخدمات'!$A$6:$A$205,0)),"خدمة غير موجودة"))</f>
        <v/>
      </c>
      <c r="K1492" s="19">
        <f>IF(A1492&amp;""="","",IF(AND(G1492="تم",ISNUMBER(J1492)),ROUND(J1492-N(H1492),2),0))</f>
        <v/>
      </c>
      <c r="L1492" s="19">
        <f>IF(A1492&amp;""="","",IFERROR(ROUND(K1492*INDEX('الموظفات'!$C$6:$C$205,MATCH(F1492&amp;"",'الموظفات'!$A$6:$A$205,0)),2),0))</f>
        <v/>
      </c>
      <c r="M1492" s="6">
        <f>IF(A1492&amp;""="","",IF(G1492&amp;""="","محجوز",G1492))</f>
        <v/>
      </c>
      <c r="N1492" s="18">
        <f>IF(ISNUMBER(A1492),IF(ISNUMBER(B1492),HOUR(B1492)*60+MINUTE(B1492),0),"")</f>
        <v/>
      </c>
      <c r="O1492" s="18">
        <f>IF(AND(ISNUMBER(A1492),A1492='الإعدادات'!$B$4),COUNTIFS($A$6:$A$2005,'الإعدادات'!$B$4,$N$6:$N$2005,"&lt;"&amp;N1492)+COUNTIFS($A$6:A1492,'الإعدادات'!$B$4,$N$6:N1492,N1492),"")</f>
        <v/>
      </c>
    </row>
    <row r="1493">
      <c r="A1493" s="13" t="n"/>
      <c r="B1493" s="20" t="n"/>
      <c r="C1493" s="5" t="n"/>
      <c r="D1493" s="21" t="n"/>
      <c r="E1493" s="5" t="n"/>
      <c r="F1493" s="5" t="n"/>
      <c r="G1493" s="5" t="n"/>
      <c r="H1493" s="15" t="n"/>
      <c r="I1493" s="5" t="n"/>
      <c r="J1493" s="19">
        <f>IF(E1493&amp;""="","",IFERROR(INDEX('الخدمات'!$B$6:$B$205,MATCH(E1493&amp;"",'الخدمات'!$A$6:$A$205,0)),"خدمة غير موجودة"))</f>
        <v/>
      </c>
      <c r="K1493" s="19">
        <f>IF(A1493&amp;""="","",IF(AND(G1493="تم",ISNUMBER(J1493)),ROUND(J1493-N(H1493),2),0))</f>
        <v/>
      </c>
      <c r="L1493" s="19">
        <f>IF(A1493&amp;""="","",IFERROR(ROUND(K1493*INDEX('الموظفات'!$C$6:$C$205,MATCH(F1493&amp;"",'الموظفات'!$A$6:$A$205,0)),2),0))</f>
        <v/>
      </c>
      <c r="M1493" s="6">
        <f>IF(A1493&amp;""="","",IF(G1493&amp;""="","محجوز",G1493))</f>
        <v/>
      </c>
      <c r="N1493" s="18">
        <f>IF(ISNUMBER(A1493),IF(ISNUMBER(B1493),HOUR(B1493)*60+MINUTE(B1493),0),"")</f>
        <v/>
      </c>
      <c r="O1493" s="18">
        <f>IF(AND(ISNUMBER(A1493),A1493='الإعدادات'!$B$4),COUNTIFS($A$6:$A$2005,'الإعدادات'!$B$4,$N$6:$N$2005,"&lt;"&amp;N1493)+COUNTIFS($A$6:A1493,'الإعدادات'!$B$4,$N$6:N1493,N1493),"")</f>
        <v/>
      </c>
    </row>
    <row r="1494">
      <c r="A1494" s="13" t="n"/>
      <c r="B1494" s="20" t="n"/>
      <c r="C1494" s="5" t="n"/>
      <c r="D1494" s="21" t="n"/>
      <c r="E1494" s="5" t="n"/>
      <c r="F1494" s="5" t="n"/>
      <c r="G1494" s="5" t="n"/>
      <c r="H1494" s="15" t="n"/>
      <c r="I1494" s="5" t="n"/>
      <c r="J1494" s="19">
        <f>IF(E1494&amp;""="","",IFERROR(INDEX('الخدمات'!$B$6:$B$205,MATCH(E1494&amp;"",'الخدمات'!$A$6:$A$205,0)),"خدمة غير موجودة"))</f>
        <v/>
      </c>
      <c r="K1494" s="19">
        <f>IF(A1494&amp;""="","",IF(AND(G1494="تم",ISNUMBER(J1494)),ROUND(J1494-N(H1494),2),0))</f>
        <v/>
      </c>
      <c r="L1494" s="19">
        <f>IF(A1494&amp;""="","",IFERROR(ROUND(K1494*INDEX('الموظفات'!$C$6:$C$205,MATCH(F1494&amp;"",'الموظفات'!$A$6:$A$205,0)),2),0))</f>
        <v/>
      </c>
      <c r="M1494" s="6">
        <f>IF(A1494&amp;""="","",IF(G1494&amp;""="","محجوز",G1494))</f>
        <v/>
      </c>
      <c r="N1494" s="18">
        <f>IF(ISNUMBER(A1494),IF(ISNUMBER(B1494),HOUR(B1494)*60+MINUTE(B1494),0),"")</f>
        <v/>
      </c>
      <c r="O1494" s="18">
        <f>IF(AND(ISNUMBER(A1494),A1494='الإعدادات'!$B$4),COUNTIFS($A$6:$A$2005,'الإعدادات'!$B$4,$N$6:$N$2005,"&lt;"&amp;N1494)+COUNTIFS($A$6:A1494,'الإعدادات'!$B$4,$N$6:N1494,N1494),"")</f>
        <v/>
      </c>
    </row>
    <row r="1495">
      <c r="A1495" s="13" t="n"/>
      <c r="B1495" s="20" t="n"/>
      <c r="C1495" s="5" t="n"/>
      <c r="D1495" s="21" t="n"/>
      <c r="E1495" s="5" t="n"/>
      <c r="F1495" s="5" t="n"/>
      <c r="G1495" s="5" t="n"/>
      <c r="H1495" s="15" t="n"/>
      <c r="I1495" s="5" t="n"/>
      <c r="J1495" s="19">
        <f>IF(E1495&amp;""="","",IFERROR(INDEX('الخدمات'!$B$6:$B$205,MATCH(E1495&amp;"",'الخدمات'!$A$6:$A$205,0)),"خدمة غير موجودة"))</f>
        <v/>
      </c>
      <c r="K1495" s="19">
        <f>IF(A1495&amp;""="","",IF(AND(G1495="تم",ISNUMBER(J1495)),ROUND(J1495-N(H1495),2),0))</f>
        <v/>
      </c>
      <c r="L1495" s="19">
        <f>IF(A1495&amp;""="","",IFERROR(ROUND(K1495*INDEX('الموظفات'!$C$6:$C$205,MATCH(F1495&amp;"",'الموظفات'!$A$6:$A$205,0)),2),0))</f>
        <v/>
      </c>
      <c r="M1495" s="6">
        <f>IF(A1495&amp;""="","",IF(G1495&amp;""="","محجوز",G1495))</f>
        <v/>
      </c>
      <c r="N1495" s="18">
        <f>IF(ISNUMBER(A1495),IF(ISNUMBER(B1495),HOUR(B1495)*60+MINUTE(B1495),0),"")</f>
        <v/>
      </c>
      <c r="O1495" s="18">
        <f>IF(AND(ISNUMBER(A1495),A1495='الإعدادات'!$B$4),COUNTIFS($A$6:$A$2005,'الإعدادات'!$B$4,$N$6:$N$2005,"&lt;"&amp;N1495)+COUNTIFS($A$6:A1495,'الإعدادات'!$B$4,$N$6:N1495,N1495),"")</f>
        <v/>
      </c>
    </row>
    <row r="1496">
      <c r="A1496" s="13" t="n"/>
      <c r="B1496" s="20" t="n"/>
      <c r="C1496" s="5" t="n"/>
      <c r="D1496" s="21" t="n"/>
      <c r="E1496" s="5" t="n"/>
      <c r="F1496" s="5" t="n"/>
      <c r="G1496" s="5" t="n"/>
      <c r="H1496" s="15" t="n"/>
      <c r="I1496" s="5" t="n"/>
      <c r="J1496" s="19">
        <f>IF(E1496&amp;""="","",IFERROR(INDEX('الخدمات'!$B$6:$B$205,MATCH(E1496&amp;"",'الخدمات'!$A$6:$A$205,0)),"خدمة غير موجودة"))</f>
        <v/>
      </c>
      <c r="K1496" s="19">
        <f>IF(A1496&amp;""="","",IF(AND(G1496="تم",ISNUMBER(J1496)),ROUND(J1496-N(H1496),2),0))</f>
        <v/>
      </c>
      <c r="L1496" s="19">
        <f>IF(A1496&amp;""="","",IFERROR(ROUND(K1496*INDEX('الموظفات'!$C$6:$C$205,MATCH(F1496&amp;"",'الموظفات'!$A$6:$A$205,0)),2),0))</f>
        <v/>
      </c>
      <c r="M1496" s="6">
        <f>IF(A1496&amp;""="","",IF(G1496&amp;""="","محجوز",G1496))</f>
        <v/>
      </c>
      <c r="N1496" s="18">
        <f>IF(ISNUMBER(A1496),IF(ISNUMBER(B1496),HOUR(B1496)*60+MINUTE(B1496),0),"")</f>
        <v/>
      </c>
      <c r="O1496" s="18">
        <f>IF(AND(ISNUMBER(A1496),A1496='الإعدادات'!$B$4),COUNTIFS($A$6:$A$2005,'الإعدادات'!$B$4,$N$6:$N$2005,"&lt;"&amp;N1496)+COUNTIFS($A$6:A1496,'الإعدادات'!$B$4,$N$6:N1496,N1496),"")</f>
        <v/>
      </c>
    </row>
    <row r="1497">
      <c r="A1497" s="13" t="n"/>
      <c r="B1497" s="20" t="n"/>
      <c r="C1497" s="5" t="n"/>
      <c r="D1497" s="21" t="n"/>
      <c r="E1497" s="5" t="n"/>
      <c r="F1497" s="5" t="n"/>
      <c r="G1497" s="5" t="n"/>
      <c r="H1497" s="15" t="n"/>
      <c r="I1497" s="5" t="n"/>
      <c r="J1497" s="19">
        <f>IF(E1497&amp;""="","",IFERROR(INDEX('الخدمات'!$B$6:$B$205,MATCH(E1497&amp;"",'الخدمات'!$A$6:$A$205,0)),"خدمة غير موجودة"))</f>
        <v/>
      </c>
      <c r="K1497" s="19">
        <f>IF(A1497&amp;""="","",IF(AND(G1497="تم",ISNUMBER(J1497)),ROUND(J1497-N(H1497),2),0))</f>
        <v/>
      </c>
      <c r="L1497" s="19">
        <f>IF(A1497&amp;""="","",IFERROR(ROUND(K1497*INDEX('الموظفات'!$C$6:$C$205,MATCH(F1497&amp;"",'الموظفات'!$A$6:$A$205,0)),2),0))</f>
        <v/>
      </c>
      <c r="M1497" s="6">
        <f>IF(A1497&amp;""="","",IF(G1497&amp;""="","محجوز",G1497))</f>
        <v/>
      </c>
      <c r="N1497" s="18">
        <f>IF(ISNUMBER(A1497),IF(ISNUMBER(B1497),HOUR(B1497)*60+MINUTE(B1497),0),"")</f>
        <v/>
      </c>
      <c r="O1497" s="18">
        <f>IF(AND(ISNUMBER(A1497),A1497='الإعدادات'!$B$4),COUNTIFS($A$6:$A$2005,'الإعدادات'!$B$4,$N$6:$N$2005,"&lt;"&amp;N1497)+COUNTIFS($A$6:A1497,'الإعدادات'!$B$4,$N$6:N1497,N1497),"")</f>
        <v/>
      </c>
    </row>
    <row r="1498">
      <c r="A1498" s="13" t="n"/>
      <c r="B1498" s="20" t="n"/>
      <c r="C1498" s="5" t="n"/>
      <c r="D1498" s="21" t="n"/>
      <c r="E1498" s="5" t="n"/>
      <c r="F1498" s="5" t="n"/>
      <c r="G1498" s="5" t="n"/>
      <c r="H1498" s="15" t="n"/>
      <c r="I1498" s="5" t="n"/>
      <c r="J1498" s="19">
        <f>IF(E1498&amp;""="","",IFERROR(INDEX('الخدمات'!$B$6:$B$205,MATCH(E1498&amp;"",'الخدمات'!$A$6:$A$205,0)),"خدمة غير موجودة"))</f>
        <v/>
      </c>
      <c r="K1498" s="19">
        <f>IF(A1498&amp;""="","",IF(AND(G1498="تم",ISNUMBER(J1498)),ROUND(J1498-N(H1498),2),0))</f>
        <v/>
      </c>
      <c r="L1498" s="19">
        <f>IF(A1498&amp;""="","",IFERROR(ROUND(K1498*INDEX('الموظفات'!$C$6:$C$205,MATCH(F1498&amp;"",'الموظفات'!$A$6:$A$205,0)),2),0))</f>
        <v/>
      </c>
      <c r="M1498" s="6">
        <f>IF(A1498&amp;""="","",IF(G1498&amp;""="","محجوز",G1498))</f>
        <v/>
      </c>
      <c r="N1498" s="18">
        <f>IF(ISNUMBER(A1498),IF(ISNUMBER(B1498),HOUR(B1498)*60+MINUTE(B1498),0),"")</f>
        <v/>
      </c>
      <c r="O1498" s="18">
        <f>IF(AND(ISNUMBER(A1498),A1498='الإعدادات'!$B$4),COUNTIFS($A$6:$A$2005,'الإعدادات'!$B$4,$N$6:$N$2005,"&lt;"&amp;N1498)+COUNTIFS($A$6:A1498,'الإعدادات'!$B$4,$N$6:N1498,N1498),"")</f>
        <v/>
      </c>
    </row>
    <row r="1499">
      <c r="A1499" s="13" t="n"/>
      <c r="B1499" s="20" t="n"/>
      <c r="C1499" s="5" t="n"/>
      <c r="D1499" s="21" t="n"/>
      <c r="E1499" s="5" t="n"/>
      <c r="F1499" s="5" t="n"/>
      <c r="G1499" s="5" t="n"/>
      <c r="H1499" s="15" t="n"/>
      <c r="I1499" s="5" t="n"/>
      <c r="J1499" s="19">
        <f>IF(E1499&amp;""="","",IFERROR(INDEX('الخدمات'!$B$6:$B$205,MATCH(E1499&amp;"",'الخدمات'!$A$6:$A$205,0)),"خدمة غير موجودة"))</f>
        <v/>
      </c>
      <c r="K1499" s="19">
        <f>IF(A1499&amp;""="","",IF(AND(G1499="تم",ISNUMBER(J1499)),ROUND(J1499-N(H1499),2),0))</f>
        <v/>
      </c>
      <c r="L1499" s="19">
        <f>IF(A1499&amp;""="","",IFERROR(ROUND(K1499*INDEX('الموظفات'!$C$6:$C$205,MATCH(F1499&amp;"",'الموظفات'!$A$6:$A$205,0)),2),0))</f>
        <v/>
      </c>
      <c r="M1499" s="6">
        <f>IF(A1499&amp;""="","",IF(G1499&amp;""="","محجوز",G1499))</f>
        <v/>
      </c>
      <c r="N1499" s="18">
        <f>IF(ISNUMBER(A1499),IF(ISNUMBER(B1499),HOUR(B1499)*60+MINUTE(B1499),0),"")</f>
        <v/>
      </c>
      <c r="O1499" s="18">
        <f>IF(AND(ISNUMBER(A1499),A1499='الإعدادات'!$B$4),COUNTIFS($A$6:$A$2005,'الإعدادات'!$B$4,$N$6:$N$2005,"&lt;"&amp;N1499)+COUNTIFS($A$6:A1499,'الإعدادات'!$B$4,$N$6:N1499,N1499),"")</f>
        <v/>
      </c>
    </row>
    <row r="1500">
      <c r="A1500" s="13" t="n"/>
      <c r="B1500" s="20" t="n"/>
      <c r="C1500" s="5" t="n"/>
      <c r="D1500" s="21" t="n"/>
      <c r="E1500" s="5" t="n"/>
      <c r="F1500" s="5" t="n"/>
      <c r="G1500" s="5" t="n"/>
      <c r="H1500" s="15" t="n"/>
      <c r="I1500" s="5" t="n"/>
      <c r="J1500" s="19">
        <f>IF(E1500&amp;""="","",IFERROR(INDEX('الخدمات'!$B$6:$B$205,MATCH(E1500&amp;"",'الخدمات'!$A$6:$A$205,0)),"خدمة غير موجودة"))</f>
        <v/>
      </c>
      <c r="K1500" s="19">
        <f>IF(A1500&amp;""="","",IF(AND(G1500="تم",ISNUMBER(J1500)),ROUND(J1500-N(H1500),2),0))</f>
        <v/>
      </c>
      <c r="L1500" s="19">
        <f>IF(A1500&amp;""="","",IFERROR(ROUND(K1500*INDEX('الموظفات'!$C$6:$C$205,MATCH(F1500&amp;"",'الموظفات'!$A$6:$A$205,0)),2),0))</f>
        <v/>
      </c>
      <c r="M1500" s="6">
        <f>IF(A1500&amp;""="","",IF(G1500&amp;""="","محجوز",G1500))</f>
        <v/>
      </c>
      <c r="N1500" s="18">
        <f>IF(ISNUMBER(A1500),IF(ISNUMBER(B1500),HOUR(B1500)*60+MINUTE(B1500),0),"")</f>
        <v/>
      </c>
      <c r="O1500" s="18">
        <f>IF(AND(ISNUMBER(A1500),A1500='الإعدادات'!$B$4),COUNTIFS($A$6:$A$2005,'الإعدادات'!$B$4,$N$6:$N$2005,"&lt;"&amp;N1500)+COUNTIFS($A$6:A1500,'الإعدادات'!$B$4,$N$6:N1500,N1500),"")</f>
        <v/>
      </c>
    </row>
    <row r="1501">
      <c r="A1501" s="13" t="n"/>
      <c r="B1501" s="20" t="n"/>
      <c r="C1501" s="5" t="n"/>
      <c r="D1501" s="21" t="n"/>
      <c r="E1501" s="5" t="n"/>
      <c r="F1501" s="5" t="n"/>
      <c r="G1501" s="5" t="n"/>
      <c r="H1501" s="15" t="n"/>
      <c r="I1501" s="5" t="n"/>
      <c r="J1501" s="19">
        <f>IF(E1501&amp;""="","",IFERROR(INDEX('الخدمات'!$B$6:$B$205,MATCH(E1501&amp;"",'الخدمات'!$A$6:$A$205,0)),"خدمة غير موجودة"))</f>
        <v/>
      </c>
      <c r="K1501" s="19">
        <f>IF(A1501&amp;""="","",IF(AND(G1501="تم",ISNUMBER(J1501)),ROUND(J1501-N(H1501),2),0))</f>
        <v/>
      </c>
      <c r="L1501" s="19">
        <f>IF(A1501&amp;""="","",IFERROR(ROUND(K1501*INDEX('الموظفات'!$C$6:$C$205,MATCH(F1501&amp;"",'الموظفات'!$A$6:$A$205,0)),2),0))</f>
        <v/>
      </c>
      <c r="M1501" s="6">
        <f>IF(A1501&amp;""="","",IF(G1501&amp;""="","محجوز",G1501))</f>
        <v/>
      </c>
      <c r="N1501" s="18">
        <f>IF(ISNUMBER(A1501),IF(ISNUMBER(B1501),HOUR(B1501)*60+MINUTE(B1501),0),"")</f>
        <v/>
      </c>
      <c r="O1501" s="18">
        <f>IF(AND(ISNUMBER(A1501),A1501='الإعدادات'!$B$4),COUNTIFS($A$6:$A$2005,'الإعدادات'!$B$4,$N$6:$N$2005,"&lt;"&amp;N1501)+COUNTIFS($A$6:A1501,'الإعدادات'!$B$4,$N$6:N1501,N1501),"")</f>
        <v/>
      </c>
    </row>
    <row r="1502">
      <c r="A1502" s="13" t="n"/>
      <c r="B1502" s="20" t="n"/>
      <c r="C1502" s="5" t="n"/>
      <c r="D1502" s="21" t="n"/>
      <c r="E1502" s="5" t="n"/>
      <c r="F1502" s="5" t="n"/>
      <c r="G1502" s="5" t="n"/>
      <c r="H1502" s="15" t="n"/>
      <c r="I1502" s="5" t="n"/>
      <c r="J1502" s="19">
        <f>IF(E1502&amp;""="","",IFERROR(INDEX('الخدمات'!$B$6:$B$205,MATCH(E1502&amp;"",'الخدمات'!$A$6:$A$205,0)),"خدمة غير موجودة"))</f>
        <v/>
      </c>
      <c r="K1502" s="19">
        <f>IF(A1502&amp;""="","",IF(AND(G1502="تم",ISNUMBER(J1502)),ROUND(J1502-N(H1502),2),0))</f>
        <v/>
      </c>
      <c r="L1502" s="19">
        <f>IF(A1502&amp;""="","",IFERROR(ROUND(K1502*INDEX('الموظفات'!$C$6:$C$205,MATCH(F1502&amp;"",'الموظفات'!$A$6:$A$205,0)),2),0))</f>
        <v/>
      </c>
      <c r="M1502" s="6">
        <f>IF(A1502&amp;""="","",IF(G1502&amp;""="","محجوز",G1502))</f>
        <v/>
      </c>
      <c r="N1502" s="18">
        <f>IF(ISNUMBER(A1502),IF(ISNUMBER(B1502),HOUR(B1502)*60+MINUTE(B1502),0),"")</f>
        <v/>
      </c>
      <c r="O1502" s="18">
        <f>IF(AND(ISNUMBER(A1502),A1502='الإعدادات'!$B$4),COUNTIFS($A$6:$A$2005,'الإعدادات'!$B$4,$N$6:$N$2005,"&lt;"&amp;N1502)+COUNTIFS($A$6:A1502,'الإعدادات'!$B$4,$N$6:N1502,N1502),"")</f>
        <v/>
      </c>
    </row>
    <row r="1503">
      <c r="A1503" s="13" t="n"/>
      <c r="B1503" s="20" t="n"/>
      <c r="C1503" s="5" t="n"/>
      <c r="D1503" s="21" t="n"/>
      <c r="E1503" s="5" t="n"/>
      <c r="F1503" s="5" t="n"/>
      <c r="G1503" s="5" t="n"/>
      <c r="H1503" s="15" t="n"/>
      <c r="I1503" s="5" t="n"/>
      <c r="J1503" s="19">
        <f>IF(E1503&amp;""="","",IFERROR(INDEX('الخدمات'!$B$6:$B$205,MATCH(E1503&amp;"",'الخدمات'!$A$6:$A$205,0)),"خدمة غير موجودة"))</f>
        <v/>
      </c>
      <c r="K1503" s="19">
        <f>IF(A1503&amp;""="","",IF(AND(G1503="تم",ISNUMBER(J1503)),ROUND(J1503-N(H1503),2),0))</f>
        <v/>
      </c>
      <c r="L1503" s="19">
        <f>IF(A1503&amp;""="","",IFERROR(ROUND(K1503*INDEX('الموظفات'!$C$6:$C$205,MATCH(F1503&amp;"",'الموظفات'!$A$6:$A$205,0)),2),0))</f>
        <v/>
      </c>
      <c r="M1503" s="6">
        <f>IF(A1503&amp;""="","",IF(G1503&amp;""="","محجوز",G1503))</f>
        <v/>
      </c>
      <c r="N1503" s="18">
        <f>IF(ISNUMBER(A1503),IF(ISNUMBER(B1503),HOUR(B1503)*60+MINUTE(B1503),0),"")</f>
        <v/>
      </c>
      <c r="O1503" s="18">
        <f>IF(AND(ISNUMBER(A1503),A1503='الإعدادات'!$B$4),COUNTIFS($A$6:$A$2005,'الإعدادات'!$B$4,$N$6:$N$2005,"&lt;"&amp;N1503)+COUNTIFS($A$6:A1503,'الإعدادات'!$B$4,$N$6:N1503,N1503),"")</f>
        <v/>
      </c>
    </row>
    <row r="1504">
      <c r="A1504" s="13" t="n"/>
      <c r="B1504" s="20" t="n"/>
      <c r="C1504" s="5" t="n"/>
      <c r="D1504" s="21" t="n"/>
      <c r="E1504" s="5" t="n"/>
      <c r="F1504" s="5" t="n"/>
      <c r="G1504" s="5" t="n"/>
      <c r="H1504" s="15" t="n"/>
      <c r="I1504" s="5" t="n"/>
      <c r="J1504" s="19">
        <f>IF(E1504&amp;""="","",IFERROR(INDEX('الخدمات'!$B$6:$B$205,MATCH(E1504&amp;"",'الخدمات'!$A$6:$A$205,0)),"خدمة غير موجودة"))</f>
        <v/>
      </c>
      <c r="K1504" s="19">
        <f>IF(A1504&amp;""="","",IF(AND(G1504="تم",ISNUMBER(J1504)),ROUND(J1504-N(H1504),2),0))</f>
        <v/>
      </c>
      <c r="L1504" s="19">
        <f>IF(A1504&amp;""="","",IFERROR(ROUND(K1504*INDEX('الموظفات'!$C$6:$C$205,MATCH(F1504&amp;"",'الموظفات'!$A$6:$A$205,0)),2),0))</f>
        <v/>
      </c>
      <c r="M1504" s="6">
        <f>IF(A1504&amp;""="","",IF(G1504&amp;""="","محجوز",G1504))</f>
        <v/>
      </c>
      <c r="N1504" s="18">
        <f>IF(ISNUMBER(A1504),IF(ISNUMBER(B1504),HOUR(B1504)*60+MINUTE(B1504),0),"")</f>
        <v/>
      </c>
      <c r="O1504" s="18">
        <f>IF(AND(ISNUMBER(A1504),A1504='الإعدادات'!$B$4),COUNTIFS($A$6:$A$2005,'الإعدادات'!$B$4,$N$6:$N$2005,"&lt;"&amp;N1504)+COUNTIFS($A$6:A1504,'الإعدادات'!$B$4,$N$6:N1504,N1504),"")</f>
        <v/>
      </c>
    </row>
    <row r="1505">
      <c r="A1505" s="13" t="n"/>
      <c r="B1505" s="20" t="n"/>
      <c r="C1505" s="5" t="n"/>
      <c r="D1505" s="21" t="n"/>
      <c r="E1505" s="5" t="n"/>
      <c r="F1505" s="5" t="n"/>
      <c r="G1505" s="5" t="n"/>
      <c r="H1505" s="15" t="n"/>
      <c r="I1505" s="5" t="n"/>
      <c r="J1505" s="19">
        <f>IF(E1505&amp;""="","",IFERROR(INDEX('الخدمات'!$B$6:$B$205,MATCH(E1505&amp;"",'الخدمات'!$A$6:$A$205,0)),"خدمة غير موجودة"))</f>
        <v/>
      </c>
      <c r="K1505" s="19">
        <f>IF(A1505&amp;""="","",IF(AND(G1505="تم",ISNUMBER(J1505)),ROUND(J1505-N(H1505),2),0))</f>
        <v/>
      </c>
      <c r="L1505" s="19">
        <f>IF(A1505&amp;""="","",IFERROR(ROUND(K1505*INDEX('الموظفات'!$C$6:$C$205,MATCH(F1505&amp;"",'الموظفات'!$A$6:$A$205,0)),2),0))</f>
        <v/>
      </c>
      <c r="M1505" s="6">
        <f>IF(A1505&amp;""="","",IF(G1505&amp;""="","محجوز",G1505))</f>
        <v/>
      </c>
      <c r="N1505" s="18">
        <f>IF(ISNUMBER(A1505),IF(ISNUMBER(B1505),HOUR(B1505)*60+MINUTE(B1505),0),"")</f>
        <v/>
      </c>
      <c r="O1505" s="18">
        <f>IF(AND(ISNUMBER(A1505),A1505='الإعدادات'!$B$4),COUNTIFS($A$6:$A$2005,'الإعدادات'!$B$4,$N$6:$N$2005,"&lt;"&amp;N1505)+COUNTIFS($A$6:A1505,'الإعدادات'!$B$4,$N$6:N1505,N1505),"")</f>
        <v/>
      </c>
    </row>
    <row r="1506">
      <c r="A1506" s="13" t="n"/>
      <c r="B1506" s="20" t="n"/>
      <c r="C1506" s="5" t="n"/>
      <c r="D1506" s="21" t="n"/>
      <c r="E1506" s="5" t="n"/>
      <c r="F1506" s="5" t="n"/>
      <c r="G1506" s="5" t="n"/>
      <c r="H1506" s="15" t="n"/>
      <c r="I1506" s="5" t="n"/>
      <c r="J1506" s="19">
        <f>IF(E1506&amp;""="","",IFERROR(INDEX('الخدمات'!$B$6:$B$205,MATCH(E1506&amp;"",'الخدمات'!$A$6:$A$205,0)),"خدمة غير موجودة"))</f>
        <v/>
      </c>
      <c r="K1506" s="19">
        <f>IF(A1506&amp;""="","",IF(AND(G1506="تم",ISNUMBER(J1506)),ROUND(J1506-N(H1506),2),0))</f>
        <v/>
      </c>
      <c r="L1506" s="19">
        <f>IF(A1506&amp;""="","",IFERROR(ROUND(K1506*INDEX('الموظفات'!$C$6:$C$205,MATCH(F1506&amp;"",'الموظفات'!$A$6:$A$205,0)),2),0))</f>
        <v/>
      </c>
      <c r="M1506" s="6">
        <f>IF(A1506&amp;""="","",IF(G1506&amp;""="","محجوز",G1506))</f>
        <v/>
      </c>
      <c r="N1506" s="18">
        <f>IF(ISNUMBER(A1506),IF(ISNUMBER(B1506),HOUR(B1506)*60+MINUTE(B1506),0),"")</f>
        <v/>
      </c>
      <c r="O1506" s="18">
        <f>IF(AND(ISNUMBER(A1506),A1506='الإعدادات'!$B$4),COUNTIFS($A$6:$A$2005,'الإعدادات'!$B$4,$N$6:$N$2005,"&lt;"&amp;N1506)+COUNTIFS($A$6:A1506,'الإعدادات'!$B$4,$N$6:N1506,N1506),"")</f>
        <v/>
      </c>
    </row>
    <row r="1507">
      <c r="A1507" s="13" t="n"/>
      <c r="B1507" s="20" t="n"/>
      <c r="C1507" s="5" t="n"/>
      <c r="D1507" s="21" t="n"/>
      <c r="E1507" s="5" t="n"/>
      <c r="F1507" s="5" t="n"/>
      <c r="G1507" s="5" t="n"/>
      <c r="H1507" s="15" t="n"/>
      <c r="I1507" s="5" t="n"/>
      <c r="J1507" s="19">
        <f>IF(E1507&amp;""="","",IFERROR(INDEX('الخدمات'!$B$6:$B$205,MATCH(E1507&amp;"",'الخدمات'!$A$6:$A$205,0)),"خدمة غير موجودة"))</f>
        <v/>
      </c>
      <c r="K1507" s="19">
        <f>IF(A1507&amp;""="","",IF(AND(G1507="تم",ISNUMBER(J1507)),ROUND(J1507-N(H1507),2),0))</f>
        <v/>
      </c>
      <c r="L1507" s="19">
        <f>IF(A1507&amp;""="","",IFERROR(ROUND(K1507*INDEX('الموظفات'!$C$6:$C$205,MATCH(F1507&amp;"",'الموظفات'!$A$6:$A$205,0)),2),0))</f>
        <v/>
      </c>
      <c r="M1507" s="6">
        <f>IF(A1507&amp;""="","",IF(G1507&amp;""="","محجوز",G1507))</f>
        <v/>
      </c>
      <c r="N1507" s="18">
        <f>IF(ISNUMBER(A1507),IF(ISNUMBER(B1507),HOUR(B1507)*60+MINUTE(B1507),0),"")</f>
        <v/>
      </c>
      <c r="O1507" s="18">
        <f>IF(AND(ISNUMBER(A1507),A1507='الإعدادات'!$B$4),COUNTIFS($A$6:$A$2005,'الإعدادات'!$B$4,$N$6:$N$2005,"&lt;"&amp;N1507)+COUNTIFS($A$6:A1507,'الإعدادات'!$B$4,$N$6:N1507,N1507),"")</f>
        <v/>
      </c>
    </row>
    <row r="1508">
      <c r="A1508" s="13" t="n"/>
      <c r="B1508" s="20" t="n"/>
      <c r="C1508" s="5" t="n"/>
      <c r="D1508" s="21" t="n"/>
      <c r="E1508" s="5" t="n"/>
      <c r="F1508" s="5" t="n"/>
      <c r="G1508" s="5" t="n"/>
      <c r="H1508" s="15" t="n"/>
      <c r="I1508" s="5" t="n"/>
      <c r="J1508" s="19">
        <f>IF(E1508&amp;""="","",IFERROR(INDEX('الخدمات'!$B$6:$B$205,MATCH(E1508&amp;"",'الخدمات'!$A$6:$A$205,0)),"خدمة غير موجودة"))</f>
        <v/>
      </c>
      <c r="K1508" s="19">
        <f>IF(A1508&amp;""="","",IF(AND(G1508="تم",ISNUMBER(J1508)),ROUND(J1508-N(H1508),2),0))</f>
        <v/>
      </c>
      <c r="L1508" s="19">
        <f>IF(A1508&amp;""="","",IFERROR(ROUND(K1508*INDEX('الموظفات'!$C$6:$C$205,MATCH(F1508&amp;"",'الموظفات'!$A$6:$A$205,0)),2),0))</f>
        <v/>
      </c>
      <c r="M1508" s="6">
        <f>IF(A1508&amp;""="","",IF(G1508&amp;""="","محجوز",G1508))</f>
        <v/>
      </c>
      <c r="N1508" s="18">
        <f>IF(ISNUMBER(A1508),IF(ISNUMBER(B1508),HOUR(B1508)*60+MINUTE(B1508),0),"")</f>
        <v/>
      </c>
      <c r="O1508" s="18">
        <f>IF(AND(ISNUMBER(A1508),A1508='الإعدادات'!$B$4),COUNTIFS($A$6:$A$2005,'الإعدادات'!$B$4,$N$6:$N$2005,"&lt;"&amp;N1508)+COUNTIFS($A$6:A1508,'الإعدادات'!$B$4,$N$6:N1508,N1508),"")</f>
        <v/>
      </c>
    </row>
    <row r="1509">
      <c r="A1509" s="13" t="n"/>
      <c r="B1509" s="20" t="n"/>
      <c r="C1509" s="5" t="n"/>
      <c r="D1509" s="21" t="n"/>
      <c r="E1509" s="5" t="n"/>
      <c r="F1509" s="5" t="n"/>
      <c r="G1509" s="5" t="n"/>
      <c r="H1509" s="15" t="n"/>
      <c r="I1509" s="5" t="n"/>
      <c r="J1509" s="19">
        <f>IF(E1509&amp;""="","",IFERROR(INDEX('الخدمات'!$B$6:$B$205,MATCH(E1509&amp;"",'الخدمات'!$A$6:$A$205,0)),"خدمة غير موجودة"))</f>
        <v/>
      </c>
      <c r="K1509" s="19">
        <f>IF(A1509&amp;""="","",IF(AND(G1509="تم",ISNUMBER(J1509)),ROUND(J1509-N(H1509),2),0))</f>
        <v/>
      </c>
      <c r="L1509" s="19">
        <f>IF(A1509&amp;""="","",IFERROR(ROUND(K1509*INDEX('الموظفات'!$C$6:$C$205,MATCH(F1509&amp;"",'الموظفات'!$A$6:$A$205,0)),2),0))</f>
        <v/>
      </c>
      <c r="M1509" s="6">
        <f>IF(A1509&amp;""="","",IF(G1509&amp;""="","محجوز",G1509))</f>
        <v/>
      </c>
      <c r="N1509" s="18">
        <f>IF(ISNUMBER(A1509),IF(ISNUMBER(B1509),HOUR(B1509)*60+MINUTE(B1509),0),"")</f>
        <v/>
      </c>
      <c r="O1509" s="18">
        <f>IF(AND(ISNUMBER(A1509),A1509='الإعدادات'!$B$4),COUNTIFS($A$6:$A$2005,'الإعدادات'!$B$4,$N$6:$N$2005,"&lt;"&amp;N1509)+COUNTIFS($A$6:A1509,'الإعدادات'!$B$4,$N$6:N1509,N1509),"")</f>
        <v/>
      </c>
    </row>
    <row r="1510">
      <c r="A1510" s="13" t="n"/>
      <c r="B1510" s="20" t="n"/>
      <c r="C1510" s="5" t="n"/>
      <c r="D1510" s="21" t="n"/>
      <c r="E1510" s="5" t="n"/>
      <c r="F1510" s="5" t="n"/>
      <c r="G1510" s="5" t="n"/>
      <c r="H1510" s="15" t="n"/>
      <c r="I1510" s="5" t="n"/>
      <c r="J1510" s="19">
        <f>IF(E1510&amp;""="","",IFERROR(INDEX('الخدمات'!$B$6:$B$205,MATCH(E1510&amp;"",'الخدمات'!$A$6:$A$205,0)),"خدمة غير موجودة"))</f>
        <v/>
      </c>
      <c r="K1510" s="19">
        <f>IF(A1510&amp;""="","",IF(AND(G1510="تم",ISNUMBER(J1510)),ROUND(J1510-N(H1510),2),0))</f>
        <v/>
      </c>
      <c r="L1510" s="19">
        <f>IF(A1510&amp;""="","",IFERROR(ROUND(K1510*INDEX('الموظفات'!$C$6:$C$205,MATCH(F1510&amp;"",'الموظفات'!$A$6:$A$205,0)),2),0))</f>
        <v/>
      </c>
      <c r="M1510" s="6">
        <f>IF(A1510&amp;""="","",IF(G1510&amp;""="","محجوز",G1510))</f>
        <v/>
      </c>
      <c r="N1510" s="18">
        <f>IF(ISNUMBER(A1510),IF(ISNUMBER(B1510),HOUR(B1510)*60+MINUTE(B1510),0),"")</f>
        <v/>
      </c>
      <c r="O1510" s="18">
        <f>IF(AND(ISNUMBER(A1510),A1510='الإعدادات'!$B$4),COUNTIFS($A$6:$A$2005,'الإعدادات'!$B$4,$N$6:$N$2005,"&lt;"&amp;N1510)+COUNTIFS($A$6:A1510,'الإعدادات'!$B$4,$N$6:N1510,N1510),"")</f>
        <v/>
      </c>
    </row>
    <row r="1511">
      <c r="A1511" s="13" t="n"/>
      <c r="B1511" s="20" t="n"/>
      <c r="C1511" s="5" t="n"/>
      <c r="D1511" s="21" t="n"/>
      <c r="E1511" s="5" t="n"/>
      <c r="F1511" s="5" t="n"/>
      <c r="G1511" s="5" t="n"/>
      <c r="H1511" s="15" t="n"/>
      <c r="I1511" s="5" t="n"/>
      <c r="J1511" s="19">
        <f>IF(E1511&amp;""="","",IFERROR(INDEX('الخدمات'!$B$6:$B$205,MATCH(E1511&amp;"",'الخدمات'!$A$6:$A$205,0)),"خدمة غير موجودة"))</f>
        <v/>
      </c>
      <c r="K1511" s="19">
        <f>IF(A1511&amp;""="","",IF(AND(G1511="تم",ISNUMBER(J1511)),ROUND(J1511-N(H1511),2),0))</f>
        <v/>
      </c>
      <c r="L1511" s="19">
        <f>IF(A1511&amp;""="","",IFERROR(ROUND(K1511*INDEX('الموظفات'!$C$6:$C$205,MATCH(F1511&amp;"",'الموظفات'!$A$6:$A$205,0)),2),0))</f>
        <v/>
      </c>
      <c r="M1511" s="6">
        <f>IF(A1511&amp;""="","",IF(G1511&amp;""="","محجوز",G1511))</f>
        <v/>
      </c>
      <c r="N1511" s="18">
        <f>IF(ISNUMBER(A1511),IF(ISNUMBER(B1511),HOUR(B1511)*60+MINUTE(B1511),0),"")</f>
        <v/>
      </c>
      <c r="O1511" s="18">
        <f>IF(AND(ISNUMBER(A1511),A1511='الإعدادات'!$B$4),COUNTIFS($A$6:$A$2005,'الإعدادات'!$B$4,$N$6:$N$2005,"&lt;"&amp;N1511)+COUNTIFS($A$6:A1511,'الإعدادات'!$B$4,$N$6:N1511,N1511),"")</f>
        <v/>
      </c>
    </row>
    <row r="1512">
      <c r="A1512" s="13" t="n"/>
      <c r="B1512" s="20" t="n"/>
      <c r="C1512" s="5" t="n"/>
      <c r="D1512" s="21" t="n"/>
      <c r="E1512" s="5" t="n"/>
      <c r="F1512" s="5" t="n"/>
      <c r="G1512" s="5" t="n"/>
      <c r="H1512" s="15" t="n"/>
      <c r="I1512" s="5" t="n"/>
      <c r="J1512" s="19">
        <f>IF(E1512&amp;""="","",IFERROR(INDEX('الخدمات'!$B$6:$B$205,MATCH(E1512&amp;"",'الخدمات'!$A$6:$A$205,0)),"خدمة غير موجودة"))</f>
        <v/>
      </c>
      <c r="K1512" s="19">
        <f>IF(A1512&amp;""="","",IF(AND(G1512="تم",ISNUMBER(J1512)),ROUND(J1512-N(H1512),2),0))</f>
        <v/>
      </c>
      <c r="L1512" s="19">
        <f>IF(A1512&amp;""="","",IFERROR(ROUND(K1512*INDEX('الموظفات'!$C$6:$C$205,MATCH(F1512&amp;"",'الموظفات'!$A$6:$A$205,0)),2),0))</f>
        <v/>
      </c>
      <c r="M1512" s="6">
        <f>IF(A1512&amp;""="","",IF(G1512&amp;""="","محجوز",G1512))</f>
        <v/>
      </c>
      <c r="N1512" s="18">
        <f>IF(ISNUMBER(A1512),IF(ISNUMBER(B1512),HOUR(B1512)*60+MINUTE(B1512),0),"")</f>
        <v/>
      </c>
      <c r="O1512" s="18">
        <f>IF(AND(ISNUMBER(A1512),A1512='الإعدادات'!$B$4),COUNTIFS($A$6:$A$2005,'الإعدادات'!$B$4,$N$6:$N$2005,"&lt;"&amp;N1512)+COUNTIFS($A$6:A1512,'الإعدادات'!$B$4,$N$6:N1512,N1512),"")</f>
        <v/>
      </c>
    </row>
    <row r="1513">
      <c r="A1513" s="13" t="n"/>
      <c r="B1513" s="20" t="n"/>
      <c r="C1513" s="5" t="n"/>
      <c r="D1513" s="21" t="n"/>
      <c r="E1513" s="5" t="n"/>
      <c r="F1513" s="5" t="n"/>
      <c r="G1513" s="5" t="n"/>
      <c r="H1513" s="15" t="n"/>
      <c r="I1513" s="5" t="n"/>
      <c r="J1513" s="19">
        <f>IF(E1513&amp;""="","",IFERROR(INDEX('الخدمات'!$B$6:$B$205,MATCH(E1513&amp;"",'الخدمات'!$A$6:$A$205,0)),"خدمة غير موجودة"))</f>
        <v/>
      </c>
      <c r="K1513" s="19">
        <f>IF(A1513&amp;""="","",IF(AND(G1513="تم",ISNUMBER(J1513)),ROUND(J1513-N(H1513),2),0))</f>
        <v/>
      </c>
      <c r="L1513" s="19">
        <f>IF(A1513&amp;""="","",IFERROR(ROUND(K1513*INDEX('الموظفات'!$C$6:$C$205,MATCH(F1513&amp;"",'الموظفات'!$A$6:$A$205,0)),2),0))</f>
        <v/>
      </c>
      <c r="M1513" s="6">
        <f>IF(A1513&amp;""="","",IF(G1513&amp;""="","محجوز",G1513))</f>
        <v/>
      </c>
      <c r="N1513" s="18">
        <f>IF(ISNUMBER(A1513),IF(ISNUMBER(B1513),HOUR(B1513)*60+MINUTE(B1513),0),"")</f>
        <v/>
      </c>
      <c r="O1513" s="18">
        <f>IF(AND(ISNUMBER(A1513),A1513='الإعدادات'!$B$4),COUNTIFS($A$6:$A$2005,'الإعدادات'!$B$4,$N$6:$N$2005,"&lt;"&amp;N1513)+COUNTIFS($A$6:A1513,'الإعدادات'!$B$4,$N$6:N1513,N1513),"")</f>
        <v/>
      </c>
    </row>
    <row r="1514">
      <c r="A1514" s="13" t="n"/>
      <c r="B1514" s="20" t="n"/>
      <c r="C1514" s="5" t="n"/>
      <c r="D1514" s="21" t="n"/>
      <c r="E1514" s="5" t="n"/>
      <c r="F1514" s="5" t="n"/>
      <c r="G1514" s="5" t="n"/>
      <c r="H1514" s="15" t="n"/>
      <c r="I1514" s="5" t="n"/>
      <c r="J1514" s="19">
        <f>IF(E1514&amp;""="","",IFERROR(INDEX('الخدمات'!$B$6:$B$205,MATCH(E1514&amp;"",'الخدمات'!$A$6:$A$205,0)),"خدمة غير موجودة"))</f>
        <v/>
      </c>
      <c r="K1514" s="19">
        <f>IF(A1514&amp;""="","",IF(AND(G1514="تم",ISNUMBER(J1514)),ROUND(J1514-N(H1514),2),0))</f>
        <v/>
      </c>
      <c r="L1514" s="19">
        <f>IF(A1514&amp;""="","",IFERROR(ROUND(K1514*INDEX('الموظفات'!$C$6:$C$205,MATCH(F1514&amp;"",'الموظفات'!$A$6:$A$205,0)),2),0))</f>
        <v/>
      </c>
      <c r="M1514" s="6">
        <f>IF(A1514&amp;""="","",IF(G1514&amp;""="","محجوز",G1514))</f>
        <v/>
      </c>
      <c r="N1514" s="18">
        <f>IF(ISNUMBER(A1514),IF(ISNUMBER(B1514),HOUR(B1514)*60+MINUTE(B1514),0),"")</f>
        <v/>
      </c>
      <c r="O1514" s="18">
        <f>IF(AND(ISNUMBER(A1514),A1514='الإعدادات'!$B$4),COUNTIFS($A$6:$A$2005,'الإعدادات'!$B$4,$N$6:$N$2005,"&lt;"&amp;N1514)+COUNTIFS($A$6:A1514,'الإعدادات'!$B$4,$N$6:N1514,N1514),"")</f>
        <v/>
      </c>
    </row>
    <row r="1515">
      <c r="A1515" s="13" t="n"/>
      <c r="B1515" s="20" t="n"/>
      <c r="C1515" s="5" t="n"/>
      <c r="D1515" s="21" t="n"/>
      <c r="E1515" s="5" t="n"/>
      <c r="F1515" s="5" t="n"/>
      <c r="G1515" s="5" t="n"/>
      <c r="H1515" s="15" t="n"/>
      <c r="I1515" s="5" t="n"/>
      <c r="J1515" s="19">
        <f>IF(E1515&amp;""="","",IFERROR(INDEX('الخدمات'!$B$6:$B$205,MATCH(E1515&amp;"",'الخدمات'!$A$6:$A$205,0)),"خدمة غير موجودة"))</f>
        <v/>
      </c>
      <c r="K1515" s="19">
        <f>IF(A1515&amp;""="","",IF(AND(G1515="تم",ISNUMBER(J1515)),ROUND(J1515-N(H1515),2),0))</f>
        <v/>
      </c>
      <c r="L1515" s="19">
        <f>IF(A1515&amp;""="","",IFERROR(ROUND(K1515*INDEX('الموظفات'!$C$6:$C$205,MATCH(F1515&amp;"",'الموظفات'!$A$6:$A$205,0)),2),0))</f>
        <v/>
      </c>
      <c r="M1515" s="6">
        <f>IF(A1515&amp;""="","",IF(G1515&amp;""="","محجوز",G1515))</f>
        <v/>
      </c>
      <c r="N1515" s="18">
        <f>IF(ISNUMBER(A1515),IF(ISNUMBER(B1515),HOUR(B1515)*60+MINUTE(B1515),0),"")</f>
        <v/>
      </c>
      <c r="O1515" s="18">
        <f>IF(AND(ISNUMBER(A1515),A1515='الإعدادات'!$B$4),COUNTIFS($A$6:$A$2005,'الإعدادات'!$B$4,$N$6:$N$2005,"&lt;"&amp;N1515)+COUNTIFS($A$6:A1515,'الإعدادات'!$B$4,$N$6:N1515,N1515),"")</f>
        <v/>
      </c>
    </row>
    <row r="1516">
      <c r="A1516" s="13" t="n"/>
      <c r="B1516" s="20" t="n"/>
      <c r="C1516" s="5" t="n"/>
      <c r="D1516" s="21" t="n"/>
      <c r="E1516" s="5" t="n"/>
      <c r="F1516" s="5" t="n"/>
      <c r="G1516" s="5" t="n"/>
      <c r="H1516" s="15" t="n"/>
      <c r="I1516" s="5" t="n"/>
      <c r="J1516" s="19">
        <f>IF(E1516&amp;""="","",IFERROR(INDEX('الخدمات'!$B$6:$B$205,MATCH(E1516&amp;"",'الخدمات'!$A$6:$A$205,0)),"خدمة غير موجودة"))</f>
        <v/>
      </c>
      <c r="K1516" s="19">
        <f>IF(A1516&amp;""="","",IF(AND(G1516="تم",ISNUMBER(J1516)),ROUND(J1516-N(H1516),2),0))</f>
        <v/>
      </c>
      <c r="L1516" s="19">
        <f>IF(A1516&amp;""="","",IFERROR(ROUND(K1516*INDEX('الموظفات'!$C$6:$C$205,MATCH(F1516&amp;"",'الموظفات'!$A$6:$A$205,0)),2),0))</f>
        <v/>
      </c>
      <c r="M1516" s="6">
        <f>IF(A1516&amp;""="","",IF(G1516&amp;""="","محجوز",G1516))</f>
        <v/>
      </c>
      <c r="N1516" s="18">
        <f>IF(ISNUMBER(A1516),IF(ISNUMBER(B1516),HOUR(B1516)*60+MINUTE(B1516),0),"")</f>
        <v/>
      </c>
      <c r="O1516" s="18">
        <f>IF(AND(ISNUMBER(A1516),A1516='الإعدادات'!$B$4),COUNTIFS($A$6:$A$2005,'الإعدادات'!$B$4,$N$6:$N$2005,"&lt;"&amp;N1516)+COUNTIFS($A$6:A1516,'الإعدادات'!$B$4,$N$6:N1516,N1516),"")</f>
        <v/>
      </c>
    </row>
    <row r="1517">
      <c r="A1517" s="13" t="n"/>
      <c r="B1517" s="20" t="n"/>
      <c r="C1517" s="5" t="n"/>
      <c r="D1517" s="21" t="n"/>
      <c r="E1517" s="5" t="n"/>
      <c r="F1517" s="5" t="n"/>
      <c r="G1517" s="5" t="n"/>
      <c r="H1517" s="15" t="n"/>
      <c r="I1517" s="5" t="n"/>
      <c r="J1517" s="19">
        <f>IF(E1517&amp;""="","",IFERROR(INDEX('الخدمات'!$B$6:$B$205,MATCH(E1517&amp;"",'الخدمات'!$A$6:$A$205,0)),"خدمة غير موجودة"))</f>
        <v/>
      </c>
      <c r="K1517" s="19">
        <f>IF(A1517&amp;""="","",IF(AND(G1517="تم",ISNUMBER(J1517)),ROUND(J1517-N(H1517),2),0))</f>
        <v/>
      </c>
      <c r="L1517" s="19">
        <f>IF(A1517&amp;""="","",IFERROR(ROUND(K1517*INDEX('الموظفات'!$C$6:$C$205,MATCH(F1517&amp;"",'الموظفات'!$A$6:$A$205,0)),2),0))</f>
        <v/>
      </c>
      <c r="M1517" s="6">
        <f>IF(A1517&amp;""="","",IF(G1517&amp;""="","محجوز",G1517))</f>
        <v/>
      </c>
      <c r="N1517" s="18">
        <f>IF(ISNUMBER(A1517),IF(ISNUMBER(B1517),HOUR(B1517)*60+MINUTE(B1517),0),"")</f>
        <v/>
      </c>
      <c r="O1517" s="18">
        <f>IF(AND(ISNUMBER(A1517),A1517='الإعدادات'!$B$4),COUNTIFS($A$6:$A$2005,'الإعدادات'!$B$4,$N$6:$N$2005,"&lt;"&amp;N1517)+COUNTIFS($A$6:A1517,'الإعدادات'!$B$4,$N$6:N1517,N1517),"")</f>
        <v/>
      </c>
    </row>
    <row r="1518">
      <c r="A1518" s="13" t="n"/>
      <c r="B1518" s="20" t="n"/>
      <c r="C1518" s="5" t="n"/>
      <c r="D1518" s="21" t="n"/>
      <c r="E1518" s="5" t="n"/>
      <c r="F1518" s="5" t="n"/>
      <c r="G1518" s="5" t="n"/>
      <c r="H1518" s="15" t="n"/>
      <c r="I1518" s="5" t="n"/>
      <c r="J1518" s="19">
        <f>IF(E1518&amp;""="","",IFERROR(INDEX('الخدمات'!$B$6:$B$205,MATCH(E1518&amp;"",'الخدمات'!$A$6:$A$205,0)),"خدمة غير موجودة"))</f>
        <v/>
      </c>
      <c r="K1518" s="19">
        <f>IF(A1518&amp;""="","",IF(AND(G1518="تم",ISNUMBER(J1518)),ROUND(J1518-N(H1518),2),0))</f>
        <v/>
      </c>
      <c r="L1518" s="19">
        <f>IF(A1518&amp;""="","",IFERROR(ROUND(K1518*INDEX('الموظفات'!$C$6:$C$205,MATCH(F1518&amp;"",'الموظفات'!$A$6:$A$205,0)),2),0))</f>
        <v/>
      </c>
      <c r="M1518" s="6">
        <f>IF(A1518&amp;""="","",IF(G1518&amp;""="","محجوز",G1518))</f>
        <v/>
      </c>
      <c r="N1518" s="18">
        <f>IF(ISNUMBER(A1518),IF(ISNUMBER(B1518),HOUR(B1518)*60+MINUTE(B1518),0),"")</f>
        <v/>
      </c>
      <c r="O1518" s="18">
        <f>IF(AND(ISNUMBER(A1518),A1518='الإعدادات'!$B$4),COUNTIFS($A$6:$A$2005,'الإعدادات'!$B$4,$N$6:$N$2005,"&lt;"&amp;N1518)+COUNTIFS($A$6:A1518,'الإعدادات'!$B$4,$N$6:N1518,N1518),"")</f>
        <v/>
      </c>
    </row>
    <row r="1519">
      <c r="A1519" s="13" t="n"/>
      <c r="B1519" s="20" t="n"/>
      <c r="C1519" s="5" t="n"/>
      <c r="D1519" s="21" t="n"/>
      <c r="E1519" s="5" t="n"/>
      <c r="F1519" s="5" t="n"/>
      <c r="G1519" s="5" t="n"/>
      <c r="H1519" s="15" t="n"/>
      <c r="I1519" s="5" t="n"/>
      <c r="J1519" s="19">
        <f>IF(E1519&amp;""="","",IFERROR(INDEX('الخدمات'!$B$6:$B$205,MATCH(E1519&amp;"",'الخدمات'!$A$6:$A$205,0)),"خدمة غير موجودة"))</f>
        <v/>
      </c>
      <c r="K1519" s="19">
        <f>IF(A1519&amp;""="","",IF(AND(G1519="تم",ISNUMBER(J1519)),ROUND(J1519-N(H1519),2),0))</f>
        <v/>
      </c>
      <c r="L1519" s="19">
        <f>IF(A1519&amp;""="","",IFERROR(ROUND(K1519*INDEX('الموظفات'!$C$6:$C$205,MATCH(F1519&amp;"",'الموظفات'!$A$6:$A$205,0)),2),0))</f>
        <v/>
      </c>
      <c r="M1519" s="6">
        <f>IF(A1519&amp;""="","",IF(G1519&amp;""="","محجوز",G1519))</f>
        <v/>
      </c>
      <c r="N1519" s="18">
        <f>IF(ISNUMBER(A1519),IF(ISNUMBER(B1519),HOUR(B1519)*60+MINUTE(B1519),0),"")</f>
        <v/>
      </c>
      <c r="O1519" s="18">
        <f>IF(AND(ISNUMBER(A1519),A1519='الإعدادات'!$B$4),COUNTIFS($A$6:$A$2005,'الإعدادات'!$B$4,$N$6:$N$2005,"&lt;"&amp;N1519)+COUNTIFS($A$6:A1519,'الإعدادات'!$B$4,$N$6:N1519,N1519),"")</f>
        <v/>
      </c>
    </row>
    <row r="1520">
      <c r="A1520" s="13" t="n"/>
      <c r="B1520" s="20" t="n"/>
      <c r="C1520" s="5" t="n"/>
      <c r="D1520" s="21" t="n"/>
      <c r="E1520" s="5" t="n"/>
      <c r="F1520" s="5" t="n"/>
      <c r="G1520" s="5" t="n"/>
      <c r="H1520" s="15" t="n"/>
      <c r="I1520" s="5" t="n"/>
      <c r="J1520" s="19">
        <f>IF(E1520&amp;""="","",IFERROR(INDEX('الخدمات'!$B$6:$B$205,MATCH(E1520&amp;"",'الخدمات'!$A$6:$A$205,0)),"خدمة غير موجودة"))</f>
        <v/>
      </c>
      <c r="K1520" s="19">
        <f>IF(A1520&amp;""="","",IF(AND(G1520="تم",ISNUMBER(J1520)),ROUND(J1520-N(H1520),2),0))</f>
        <v/>
      </c>
      <c r="L1520" s="19">
        <f>IF(A1520&amp;""="","",IFERROR(ROUND(K1520*INDEX('الموظفات'!$C$6:$C$205,MATCH(F1520&amp;"",'الموظفات'!$A$6:$A$205,0)),2),0))</f>
        <v/>
      </c>
      <c r="M1520" s="6">
        <f>IF(A1520&amp;""="","",IF(G1520&amp;""="","محجوز",G1520))</f>
        <v/>
      </c>
      <c r="N1520" s="18">
        <f>IF(ISNUMBER(A1520),IF(ISNUMBER(B1520),HOUR(B1520)*60+MINUTE(B1520),0),"")</f>
        <v/>
      </c>
      <c r="O1520" s="18">
        <f>IF(AND(ISNUMBER(A1520),A1520='الإعدادات'!$B$4),COUNTIFS($A$6:$A$2005,'الإعدادات'!$B$4,$N$6:$N$2005,"&lt;"&amp;N1520)+COUNTIFS($A$6:A1520,'الإعدادات'!$B$4,$N$6:N1520,N1520),"")</f>
        <v/>
      </c>
    </row>
    <row r="1521">
      <c r="A1521" s="13" t="n"/>
      <c r="B1521" s="20" t="n"/>
      <c r="C1521" s="5" t="n"/>
      <c r="D1521" s="21" t="n"/>
      <c r="E1521" s="5" t="n"/>
      <c r="F1521" s="5" t="n"/>
      <c r="G1521" s="5" t="n"/>
      <c r="H1521" s="15" t="n"/>
      <c r="I1521" s="5" t="n"/>
      <c r="J1521" s="19">
        <f>IF(E1521&amp;""="","",IFERROR(INDEX('الخدمات'!$B$6:$B$205,MATCH(E1521&amp;"",'الخدمات'!$A$6:$A$205,0)),"خدمة غير موجودة"))</f>
        <v/>
      </c>
      <c r="K1521" s="19">
        <f>IF(A1521&amp;""="","",IF(AND(G1521="تم",ISNUMBER(J1521)),ROUND(J1521-N(H1521),2),0))</f>
        <v/>
      </c>
      <c r="L1521" s="19">
        <f>IF(A1521&amp;""="","",IFERROR(ROUND(K1521*INDEX('الموظفات'!$C$6:$C$205,MATCH(F1521&amp;"",'الموظفات'!$A$6:$A$205,0)),2),0))</f>
        <v/>
      </c>
      <c r="M1521" s="6">
        <f>IF(A1521&amp;""="","",IF(G1521&amp;""="","محجوز",G1521))</f>
        <v/>
      </c>
      <c r="N1521" s="18">
        <f>IF(ISNUMBER(A1521),IF(ISNUMBER(B1521),HOUR(B1521)*60+MINUTE(B1521),0),"")</f>
        <v/>
      </c>
      <c r="O1521" s="18">
        <f>IF(AND(ISNUMBER(A1521),A1521='الإعدادات'!$B$4),COUNTIFS($A$6:$A$2005,'الإعدادات'!$B$4,$N$6:$N$2005,"&lt;"&amp;N1521)+COUNTIFS($A$6:A1521,'الإعدادات'!$B$4,$N$6:N1521,N1521),"")</f>
        <v/>
      </c>
    </row>
    <row r="1522">
      <c r="A1522" s="13" t="n"/>
      <c r="B1522" s="20" t="n"/>
      <c r="C1522" s="5" t="n"/>
      <c r="D1522" s="21" t="n"/>
      <c r="E1522" s="5" t="n"/>
      <c r="F1522" s="5" t="n"/>
      <c r="G1522" s="5" t="n"/>
      <c r="H1522" s="15" t="n"/>
      <c r="I1522" s="5" t="n"/>
      <c r="J1522" s="19">
        <f>IF(E1522&amp;""="","",IFERROR(INDEX('الخدمات'!$B$6:$B$205,MATCH(E1522&amp;"",'الخدمات'!$A$6:$A$205,0)),"خدمة غير موجودة"))</f>
        <v/>
      </c>
      <c r="K1522" s="19">
        <f>IF(A1522&amp;""="","",IF(AND(G1522="تم",ISNUMBER(J1522)),ROUND(J1522-N(H1522),2),0))</f>
        <v/>
      </c>
      <c r="L1522" s="19">
        <f>IF(A1522&amp;""="","",IFERROR(ROUND(K1522*INDEX('الموظفات'!$C$6:$C$205,MATCH(F1522&amp;"",'الموظفات'!$A$6:$A$205,0)),2),0))</f>
        <v/>
      </c>
      <c r="M1522" s="6">
        <f>IF(A1522&amp;""="","",IF(G1522&amp;""="","محجوز",G1522))</f>
        <v/>
      </c>
      <c r="N1522" s="18">
        <f>IF(ISNUMBER(A1522),IF(ISNUMBER(B1522),HOUR(B1522)*60+MINUTE(B1522),0),"")</f>
        <v/>
      </c>
      <c r="O1522" s="18">
        <f>IF(AND(ISNUMBER(A1522),A1522='الإعدادات'!$B$4),COUNTIFS($A$6:$A$2005,'الإعدادات'!$B$4,$N$6:$N$2005,"&lt;"&amp;N1522)+COUNTIFS($A$6:A1522,'الإعدادات'!$B$4,$N$6:N1522,N1522),"")</f>
        <v/>
      </c>
    </row>
    <row r="1523">
      <c r="A1523" s="13" t="n"/>
      <c r="B1523" s="20" t="n"/>
      <c r="C1523" s="5" t="n"/>
      <c r="D1523" s="21" t="n"/>
      <c r="E1523" s="5" t="n"/>
      <c r="F1523" s="5" t="n"/>
      <c r="G1523" s="5" t="n"/>
      <c r="H1523" s="15" t="n"/>
      <c r="I1523" s="5" t="n"/>
      <c r="J1523" s="19">
        <f>IF(E1523&amp;""="","",IFERROR(INDEX('الخدمات'!$B$6:$B$205,MATCH(E1523&amp;"",'الخدمات'!$A$6:$A$205,0)),"خدمة غير موجودة"))</f>
        <v/>
      </c>
      <c r="K1523" s="19">
        <f>IF(A1523&amp;""="","",IF(AND(G1523="تم",ISNUMBER(J1523)),ROUND(J1523-N(H1523),2),0))</f>
        <v/>
      </c>
      <c r="L1523" s="19">
        <f>IF(A1523&amp;""="","",IFERROR(ROUND(K1523*INDEX('الموظفات'!$C$6:$C$205,MATCH(F1523&amp;"",'الموظفات'!$A$6:$A$205,0)),2),0))</f>
        <v/>
      </c>
      <c r="M1523" s="6">
        <f>IF(A1523&amp;""="","",IF(G1523&amp;""="","محجوز",G1523))</f>
        <v/>
      </c>
      <c r="N1523" s="18">
        <f>IF(ISNUMBER(A1523),IF(ISNUMBER(B1523),HOUR(B1523)*60+MINUTE(B1523),0),"")</f>
        <v/>
      </c>
      <c r="O1523" s="18">
        <f>IF(AND(ISNUMBER(A1523),A1523='الإعدادات'!$B$4),COUNTIFS($A$6:$A$2005,'الإعدادات'!$B$4,$N$6:$N$2005,"&lt;"&amp;N1523)+COUNTIFS($A$6:A1523,'الإعدادات'!$B$4,$N$6:N1523,N1523),"")</f>
        <v/>
      </c>
    </row>
    <row r="1524">
      <c r="A1524" s="13" t="n"/>
      <c r="B1524" s="20" t="n"/>
      <c r="C1524" s="5" t="n"/>
      <c r="D1524" s="21" t="n"/>
      <c r="E1524" s="5" t="n"/>
      <c r="F1524" s="5" t="n"/>
      <c r="G1524" s="5" t="n"/>
      <c r="H1524" s="15" t="n"/>
      <c r="I1524" s="5" t="n"/>
      <c r="J1524" s="19">
        <f>IF(E1524&amp;""="","",IFERROR(INDEX('الخدمات'!$B$6:$B$205,MATCH(E1524&amp;"",'الخدمات'!$A$6:$A$205,0)),"خدمة غير موجودة"))</f>
        <v/>
      </c>
      <c r="K1524" s="19">
        <f>IF(A1524&amp;""="","",IF(AND(G1524="تم",ISNUMBER(J1524)),ROUND(J1524-N(H1524),2),0))</f>
        <v/>
      </c>
      <c r="L1524" s="19">
        <f>IF(A1524&amp;""="","",IFERROR(ROUND(K1524*INDEX('الموظفات'!$C$6:$C$205,MATCH(F1524&amp;"",'الموظفات'!$A$6:$A$205,0)),2),0))</f>
        <v/>
      </c>
      <c r="M1524" s="6">
        <f>IF(A1524&amp;""="","",IF(G1524&amp;""="","محجوز",G1524))</f>
        <v/>
      </c>
      <c r="N1524" s="18">
        <f>IF(ISNUMBER(A1524),IF(ISNUMBER(B1524),HOUR(B1524)*60+MINUTE(B1524),0),"")</f>
        <v/>
      </c>
      <c r="O1524" s="18">
        <f>IF(AND(ISNUMBER(A1524),A1524='الإعدادات'!$B$4),COUNTIFS($A$6:$A$2005,'الإعدادات'!$B$4,$N$6:$N$2005,"&lt;"&amp;N1524)+COUNTIFS($A$6:A1524,'الإعدادات'!$B$4,$N$6:N1524,N1524),"")</f>
        <v/>
      </c>
    </row>
    <row r="1525">
      <c r="A1525" s="13" t="n"/>
      <c r="B1525" s="20" t="n"/>
      <c r="C1525" s="5" t="n"/>
      <c r="D1525" s="21" t="n"/>
      <c r="E1525" s="5" t="n"/>
      <c r="F1525" s="5" t="n"/>
      <c r="G1525" s="5" t="n"/>
      <c r="H1525" s="15" t="n"/>
      <c r="I1525" s="5" t="n"/>
      <c r="J1525" s="19">
        <f>IF(E1525&amp;""="","",IFERROR(INDEX('الخدمات'!$B$6:$B$205,MATCH(E1525&amp;"",'الخدمات'!$A$6:$A$205,0)),"خدمة غير موجودة"))</f>
        <v/>
      </c>
      <c r="K1525" s="19">
        <f>IF(A1525&amp;""="","",IF(AND(G1525="تم",ISNUMBER(J1525)),ROUND(J1525-N(H1525),2),0))</f>
        <v/>
      </c>
      <c r="L1525" s="19">
        <f>IF(A1525&amp;""="","",IFERROR(ROUND(K1525*INDEX('الموظفات'!$C$6:$C$205,MATCH(F1525&amp;"",'الموظفات'!$A$6:$A$205,0)),2),0))</f>
        <v/>
      </c>
      <c r="M1525" s="6">
        <f>IF(A1525&amp;""="","",IF(G1525&amp;""="","محجوز",G1525))</f>
        <v/>
      </c>
      <c r="N1525" s="18">
        <f>IF(ISNUMBER(A1525),IF(ISNUMBER(B1525),HOUR(B1525)*60+MINUTE(B1525),0),"")</f>
        <v/>
      </c>
      <c r="O1525" s="18">
        <f>IF(AND(ISNUMBER(A1525),A1525='الإعدادات'!$B$4),COUNTIFS($A$6:$A$2005,'الإعدادات'!$B$4,$N$6:$N$2005,"&lt;"&amp;N1525)+COUNTIFS($A$6:A1525,'الإعدادات'!$B$4,$N$6:N1525,N1525),"")</f>
        <v/>
      </c>
    </row>
    <row r="1526">
      <c r="A1526" s="13" t="n"/>
      <c r="B1526" s="20" t="n"/>
      <c r="C1526" s="5" t="n"/>
      <c r="D1526" s="21" t="n"/>
      <c r="E1526" s="5" t="n"/>
      <c r="F1526" s="5" t="n"/>
      <c r="G1526" s="5" t="n"/>
      <c r="H1526" s="15" t="n"/>
      <c r="I1526" s="5" t="n"/>
      <c r="J1526" s="19">
        <f>IF(E1526&amp;""="","",IFERROR(INDEX('الخدمات'!$B$6:$B$205,MATCH(E1526&amp;"",'الخدمات'!$A$6:$A$205,0)),"خدمة غير موجودة"))</f>
        <v/>
      </c>
      <c r="K1526" s="19">
        <f>IF(A1526&amp;""="","",IF(AND(G1526="تم",ISNUMBER(J1526)),ROUND(J1526-N(H1526),2),0))</f>
        <v/>
      </c>
      <c r="L1526" s="19">
        <f>IF(A1526&amp;""="","",IFERROR(ROUND(K1526*INDEX('الموظفات'!$C$6:$C$205,MATCH(F1526&amp;"",'الموظفات'!$A$6:$A$205,0)),2),0))</f>
        <v/>
      </c>
      <c r="M1526" s="6">
        <f>IF(A1526&amp;""="","",IF(G1526&amp;""="","محجوز",G1526))</f>
        <v/>
      </c>
      <c r="N1526" s="18">
        <f>IF(ISNUMBER(A1526),IF(ISNUMBER(B1526),HOUR(B1526)*60+MINUTE(B1526),0),"")</f>
        <v/>
      </c>
      <c r="O1526" s="18">
        <f>IF(AND(ISNUMBER(A1526),A1526='الإعدادات'!$B$4),COUNTIFS($A$6:$A$2005,'الإعدادات'!$B$4,$N$6:$N$2005,"&lt;"&amp;N1526)+COUNTIFS($A$6:A1526,'الإعدادات'!$B$4,$N$6:N1526,N1526),"")</f>
        <v/>
      </c>
    </row>
    <row r="1527">
      <c r="A1527" s="13" t="n"/>
      <c r="B1527" s="20" t="n"/>
      <c r="C1527" s="5" t="n"/>
      <c r="D1527" s="21" t="n"/>
      <c r="E1527" s="5" t="n"/>
      <c r="F1527" s="5" t="n"/>
      <c r="G1527" s="5" t="n"/>
      <c r="H1527" s="15" t="n"/>
      <c r="I1527" s="5" t="n"/>
      <c r="J1527" s="19">
        <f>IF(E1527&amp;""="","",IFERROR(INDEX('الخدمات'!$B$6:$B$205,MATCH(E1527&amp;"",'الخدمات'!$A$6:$A$205,0)),"خدمة غير موجودة"))</f>
        <v/>
      </c>
      <c r="K1527" s="19">
        <f>IF(A1527&amp;""="","",IF(AND(G1527="تم",ISNUMBER(J1527)),ROUND(J1527-N(H1527),2),0))</f>
        <v/>
      </c>
      <c r="L1527" s="19">
        <f>IF(A1527&amp;""="","",IFERROR(ROUND(K1527*INDEX('الموظفات'!$C$6:$C$205,MATCH(F1527&amp;"",'الموظفات'!$A$6:$A$205,0)),2),0))</f>
        <v/>
      </c>
      <c r="M1527" s="6">
        <f>IF(A1527&amp;""="","",IF(G1527&amp;""="","محجوز",G1527))</f>
        <v/>
      </c>
      <c r="N1527" s="18">
        <f>IF(ISNUMBER(A1527),IF(ISNUMBER(B1527),HOUR(B1527)*60+MINUTE(B1527),0),"")</f>
        <v/>
      </c>
      <c r="O1527" s="18">
        <f>IF(AND(ISNUMBER(A1527),A1527='الإعدادات'!$B$4),COUNTIFS($A$6:$A$2005,'الإعدادات'!$B$4,$N$6:$N$2005,"&lt;"&amp;N1527)+COUNTIFS($A$6:A1527,'الإعدادات'!$B$4,$N$6:N1527,N1527),"")</f>
        <v/>
      </c>
    </row>
    <row r="1528">
      <c r="A1528" s="13" t="n"/>
      <c r="B1528" s="20" t="n"/>
      <c r="C1528" s="5" t="n"/>
      <c r="D1528" s="21" t="n"/>
      <c r="E1528" s="5" t="n"/>
      <c r="F1528" s="5" t="n"/>
      <c r="G1528" s="5" t="n"/>
      <c r="H1528" s="15" t="n"/>
      <c r="I1528" s="5" t="n"/>
      <c r="J1528" s="19">
        <f>IF(E1528&amp;""="","",IFERROR(INDEX('الخدمات'!$B$6:$B$205,MATCH(E1528&amp;"",'الخدمات'!$A$6:$A$205,0)),"خدمة غير موجودة"))</f>
        <v/>
      </c>
      <c r="K1528" s="19">
        <f>IF(A1528&amp;""="","",IF(AND(G1528="تم",ISNUMBER(J1528)),ROUND(J1528-N(H1528),2),0))</f>
        <v/>
      </c>
      <c r="L1528" s="19">
        <f>IF(A1528&amp;""="","",IFERROR(ROUND(K1528*INDEX('الموظفات'!$C$6:$C$205,MATCH(F1528&amp;"",'الموظفات'!$A$6:$A$205,0)),2),0))</f>
        <v/>
      </c>
      <c r="M1528" s="6">
        <f>IF(A1528&amp;""="","",IF(G1528&amp;""="","محجوز",G1528))</f>
        <v/>
      </c>
      <c r="N1528" s="18">
        <f>IF(ISNUMBER(A1528),IF(ISNUMBER(B1528),HOUR(B1528)*60+MINUTE(B1528),0),"")</f>
        <v/>
      </c>
      <c r="O1528" s="18">
        <f>IF(AND(ISNUMBER(A1528),A1528='الإعدادات'!$B$4),COUNTIFS($A$6:$A$2005,'الإعدادات'!$B$4,$N$6:$N$2005,"&lt;"&amp;N1528)+COUNTIFS($A$6:A1528,'الإعدادات'!$B$4,$N$6:N1528,N1528),"")</f>
        <v/>
      </c>
    </row>
    <row r="1529">
      <c r="A1529" s="13" t="n"/>
      <c r="B1529" s="20" t="n"/>
      <c r="C1529" s="5" t="n"/>
      <c r="D1529" s="21" t="n"/>
      <c r="E1529" s="5" t="n"/>
      <c r="F1529" s="5" t="n"/>
      <c r="G1529" s="5" t="n"/>
      <c r="H1529" s="15" t="n"/>
      <c r="I1529" s="5" t="n"/>
      <c r="J1529" s="19">
        <f>IF(E1529&amp;""="","",IFERROR(INDEX('الخدمات'!$B$6:$B$205,MATCH(E1529&amp;"",'الخدمات'!$A$6:$A$205,0)),"خدمة غير موجودة"))</f>
        <v/>
      </c>
      <c r="K1529" s="19">
        <f>IF(A1529&amp;""="","",IF(AND(G1529="تم",ISNUMBER(J1529)),ROUND(J1529-N(H1529),2),0))</f>
        <v/>
      </c>
      <c r="L1529" s="19">
        <f>IF(A1529&amp;""="","",IFERROR(ROUND(K1529*INDEX('الموظفات'!$C$6:$C$205,MATCH(F1529&amp;"",'الموظفات'!$A$6:$A$205,0)),2),0))</f>
        <v/>
      </c>
      <c r="M1529" s="6">
        <f>IF(A1529&amp;""="","",IF(G1529&amp;""="","محجوز",G1529))</f>
        <v/>
      </c>
      <c r="N1529" s="18">
        <f>IF(ISNUMBER(A1529),IF(ISNUMBER(B1529),HOUR(B1529)*60+MINUTE(B1529),0),"")</f>
        <v/>
      </c>
      <c r="O1529" s="18">
        <f>IF(AND(ISNUMBER(A1529),A1529='الإعدادات'!$B$4),COUNTIFS($A$6:$A$2005,'الإعدادات'!$B$4,$N$6:$N$2005,"&lt;"&amp;N1529)+COUNTIFS($A$6:A1529,'الإعدادات'!$B$4,$N$6:N1529,N1529),"")</f>
        <v/>
      </c>
    </row>
    <row r="1530">
      <c r="A1530" s="13" t="n"/>
      <c r="B1530" s="20" t="n"/>
      <c r="C1530" s="5" t="n"/>
      <c r="D1530" s="21" t="n"/>
      <c r="E1530" s="5" t="n"/>
      <c r="F1530" s="5" t="n"/>
      <c r="G1530" s="5" t="n"/>
      <c r="H1530" s="15" t="n"/>
      <c r="I1530" s="5" t="n"/>
      <c r="J1530" s="19">
        <f>IF(E1530&amp;""="","",IFERROR(INDEX('الخدمات'!$B$6:$B$205,MATCH(E1530&amp;"",'الخدمات'!$A$6:$A$205,0)),"خدمة غير موجودة"))</f>
        <v/>
      </c>
      <c r="K1530" s="19">
        <f>IF(A1530&amp;""="","",IF(AND(G1530="تم",ISNUMBER(J1530)),ROUND(J1530-N(H1530),2),0))</f>
        <v/>
      </c>
      <c r="L1530" s="19">
        <f>IF(A1530&amp;""="","",IFERROR(ROUND(K1530*INDEX('الموظفات'!$C$6:$C$205,MATCH(F1530&amp;"",'الموظفات'!$A$6:$A$205,0)),2),0))</f>
        <v/>
      </c>
      <c r="M1530" s="6">
        <f>IF(A1530&amp;""="","",IF(G1530&amp;""="","محجوز",G1530))</f>
        <v/>
      </c>
      <c r="N1530" s="18">
        <f>IF(ISNUMBER(A1530),IF(ISNUMBER(B1530),HOUR(B1530)*60+MINUTE(B1530),0),"")</f>
        <v/>
      </c>
      <c r="O1530" s="18">
        <f>IF(AND(ISNUMBER(A1530),A1530='الإعدادات'!$B$4),COUNTIFS($A$6:$A$2005,'الإعدادات'!$B$4,$N$6:$N$2005,"&lt;"&amp;N1530)+COUNTIFS($A$6:A1530,'الإعدادات'!$B$4,$N$6:N1530,N1530),"")</f>
        <v/>
      </c>
    </row>
    <row r="1531">
      <c r="A1531" s="13" t="n"/>
      <c r="B1531" s="20" t="n"/>
      <c r="C1531" s="5" t="n"/>
      <c r="D1531" s="21" t="n"/>
      <c r="E1531" s="5" t="n"/>
      <c r="F1531" s="5" t="n"/>
      <c r="G1531" s="5" t="n"/>
      <c r="H1531" s="15" t="n"/>
      <c r="I1531" s="5" t="n"/>
      <c r="J1531" s="19">
        <f>IF(E1531&amp;""="","",IFERROR(INDEX('الخدمات'!$B$6:$B$205,MATCH(E1531&amp;"",'الخدمات'!$A$6:$A$205,0)),"خدمة غير موجودة"))</f>
        <v/>
      </c>
      <c r="K1531" s="19">
        <f>IF(A1531&amp;""="","",IF(AND(G1531="تم",ISNUMBER(J1531)),ROUND(J1531-N(H1531),2),0))</f>
        <v/>
      </c>
      <c r="L1531" s="19">
        <f>IF(A1531&amp;""="","",IFERROR(ROUND(K1531*INDEX('الموظفات'!$C$6:$C$205,MATCH(F1531&amp;"",'الموظفات'!$A$6:$A$205,0)),2),0))</f>
        <v/>
      </c>
      <c r="M1531" s="6">
        <f>IF(A1531&amp;""="","",IF(G1531&amp;""="","محجوز",G1531))</f>
        <v/>
      </c>
      <c r="N1531" s="18">
        <f>IF(ISNUMBER(A1531),IF(ISNUMBER(B1531),HOUR(B1531)*60+MINUTE(B1531),0),"")</f>
        <v/>
      </c>
      <c r="O1531" s="18">
        <f>IF(AND(ISNUMBER(A1531),A1531='الإعدادات'!$B$4),COUNTIFS($A$6:$A$2005,'الإعدادات'!$B$4,$N$6:$N$2005,"&lt;"&amp;N1531)+COUNTIFS($A$6:A1531,'الإعدادات'!$B$4,$N$6:N1531,N1531),"")</f>
        <v/>
      </c>
    </row>
    <row r="1532">
      <c r="A1532" s="13" t="n"/>
      <c r="B1532" s="20" t="n"/>
      <c r="C1532" s="5" t="n"/>
      <c r="D1532" s="21" t="n"/>
      <c r="E1532" s="5" t="n"/>
      <c r="F1532" s="5" t="n"/>
      <c r="G1532" s="5" t="n"/>
      <c r="H1532" s="15" t="n"/>
      <c r="I1532" s="5" t="n"/>
      <c r="J1532" s="19">
        <f>IF(E1532&amp;""="","",IFERROR(INDEX('الخدمات'!$B$6:$B$205,MATCH(E1532&amp;"",'الخدمات'!$A$6:$A$205,0)),"خدمة غير موجودة"))</f>
        <v/>
      </c>
      <c r="K1532" s="19">
        <f>IF(A1532&amp;""="","",IF(AND(G1532="تم",ISNUMBER(J1532)),ROUND(J1532-N(H1532),2),0))</f>
        <v/>
      </c>
      <c r="L1532" s="19">
        <f>IF(A1532&amp;""="","",IFERROR(ROUND(K1532*INDEX('الموظفات'!$C$6:$C$205,MATCH(F1532&amp;"",'الموظفات'!$A$6:$A$205,0)),2),0))</f>
        <v/>
      </c>
      <c r="M1532" s="6">
        <f>IF(A1532&amp;""="","",IF(G1532&amp;""="","محجوز",G1532))</f>
        <v/>
      </c>
      <c r="N1532" s="18">
        <f>IF(ISNUMBER(A1532),IF(ISNUMBER(B1532),HOUR(B1532)*60+MINUTE(B1532),0),"")</f>
        <v/>
      </c>
      <c r="O1532" s="18">
        <f>IF(AND(ISNUMBER(A1532),A1532='الإعدادات'!$B$4),COUNTIFS($A$6:$A$2005,'الإعدادات'!$B$4,$N$6:$N$2005,"&lt;"&amp;N1532)+COUNTIFS($A$6:A1532,'الإعدادات'!$B$4,$N$6:N1532,N1532),"")</f>
        <v/>
      </c>
    </row>
    <row r="1533">
      <c r="A1533" s="13" t="n"/>
      <c r="B1533" s="20" t="n"/>
      <c r="C1533" s="5" t="n"/>
      <c r="D1533" s="21" t="n"/>
      <c r="E1533" s="5" t="n"/>
      <c r="F1533" s="5" t="n"/>
      <c r="G1533" s="5" t="n"/>
      <c r="H1533" s="15" t="n"/>
      <c r="I1533" s="5" t="n"/>
      <c r="J1533" s="19">
        <f>IF(E1533&amp;""="","",IFERROR(INDEX('الخدمات'!$B$6:$B$205,MATCH(E1533&amp;"",'الخدمات'!$A$6:$A$205,0)),"خدمة غير موجودة"))</f>
        <v/>
      </c>
      <c r="K1533" s="19">
        <f>IF(A1533&amp;""="","",IF(AND(G1533="تم",ISNUMBER(J1533)),ROUND(J1533-N(H1533),2),0))</f>
        <v/>
      </c>
      <c r="L1533" s="19">
        <f>IF(A1533&amp;""="","",IFERROR(ROUND(K1533*INDEX('الموظفات'!$C$6:$C$205,MATCH(F1533&amp;"",'الموظفات'!$A$6:$A$205,0)),2),0))</f>
        <v/>
      </c>
      <c r="M1533" s="6">
        <f>IF(A1533&amp;""="","",IF(G1533&amp;""="","محجوز",G1533))</f>
        <v/>
      </c>
      <c r="N1533" s="18">
        <f>IF(ISNUMBER(A1533),IF(ISNUMBER(B1533),HOUR(B1533)*60+MINUTE(B1533),0),"")</f>
        <v/>
      </c>
      <c r="O1533" s="18">
        <f>IF(AND(ISNUMBER(A1533),A1533='الإعدادات'!$B$4),COUNTIFS($A$6:$A$2005,'الإعدادات'!$B$4,$N$6:$N$2005,"&lt;"&amp;N1533)+COUNTIFS($A$6:A1533,'الإعدادات'!$B$4,$N$6:N1533,N1533),"")</f>
        <v/>
      </c>
    </row>
    <row r="1534">
      <c r="A1534" s="13" t="n"/>
      <c r="B1534" s="20" t="n"/>
      <c r="C1534" s="5" t="n"/>
      <c r="D1534" s="21" t="n"/>
      <c r="E1534" s="5" t="n"/>
      <c r="F1534" s="5" t="n"/>
      <c r="G1534" s="5" t="n"/>
      <c r="H1534" s="15" t="n"/>
      <c r="I1534" s="5" t="n"/>
      <c r="J1534" s="19">
        <f>IF(E1534&amp;""="","",IFERROR(INDEX('الخدمات'!$B$6:$B$205,MATCH(E1534&amp;"",'الخدمات'!$A$6:$A$205,0)),"خدمة غير موجودة"))</f>
        <v/>
      </c>
      <c r="K1534" s="19">
        <f>IF(A1534&amp;""="","",IF(AND(G1534="تم",ISNUMBER(J1534)),ROUND(J1534-N(H1534),2),0))</f>
        <v/>
      </c>
      <c r="L1534" s="19">
        <f>IF(A1534&amp;""="","",IFERROR(ROUND(K1534*INDEX('الموظفات'!$C$6:$C$205,MATCH(F1534&amp;"",'الموظفات'!$A$6:$A$205,0)),2),0))</f>
        <v/>
      </c>
      <c r="M1534" s="6">
        <f>IF(A1534&amp;""="","",IF(G1534&amp;""="","محجوز",G1534))</f>
        <v/>
      </c>
      <c r="N1534" s="18">
        <f>IF(ISNUMBER(A1534),IF(ISNUMBER(B1534),HOUR(B1534)*60+MINUTE(B1534),0),"")</f>
        <v/>
      </c>
      <c r="O1534" s="18">
        <f>IF(AND(ISNUMBER(A1534),A1534='الإعدادات'!$B$4),COUNTIFS($A$6:$A$2005,'الإعدادات'!$B$4,$N$6:$N$2005,"&lt;"&amp;N1534)+COUNTIFS($A$6:A1534,'الإعدادات'!$B$4,$N$6:N1534,N1534),"")</f>
        <v/>
      </c>
    </row>
    <row r="1535">
      <c r="A1535" s="13" t="n"/>
      <c r="B1535" s="20" t="n"/>
      <c r="C1535" s="5" t="n"/>
      <c r="D1535" s="21" t="n"/>
      <c r="E1535" s="5" t="n"/>
      <c r="F1535" s="5" t="n"/>
      <c r="G1535" s="5" t="n"/>
      <c r="H1535" s="15" t="n"/>
      <c r="I1535" s="5" t="n"/>
      <c r="J1535" s="19">
        <f>IF(E1535&amp;""="","",IFERROR(INDEX('الخدمات'!$B$6:$B$205,MATCH(E1535&amp;"",'الخدمات'!$A$6:$A$205,0)),"خدمة غير موجودة"))</f>
        <v/>
      </c>
      <c r="K1535" s="19">
        <f>IF(A1535&amp;""="","",IF(AND(G1535="تم",ISNUMBER(J1535)),ROUND(J1535-N(H1535),2),0))</f>
        <v/>
      </c>
      <c r="L1535" s="19">
        <f>IF(A1535&amp;""="","",IFERROR(ROUND(K1535*INDEX('الموظفات'!$C$6:$C$205,MATCH(F1535&amp;"",'الموظفات'!$A$6:$A$205,0)),2),0))</f>
        <v/>
      </c>
      <c r="M1535" s="6">
        <f>IF(A1535&amp;""="","",IF(G1535&amp;""="","محجوز",G1535))</f>
        <v/>
      </c>
      <c r="N1535" s="18">
        <f>IF(ISNUMBER(A1535),IF(ISNUMBER(B1535),HOUR(B1535)*60+MINUTE(B1535),0),"")</f>
        <v/>
      </c>
      <c r="O1535" s="18">
        <f>IF(AND(ISNUMBER(A1535),A1535='الإعدادات'!$B$4),COUNTIFS($A$6:$A$2005,'الإعدادات'!$B$4,$N$6:$N$2005,"&lt;"&amp;N1535)+COUNTIFS($A$6:A1535,'الإعدادات'!$B$4,$N$6:N1535,N1535),"")</f>
        <v/>
      </c>
    </row>
    <row r="1536">
      <c r="A1536" s="13" t="n"/>
      <c r="B1536" s="20" t="n"/>
      <c r="C1536" s="5" t="n"/>
      <c r="D1536" s="21" t="n"/>
      <c r="E1536" s="5" t="n"/>
      <c r="F1536" s="5" t="n"/>
      <c r="G1536" s="5" t="n"/>
      <c r="H1536" s="15" t="n"/>
      <c r="I1536" s="5" t="n"/>
      <c r="J1536" s="19">
        <f>IF(E1536&amp;""="","",IFERROR(INDEX('الخدمات'!$B$6:$B$205,MATCH(E1536&amp;"",'الخدمات'!$A$6:$A$205,0)),"خدمة غير موجودة"))</f>
        <v/>
      </c>
      <c r="K1536" s="19">
        <f>IF(A1536&amp;""="","",IF(AND(G1536="تم",ISNUMBER(J1536)),ROUND(J1536-N(H1536),2),0))</f>
        <v/>
      </c>
      <c r="L1536" s="19">
        <f>IF(A1536&amp;""="","",IFERROR(ROUND(K1536*INDEX('الموظفات'!$C$6:$C$205,MATCH(F1536&amp;"",'الموظفات'!$A$6:$A$205,0)),2),0))</f>
        <v/>
      </c>
      <c r="M1536" s="6">
        <f>IF(A1536&amp;""="","",IF(G1536&amp;""="","محجوز",G1536))</f>
        <v/>
      </c>
      <c r="N1536" s="18">
        <f>IF(ISNUMBER(A1536),IF(ISNUMBER(B1536),HOUR(B1536)*60+MINUTE(B1536),0),"")</f>
        <v/>
      </c>
      <c r="O1536" s="18">
        <f>IF(AND(ISNUMBER(A1536),A1536='الإعدادات'!$B$4),COUNTIFS($A$6:$A$2005,'الإعدادات'!$B$4,$N$6:$N$2005,"&lt;"&amp;N1536)+COUNTIFS($A$6:A1536,'الإعدادات'!$B$4,$N$6:N1536,N1536),"")</f>
        <v/>
      </c>
    </row>
    <row r="1537">
      <c r="A1537" s="13" t="n"/>
      <c r="B1537" s="20" t="n"/>
      <c r="C1537" s="5" t="n"/>
      <c r="D1537" s="21" t="n"/>
      <c r="E1537" s="5" t="n"/>
      <c r="F1537" s="5" t="n"/>
      <c r="G1537" s="5" t="n"/>
      <c r="H1537" s="15" t="n"/>
      <c r="I1537" s="5" t="n"/>
      <c r="J1537" s="19">
        <f>IF(E1537&amp;""="","",IFERROR(INDEX('الخدمات'!$B$6:$B$205,MATCH(E1537&amp;"",'الخدمات'!$A$6:$A$205,0)),"خدمة غير موجودة"))</f>
        <v/>
      </c>
      <c r="K1537" s="19">
        <f>IF(A1537&amp;""="","",IF(AND(G1537="تم",ISNUMBER(J1537)),ROUND(J1537-N(H1537),2),0))</f>
        <v/>
      </c>
      <c r="L1537" s="19">
        <f>IF(A1537&amp;""="","",IFERROR(ROUND(K1537*INDEX('الموظفات'!$C$6:$C$205,MATCH(F1537&amp;"",'الموظفات'!$A$6:$A$205,0)),2),0))</f>
        <v/>
      </c>
      <c r="M1537" s="6">
        <f>IF(A1537&amp;""="","",IF(G1537&amp;""="","محجوز",G1537))</f>
        <v/>
      </c>
      <c r="N1537" s="18">
        <f>IF(ISNUMBER(A1537),IF(ISNUMBER(B1537),HOUR(B1537)*60+MINUTE(B1537),0),"")</f>
        <v/>
      </c>
      <c r="O1537" s="18">
        <f>IF(AND(ISNUMBER(A1537),A1537='الإعدادات'!$B$4),COUNTIFS($A$6:$A$2005,'الإعدادات'!$B$4,$N$6:$N$2005,"&lt;"&amp;N1537)+COUNTIFS($A$6:A1537,'الإعدادات'!$B$4,$N$6:N1537,N1537),"")</f>
        <v/>
      </c>
    </row>
    <row r="1538">
      <c r="A1538" s="13" t="n"/>
      <c r="B1538" s="20" t="n"/>
      <c r="C1538" s="5" t="n"/>
      <c r="D1538" s="21" t="n"/>
      <c r="E1538" s="5" t="n"/>
      <c r="F1538" s="5" t="n"/>
      <c r="G1538" s="5" t="n"/>
      <c r="H1538" s="15" t="n"/>
      <c r="I1538" s="5" t="n"/>
      <c r="J1538" s="19">
        <f>IF(E1538&amp;""="","",IFERROR(INDEX('الخدمات'!$B$6:$B$205,MATCH(E1538&amp;"",'الخدمات'!$A$6:$A$205,0)),"خدمة غير موجودة"))</f>
        <v/>
      </c>
      <c r="K1538" s="19">
        <f>IF(A1538&amp;""="","",IF(AND(G1538="تم",ISNUMBER(J1538)),ROUND(J1538-N(H1538),2),0))</f>
        <v/>
      </c>
      <c r="L1538" s="19">
        <f>IF(A1538&amp;""="","",IFERROR(ROUND(K1538*INDEX('الموظفات'!$C$6:$C$205,MATCH(F1538&amp;"",'الموظفات'!$A$6:$A$205,0)),2),0))</f>
        <v/>
      </c>
      <c r="M1538" s="6">
        <f>IF(A1538&amp;""="","",IF(G1538&amp;""="","محجوز",G1538))</f>
        <v/>
      </c>
      <c r="N1538" s="18">
        <f>IF(ISNUMBER(A1538),IF(ISNUMBER(B1538),HOUR(B1538)*60+MINUTE(B1538),0),"")</f>
        <v/>
      </c>
      <c r="O1538" s="18">
        <f>IF(AND(ISNUMBER(A1538),A1538='الإعدادات'!$B$4),COUNTIFS($A$6:$A$2005,'الإعدادات'!$B$4,$N$6:$N$2005,"&lt;"&amp;N1538)+COUNTIFS($A$6:A1538,'الإعدادات'!$B$4,$N$6:N1538,N1538),"")</f>
        <v/>
      </c>
    </row>
    <row r="1539">
      <c r="A1539" s="13" t="n"/>
      <c r="B1539" s="20" t="n"/>
      <c r="C1539" s="5" t="n"/>
      <c r="D1539" s="21" t="n"/>
      <c r="E1539" s="5" t="n"/>
      <c r="F1539" s="5" t="n"/>
      <c r="G1539" s="5" t="n"/>
      <c r="H1539" s="15" t="n"/>
      <c r="I1539" s="5" t="n"/>
      <c r="J1539" s="19">
        <f>IF(E1539&amp;""="","",IFERROR(INDEX('الخدمات'!$B$6:$B$205,MATCH(E1539&amp;"",'الخدمات'!$A$6:$A$205,0)),"خدمة غير موجودة"))</f>
        <v/>
      </c>
      <c r="K1539" s="19">
        <f>IF(A1539&amp;""="","",IF(AND(G1539="تم",ISNUMBER(J1539)),ROUND(J1539-N(H1539),2),0))</f>
        <v/>
      </c>
      <c r="L1539" s="19">
        <f>IF(A1539&amp;""="","",IFERROR(ROUND(K1539*INDEX('الموظفات'!$C$6:$C$205,MATCH(F1539&amp;"",'الموظفات'!$A$6:$A$205,0)),2),0))</f>
        <v/>
      </c>
      <c r="M1539" s="6">
        <f>IF(A1539&amp;""="","",IF(G1539&amp;""="","محجوز",G1539))</f>
        <v/>
      </c>
      <c r="N1539" s="18">
        <f>IF(ISNUMBER(A1539),IF(ISNUMBER(B1539),HOUR(B1539)*60+MINUTE(B1539),0),"")</f>
        <v/>
      </c>
      <c r="O1539" s="18">
        <f>IF(AND(ISNUMBER(A1539),A1539='الإعدادات'!$B$4),COUNTIFS($A$6:$A$2005,'الإعدادات'!$B$4,$N$6:$N$2005,"&lt;"&amp;N1539)+COUNTIFS($A$6:A1539,'الإعدادات'!$B$4,$N$6:N1539,N1539),"")</f>
        <v/>
      </c>
    </row>
    <row r="1540">
      <c r="A1540" s="13" t="n"/>
      <c r="B1540" s="20" t="n"/>
      <c r="C1540" s="5" t="n"/>
      <c r="D1540" s="21" t="n"/>
      <c r="E1540" s="5" t="n"/>
      <c r="F1540" s="5" t="n"/>
      <c r="G1540" s="5" t="n"/>
      <c r="H1540" s="15" t="n"/>
      <c r="I1540" s="5" t="n"/>
      <c r="J1540" s="19">
        <f>IF(E1540&amp;""="","",IFERROR(INDEX('الخدمات'!$B$6:$B$205,MATCH(E1540&amp;"",'الخدمات'!$A$6:$A$205,0)),"خدمة غير موجودة"))</f>
        <v/>
      </c>
      <c r="K1540" s="19">
        <f>IF(A1540&amp;""="","",IF(AND(G1540="تم",ISNUMBER(J1540)),ROUND(J1540-N(H1540),2),0))</f>
        <v/>
      </c>
      <c r="L1540" s="19">
        <f>IF(A1540&amp;""="","",IFERROR(ROUND(K1540*INDEX('الموظفات'!$C$6:$C$205,MATCH(F1540&amp;"",'الموظفات'!$A$6:$A$205,0)),2),0))</f>
        <v/>
      </c>
      <c r="M1540" s="6">
        <f>IF(A1540&amp;""="","",IF(G1540&amp;""="","محجوز",G1540))</f>
        <v/>
      </c>
      <c r="N1540" s="18">
        <f>IF(ISNUMBER(A1540),IF(ISNUMBER(B1540),HOUR(B1540)*60+MINUTE(B1540),0),"")</f>
        <v/>
      </c>
      <c r="O1540" s="18">
        <f>IF(AND(ISNUMBER(A1540),A1540='الإعدادات'!$B$4),COUNTIFS($A$6:$A$2005,'الإعدادات'!$B$4,$N$6:$N$2005,"&lt;"&amp;N1540)+COUNTIFS($A$6:A1540,'الإعدادات'!$B$4,$N$6:N1540,N1540),"")</f>
        <v/>
      </c>
    </row>
    <row r="1541">
      <c r="A1541" s="13" t="n"/>
      <c r="B1541" s="20" t="n"/>
      <c r="C1541" s="5" t="n"/>
      <c r="D1541" s="21" t="n"/>
      <c r="E1541" s="5" t="n"/>
      <c r="F1541" s="5" t="n"/>
      <c r="G1541" s="5" t="n"/>
      <c r="H1541" s="15" t="n"/>
      <c r="I1541" s="5" t="n"/>
      <c r="J1541" s="19">
        <f>IF(E1541&amp;""="","",IFERROR(INDEX('الخدمات'!$B$6:$B$205,MATCH(E1541&amp;"",'الخدمات'!$A$6:$A$205,0)),"خدمة غير موجودة"))</f>
        <v/>
      </c>
      <c r="K1541" s="19">
        <f>IF(A1541&amp;""="","",IF(AND(G1541="تم",ISNUMBER(J1541)),ROUND(J1541-N(H1541),2),0))</f>
        <v/>
      </c>
      <c r="L1541" s="19">
        <f>IF(A1541&amp;""="","",IFERROR(ROUND(K1541*INDEX('الموظفات'!$C$6:$C$205,MATCH(F1541&amp;"",'الموظفات'!$A$6:$A$205,0)),2),0))</f>
        <v/>
      </c>
      <c r="M1541" s="6">
        <f>IF(A1541&amp;""="","",IF(G1541&amp;""="","محجوز",G1541))</f>
        <v/>
      </c>
      <c r="N1541" s="18">
        <f>IF(ISNUMBER(A1541),IF(ISNUMBER(B1541),HOUR(B1541)*60+MINUTE(B1541),0),"")</f>
        <v/>
      </c>
      <c r="O1541" s="18">
        <f>IF(AND(ISNUMBER(A1541),A1541='الإعدادات'!$B$4),COUNTIFS($A$6:$A$2005,'الإعدادات'!$B$4,$N$6:$N$2005,"&lt;"&amp;N1541)+COUNTIFS($A$6:A1541,'الإعدادات'!$B$4,$N$6:N1541,N1541),"")</f>
        <v/>
      </c>
    </row>
    <row r="1542">
      <c r="A1542" s="13" t="n"/>
      <c r="B1542" s="20" t="n"/>
      <c r="C1542" s="5" t="n"/>
      <c r="D1542" s="21" t="n"/>
      <c r="E1542" s="5" t="n"/>
      <c r="F1542" s="5" t="n"/>
      <c r="G1542" s="5" t="n"/>
      <c r="H1542" s="15" t="n"/>
      <c r="I1542" s="5" t="n"/>
      <c r="J1542" s="19">
        <f>IF(E1542&amp;""="","",IFERROR(INDEX('الخدمات'!$B$6:$B$205,MATCH(E1542&amp;"",'الخدمات'!$A$6:$A$205,0)),"خدمة غير موجودة"))</f>
        <v/>
      </c>
      <c r="K1542" s="19">
        <f>IF(A1542&amp;""="","",IF(AND(G1542="تم",ISNUMBER(J1542)),ROUND(J1542-N(H1542),2),0))</f>
        <v/>
      </c>
      <c r="L1542" s="19">
        <f>IF(A1542&amp;""="","",IFERROR(ROUND(K1542*INDEX('الموظفات'!$C$6:$C$205,MATCH(F1542&amp;"",'الموظفات'!$A$6:$A$205,0)),2),0))</f>
        <v/>
      </c>
      <c r="M1542" s="6">
        <f>IF(A1542&amp;""="","",IF(G1542&amp;""="","محجوز",G1542))</f>
        <v/>
      </c>
      <c r="N1542" s="18">
        <f>IF(ISNUMBER(A1542),IF(ISNUMBER(B1542),HOUR(B1542)*60+MINUTE(B1542),0),"")</f>
        <v/>
      </c>
      <c r="O1542" s="18">
        <f>IF(AND(ISNUMBER(A1542),A1542='الإعدادات'!$B$4),COUNTIFS($A$6:$A$2005,'الإعدادات'!$B$4,$N$6:$N$2005,"&lt;"&amp;N1542)+COUNTIFS($A$6:A1542,'الإعدادات'!$B$4,$N$6:N1542,N1542),"")</f>
        <v/>
      </c>
    </row>
    <row r="1543">
      <c r="A1543" s="13" t="n"/>
      <c r="B1543" s="20" t="n"/>
      <c r="C1543" s="5" t="n"/>
      <c r="D1543" s="21" t="n"/>
      <c r="E1543" s="5" t="n"/>
      <c r="F1543" s="5" t="n"/>
      <c r="G1543" s="5" t="n"/>
      <c r="H1543" s="15" t="n"/>
      <c r="I1543" s="5" t="n"/>
      <c r="J1543" s="19">
        <f>IF(E1543&amp;""="","",IFERROR(INDEX('الخدمات'!$B$6:$B$205,MATCH(E1543&amp;"",'الخدمات'!$A$6:$A$205,0)),"خدمة غير موجودة"))</f>
        <v/>
      </c>
      <c r="K1543" s="19">
        <f>IF(A1543&amp;""="","",IF(AND(G1543="تم",ISNUMBER(J1543)),ROUND(J1543-N(H1543),2),0))</f>
        <v/>
      </c>
      <c r="L1543" s="19">
        <f>IF(A1543&amp;""="","",IFERROR(ROUND(K1543*INDEX('الموظفات'!$C$6:$C$205,MATCH(F1543&amp;"",'الموظفات'!$A$6:$A$205,0)),2),0))</f>
        <v/>
      </c>
      <c r="M1543" s="6">
        <f>IF(A1543&amp;""="","",IF(G1543&amp;""="","محجوز",G1543))</f>
        <v/>
      </c>
      <c r="N1543" s="18">
        <f>IF(ISNUMBER(A1543),IF(ISNUMBER(B1543),HOUR(B1543)*60+MINUTE(B1543),0),"")</f>
        <v/>
      </c>
      <c r="O1543" s="18">
        <f>IF(AND(ISNUMBER(A1543),A1543='الإعدادات'!$B$4),COUNTIFS($A$6:$A$2005,'الإعدادات'!$B$4,$N$6:$N$2005,"&lt;"&amp;N1543)+COUNTIFS($A$6:A1543,'الإعدادات'!$B$4,$N$6:N1543,N1543),"")</f>
        <v/>
      </c>
    </row>
    <row r="1544">
      <c r="A1544" s="13" t="n"/>
      <c r="B1544" s="20" t="n"/>
      <c r="C1544" s="5" t="n"/>
      <c r="D1544" s="21" t="n"/>
      <c r="E1544" s="5" t="n"/>
      <c r="F1544" s="5" t="n"/>
      <c r="G1544" s="5" t="n"/>
      <c r="H1544" s="15" t="n"/>
      <c r="I1544" s="5" t="n"/>
      <c r="J1544" s="19">
        <f>IF(E1544&amp;""="","",IFERROR(INDEX('الخدمات'!$B$6:$B$205,MATCH(E1544&amp;"",'الخدمات'!$A$6:$A$205,0)),"خدمة غير موجودة"))</f>
        <v/>
      </c>
      <c r="K1544" s="19">
        <f>IF(A1544&amp;""="","",IF(AND(G1544="تم",ISNUMBER(J1544)),ROUND(J1544-N(H1544),2),0))</f>
        <v/>
      </c>
      <c r="L1544" s="19">
        <f>IF(A1544&amp;""="","",IFERROR(ROUND(K1544*INDEX('الموظفات'!$C$6:$C$205,MATCH(F1544&amp;"",'الموظفات'!$A$6:$A$205,0)),2),0))</f>
        <v/>
      </c>
      <c r="M1544" s="6">
        <f>IF(A1544&amp;""="","",IF(G1544&amp;""="","محجوز",G1544))</f>
        <v/>
      </c>
      <c r="N1544" s="18">
        <f>IF(ISNUMBER(A1544),IF(ISNUMBER(B1544),HOUR(B1544)*60+MINUTE(B1544),0),"")</f>
        <v/>
      </c>
      <c r="O1544" s="18">
        <f>IF(AND(ISNUMBER(A1544),A1544='الإعدادات'!$B$4),COUNTIFS($A$6:$A$2005,'الإعدادات'!$B$4,$N$6:$N$2005,"&lt;"&amp;N1544)+COUNTIFS($A$6:A1544,'الإعدادات'!$B$4,$N$6:N1544,N1544),"")</f>
        <v/>
      </c>
    </row>
    <row r="1545">
      <c r="A1545" s="13" t="n"/>
      <c r="B1545" s="20" t="n"/>
      <c r="C1545" s="5" t="n"/>
      <c r="D1545" s="21" t="n"/>
      <c r="E1545" s="5" t="n"/>
      <c r="F1545" s="5" t="n"/>
      <c r="G1545" s="5" t="n"/>
      <c r="H1545" s="15" t="n"/>
      <c r="I1545" s="5" t="n"/>
      <c r="J1545" s="19">
        <f>IF(E1545&amp;""="","",IFERROR(INDEX('الخدمات'!$B$6:$B$205,MATCH(E1545&amp;"",'الخدمات'!$A$6:$A$205,0)),"خدمة غير موجودة"))</f>
        <v/>
      </c>
      <c r="K1545" s="19">
        <f>IF(A1545&amp;""="","",IF(AND(G1545="تم",ISNUMBER(J1545)),ROUND(J1545-N(H1545),2),0))</f>
        <v/>
      </c>
      <c r="L1545" s="19">
        <f>IF(A1545&amp;""="","",IFERROR(ROUND(K1545*INDEX('الموظفات'!$C$6:$C$205,MATCH(F1545&amp;"",'الموظفات'!$A$6:$A$205,0)),2),0))</f>
        <v/>
      </c>
      <c r="M1545" s="6">
        <f>IF(A1545&amp;""="","",IF(G1545&amp;""="","محجوز",G1545))</f>
        <v/>
      </c>
      <c r="N1545" s="18">
        <f>IF(ISNUMBER(A1545),IF(ISNUMBER(B1545),HOUR(B1545)*60+MINUTE(B1545),0),"")</f>
        <v/>
      </c>
      <c r="O1545" s="18">
        <f>IF(AND(ISNUMBER(A1545),A1545='الإعدادات'!$B$4),COUNTIFS($A$6:$A$2005,'الإعدادات'!$B$4,$N$6:$N$2005,"&lt;"&amp;N1545)+COUNTIFS($A$6:A1545,'الإعدادات'!$B$4,$N$6:N1545,N1545),"")</f>
        <v/>
      </c>
    </row>
    <row r="1546">
      <c r="A1546" s="13" t="n"/>
      <c r="B1546" s="20" t="n"/>
      <c r="C1546" s="5" t="n"/>
      <c r="D1546" s="21" t="n"/>
      <c r="E1546" s="5" t="n"/>
      <c r="F1546" s="5" t="n"/>
      <c r="G1546" s="5" t="n"/>
      <c r="H1546" s="15" t="n"/>
      <c r="I1546" s="5" t="n"/>
      <c r="J1546" s="19">
        <f>IF(E1546&amp;""="","",IFERROR(INDEX('الخدمات'!$B$6:$B$205,MATCH(E1546&amp;"",'الخدمات'!$A$6:$A$205,0)),"خدمة غير موجودة"))</f>
        <v/>
      </c>
      <c r="K1546" s="19">
        <f>IF(A1546&amp;""="","",IF(AND(G1546="تم",ISNUMBER(J1546)),ROUND(J1546-N(H1546),2),0))</f>
        <v/>
      </c>
      <c r="L1546" s="19">
        <f>IF(A1546&amp;""="","",IFERROR(ROUND(K1546*INDEX('الموظفات'!$C$6:$C$205,MATCH(F1546&amp;"",'الموظفات'!$A$6:$A$205,0)),2),0))</f>
        <v/>
      </c>
      <c r="M1546" s="6">
        <f>IF(A1546&amp;""="","",IF(G1546&amp;""="","محجوز",G1546))</f>
        <v/>
      </c>
      <c r="N1546" s="18">
        <f>IF(ISNUMBER(A1546),IF(ISNUMBER(B1546),HOUR(B1546)*60+MINUTE(B1546),0),"")</f>
        <v/>
      </c>
      <c r="O1546" s="18">
        <f>IF(AND(ISNUMBER(A1546),A1546='الإعدادات'!$B$4),COUNTIFS($A$6:$A$2005,'الإعدادات'!$B$4,$N$6:$N$2005,"&lt;"&amp;N1546)+COUNTIFS($A$6:A1546,'الإعدادات'!$B$4,$N$6:N1546,N1546),"")</f>
        <v/>
      </c>
    </row>
    <row r="1547">
      <c r="A1547" s="13" t="n"/>
      <c r="B1547" s="20" t="n"/>
      <c r="C1547" s="5" t="n"/>
      <c r="D1547" s="21" t="n"/>
      <c r="E1547" s="5" t="n"/>
      <c r="F1547" s="5" t="n"/>
      <c r="G1547" s="5" t="n"/>
      <c r="H1547" s="15" t="n"/>
      <c r="I1547" s="5" t="n"/>
      <c r="J1547" s="19">
        <f>IF(E1547&amp;""="","",IFERROR(INDEX('الخدمات'!$B$6:$B$205,MATCH(E1547&amp;"",'الخدمات'!$A$6:$A$205,0)),"خدمة غير موجودة"))</f>
        <v/>
      </c>
      <c r="K1547" s="19">
        <f>IF(A1547&amp;""="","",IF(AND(G1547="تم",ISNUMBER(J1547)),ROUND(J1547-N(H1547),2),0))</f>
        <v/>
      </c>
      <c r="L1547" s="19">
        <f>IF(A1547&amp;""="","",IFERROR(ROUND(K1547*INDEX('الموظفات'!$C$6:$C$205,MATCH(F1547&amp;"",'الموظفات'!$A$6:$A$205,0)),2),0))</f>
        <v/>
      </c>
      <c r="M1547" s="6">
        <f>IF(A1547&amp;""="","",IF(G1547&amp;""="","محجوز",G1547))</f>
        <v/>
      </c>
      <c r="N1547" s="18">
        <f>IF(ISNUMBER(A1547),IF(ISNUMBER(B1547),HOUR(B1547)*60+MINUTE(B1547),0),"")</f>
        <v/>
      </c>
      <c r="O1547" s="18">
        <f>IF(AND(ISNUMBER(A1547),A1547='الإعدادات'!$B$4),COUNTIFS($A$6:$A$2005,'الإعدادات'!$B$4,$N$6:$N$2005,"&lt;"&amp;N1547)+COUNTIFS($A$6:A1547,'الإعدادات'!$B$4,$N$6:N1547,N1547),"")</f>
        <v/>
      </c>
    </row>
    <row r="1548">
      <c r="A1548" s="13" t="n"/>
      <c r="B1548" s="20" t="n"/>
      <c r="C1548" s="5" t="n"/>
      <c r="D1548" s="21" t="n"/>
      <c r="E1548" s="5" t="n"/>
      <c r="F1548" s="5" t="n"/>
      <c r="G1548" s="5" t="n"/>
      <c r="H1548" s="15" t="n"/>
      <c r="I1548" s="5" t="n"/>
      <c r="J1548" s="19">
        <f>IF(E1548&amp;""="","",IFERROR(INDEX('الخدمات'!$B$6:$B$205,MATCH(E1548&amp;"",'الخدمات'!$A$6:$A$205,0)),"خدمة غير موجودة"))</f>
        <v/>
      </c>
      <c r="K1548" s="19">
        <f>IF(A1548&amp;""="","",IF(AND(G1548="تم",ISNUMBER(J1548)),ROUND(J1548-N(H1548),2),0))</f>
        <v/>
      </c>
      <c r="L1548" s="19">
        <f>IF(A1548&amp;""="","",IFERROR(ROUND(K1548*INDEX('الموظفات'!$C$6:$C$205,MATCH(F1548&amp;"",'الموظفات'!$A$6:$A$205,0)),2),0))</f>
        <v/>
      </c>
      <c r="M1548" s="6">
        <f>IF(A1548&amp;""="","",IF(G1548&amp;""="","محجوز",G1548))</f>
        <v/>
      </c>
      <c r="N1548" s="18">
        <f>IF(ISNUMBER(A1548),IF(ISNUMBER(B1548),HOUR(B1548)*60+MINUTE(B1548),0),"")</f>
        <v/>
      </c>
      <c r="O1548" s="18">
        <f>IF(AND(ISNUMBER(A1548),A1548='الإعدادات'!$B$4),COUNTIFS($A$6:$A$2005,'الإعدادات'!$B$4,$N$6:$N$2005,"&lt;"&amp;N1548)+COUNTIFS($A$6:A1548,'الإعدادات'!$B$4,$N$6:N1548,N1548),"")</f>
        <v/>
      </c>
    </row>
    <row r="1549">
      <c r="A1549" s="13" t="n"/>
      <c r="B1549" s="20" t="n"/>
      <c r="C1549" s="5" t="n"/>
      <c r="D1549" s="21" t="n"/>
      <c r="E1549" s="5" t="n"/>
      <c r="F1549" s="5" t="n"/>
      <c r="G1549" s="5" t="n"/>
      <c r="H1549" s="15" t="n"/>
      <c r="I1549" s="5" t="n"/>
      <c r="J1549" s="19">
        <f>IF(E1549&amp;""="","",IFERROR(INDEX('الخدمات'!$B$6:$B$205,MATCH(E1549&amp;"",'الخدمات'!$A$6:$A$205,0)),"خدمة غير موجودة"))</f>
        <v/>
      </c>
      <c r="K1549" s="19">
        <f>IF(A1549&amp;""="","",IF(AND(G1549="تم",ISNUMBER(J1549)),ROUND(J1549-N(H1549),2),0))</f>
        <v/>
      </c>
      <c r="L1549" s="19">
        <f>IF(A1549&amp;""="","",IFERROR(ROUND(K1549*INDEX('الموظفات'!$C$6:$C$205,MATCH(F1549&amp;"",'الموظفات'!$A$6:$A$205,0)),2),0))</f>
        <v/>
      </c>
      <c r="M1549" s="6">
        <f>IF(A1549&amp;""="","",IF(G1549&amp;""="","محجوز",G1549))</f>
        <v/>
      </c>
      <c r="N1549" s="18">
        <f>IF(ISNUMBER(A1549),IF(ISNUMBER(B1549),HOUR(B1549)*60+MINUTE(B1549),0),"")</f>
        <v/>
      </c>
      <c r="O1549" s="18">
        <f>IF(AND(ISNUMBER(A1549),A1549='الإعدادات'!$B$4),COUNTIFS($A$6:$A$2005,'الإعدادات'!$B$4,$N$6:$N$2005,"&lt;"&amp;N1549)+COUNTIFS($A$6:A1549,'الإعدادات'!$B$4,$N$6:N1549,N1549),"")</f>
        <v/>
      </c>
    </row>
    <row r="1550">
      <c r="A1550" s="13" t="n"/>
      <c r="B1550" s="20" t="n"/>
      <c r="C1550" s="5" t="n"/>
      <c r="D1550" s="21" t="n"/>
      <c r="E1550" s="5" t="n"/>
      <c r="F1550" s="5" t="n"/>
      <c r="G1550" s="5" t="n"/>
      <c r="H1550" s="15" t="n"/>
      <c r="I1550" s="5" t="n"/>
      <c r="J1550" s="19">
        <f>IF(E1550&amp;""="","",IFERROR(INDEX('الخدمات'!$B$6:$B$205,MATCH(E1550&amp;"",'الخدمات'!$A$6:$A$205,0)),"خدمة غير موجودة"))</f>
        <v/>
      </c>
      <c r="K1550" s="19">
        <f>IF(A1550&amp;""="","",IF(AND(G1550="تم",ISNUMBER(J1550)),ROUND(J1550-N(H1550),2),0))</f>
        <v/>
      </c>
      <c r="L1550" s="19">
        <f>IF(A1550&amp;""="","",IFERROR(ROUND(K1550*INDEX('الموظفات'!$C$6:$C$205,MATCH(F1550&amp;"",'الموظفات'!$A$6:$A$205,0)),2),0))</f>
        <v/>
      </c>
      <c r="M1550" s="6">
        <f>IF(A1550&amp;""="","",IF(G1550&amp;""="","محجوز",G1550))</f>
        <v/>
      </c>
      <c r="N1550" s="18">
        <f>IF(ISNUMBER(A1550),IF(ISNUMBER(B1550),HOUR(B1550)*60+MINUTE(B1550),0),"")</f>
        <v/>
      </c>
      <c r="O1550" s="18">
        <f>IF(AND(ISNUMBER(A1550),A1550='الإعدادات'!$B$4),COUNTIFS($A$6:$A$2005,'الإعدادات'!$B$4,$N$6:$N$2005,"&lt;"&amp;N1550)+COUNTIFS($A$6:A1550,'الإعدادات'!$B$4,$N$6:N1550,N1550),"")</f>
        <v/>
      </c>
    </row>
    <row r="1551">
      <c r="A1551" s="13" t="n"/>
      <c r="B1551" s="20" t="n"/>
      <c r="C1551" s="5" t="n"/>
      <c r="D1551" s="21" t="n"/>
      <c r="E1551" s="5" t="n"/>
      <c r="F1551" s="5" t="n"/>
      <c r="G1551" s="5" t="n"/>
      <c r="H1551" s="15" t="n"/>
      <c r="I1551" s="5" t="n"/>
      <c r="J1551" s="19">
        <f>IF(E1551&amp;""="","",IFERROR(INDEX('الخدمات'!$B$6:$B$205,MATCH(E1551&amp;"",'الخدمات'!$A$6:$A$205,0)),"خدمة غير موجودة"))</f>
        <v/>
      </c>
      <c r="K1551" s="19">
        <f>IF(A1551&amp;""="","",IF(AND(G1551="تم",ISNUMBER(J1551)),ROUND(J1551-N(H1551),2),0))</f>
        <v/>
      </c>
      <c r="L1551" s="19">
        <f>IF(A1551&amp;""="","",IFERROR(ROUND(K1551*INDEX('الموظفات'!$C$6:$C$205,MATCH(F1551&amp;"",'الموظفات'!$A$6:$A$205,0)),2),0))</f>
        <v/>
      </c>
      <c r="M1551" s="6">
        <f>IF(A1551&amp;""="","",IF(G1551&amp;""="","محجوز",G1551))</f>
        <v/>
      </c>
      <c r="N1551" s="18">
        <f>IF(ISNUMBER(A1551),IF(ISNUMBER(B1551),HOUR(B1551)*60+MINUTE(B1551),0),"")</f>
        <v/>
      </c>
      <c r="O1551" s="18">
        <f>IF(AND(ISNUMBER(A1551),A1551='الإعدادات'!$B$4),COUNTIFS($A$6:$A$2005,'الإعدادات'!$B$4,$N$6:$N$2005,"&lt;"&amp;N1551)+COUNTIFS($A$6:A1551,'الإعدادات'!$B$4,$N$6:N1551,N1551),"")</f>
        <v/>
      </c>
    </row>
    <row r="1552">
      <c r="A1552" s="13" t="n"/>
      <c r="B1552" s="20" t="n"/>
      <c r="C1552" s="5" t="n"/>
      <c r="D1552" s="21" t="n"/>
      <c r="E1552" s="5" t="n"/>
      <c r="F1552" s="5" t="n"/>
      <c r="G1552" s="5" t="n"/>
      <c r="H1552" s="15" t="n"/>
      <c r="I1552" s="5" t="n"/>
      <c r="J1552" s="19">
        <f>IF(E1552&amp;""="","",IFERROR(INDEX('الخدمات'!$B$6:$B$205,MATCH(E1552&amp;"",'الخدمات'!$A$6:$A$205,0)),"خدمة غير موجودة"))</f>
        <v/>
      </c>
      <c r="K1552" s="19">
        <f>IF(A1552&amp;""="","",IF(AND(G1552="تم",ISNUMBER(J1552)),ROUND(J1552-N(H1552),2),0))</f>
        <v/>
      </c>
      <c r="L1552" s="19">
        <f>IF(A1552&amp;""="","",IFERROR(ROUND(K1552*INDEX('الموظفات'!$C$6:$C$205,MATCH(F1552&amp;"",'الموظفات'!$A$6:$A$205,0)),2),0))</f>
        <v/>
      </c>
      <c r="M1552" s="6">
        <f>IF(A1552&amp;""="","",IF(G1552&amp;""="","محجوز",G1552))</f>
        <v/>
      </c>
      <c r="N1552" s="18">
        <f>IF(ISNUMBER(A1552),IF(ISNUMBER(B1552),HOUR(B1552)*60+MINUTE(B1552),0),"")</f>
        <v/>
      </c>
      <c r="O1552" s="18">
        <f>IF(AND(ISNUMBER(A1552),A1552='الإعدادات'!$B$4),COUNTIFS($A$6:$A$2005,'الإعدادات'!$B$4,$N$6:$N$2005,"&lt;"&amp;N1552)+COUNTIFS($A$6:A1552,'الإعدادات'!$B$4,$N$6:N1552,N1552),"")</f>
        <v/>
      </c>
    </row>
    <row r="1553">
      <c r="A1553" s="13" t="n"/>
      <c r="B1553" s="20" t="n"/>
      <c r="C1553" s="5" t="n"/>
      <c r="D1553" s="21" t="n"/>
      <c r="E1553" s="5" t="n"/>
      <c r="F1553" s="5" t="n"/>
      <c r="G1553" s="5" t="n"/>
      <c r="H1553" s="15" t="n"/>
      <c r="I1553" s="5" t="n"/>
      <c r="J1553" s="19">
        <f>IF(E1553&amp;""="","",IFERROR(INDEX('الخدمات'!$B$6:$B$205,MATCH(E1553&amp;"",'الخدمات'!$A$6:$A$205,0)),"خدمة غير موجودة"))</f>
        <v/>
      </c>
      <c r="K1553" s="19">
        <f>IF(A1553&amp;""="","",IF(AND(G1553="تم",ISNUMBER(J1553)),ROUND(J1553-N(H1553),2),0))</f>
        <v/>
      </c>
      <c r="L1553" s="19">
        <f>IF(A1553&amp;""="","",IFERROR(ROUND(K1553*INDEX('الموظفات'!$C$6:$C$205,MATCH(F1553&amp;"",'الموظفات'!$A$6:$A$205,0)),2),0))</f>
        <v/>
      </c>
      <c r="M1553" s="6">
        <f>IF(A1553&amp;""="","",IF(G1553&amp;""="","محجوز",G1553))</f>
        <v/>
      </c>
      <c r="N1553" s="18">
        <f>IF(ISNUMBER(A1553),IF(ISNUMBER(B1553),HOUR(B1553)*60+MINUTE(B1553),0),"")</f>
        <v/>
      </c>
      <c r="O1553" s="18">
        <f>IF(AND(ISNUMBER(A1553),A1553='الإعدادات'!$B$4),COUNTIFS($A$6:$A$2005,'الإعدادات'!$B$4,$N$6:$N$2005,"&lt;"&amp;N1553)+COUNTIFS($A$6:A1553,'الإعدادات'!$B$4,$N$6:N1553,N1553),"")</f>
        <v/>
      </c>
    </row>
    <row r="1554">
      <c r="A1554" s="13" t="n"/>
      <c r="B1554" s="20" t="n"/>
      <c r="C1554" s="5" t="n"/>
      <c r="D1554" s="21" t="n"/>
      <c r="E1554" s="5" t="n"/>
      <c r="F1554" s="5" t="n"/>
      <c r="G1554" s="5" t="n"/>
      <c r="H1554" s="15" t="n"/>
      <c r="I1554" s="5" t="n"/>
      <c r="J1554" s="19">
        <f>IF(E1554&amp;""="","",IFERROR(INDEX('الخدمات'!$B$6:$B$205,MATCH(E1554&amp;"",'الخدمات'!$A$6:$A$205,0)),"خدمة غير موجودة"))</f>
        <v/>
      </c>
      <c r="K1554" s="19">
        <f>IF(A1554&amp;""="","",IF(AND(G1554="تم",ISNUMBER(J1554)),ROUND(J1554-N(H1554),2),0))</f>
        <v/>
      </c>
      <c r="L1554" s="19">
        <f>IF(A1554&amp;""="","",IFERROR(ROUND(K1554*INDEX('الموظفات'!$C$6:$C$205,MATCH(F1554&amp;"",'الموظفات'!$A$6:$A$205,0)),2),0))</f>
        <v/>
      </c>
      <c r="M1554" s="6">
        <f>IF(A1554&amp;""="","",IF(G1554&amp;""="","محجوز",G1554))</f>
        <v/>
      </c>
      <c r="N1554" s="18">
        <f>IF(ISNUMBER(A1554),IF(ISNUMBER(B1554),HOUR(B1554)*60+MINUTE(B1554),0),"")</f>
        <v/>
      </c>
      <c r="O1554" s="18">
        <f>IF(AND(ISNUMBER(A1554),A1554='الإعدادات'!$B$4),COUNTIFS($A$6:$A$2005,'الإعدادات'!$B$4,$N$6:$N$2005,"&lt;"&amp;N1554)+COUNTIFS($A$6:A1554,'الإعدادات'!$B$4,$N$6:N1554,N1554),"")</f>
        <v/>
      </c>
    </row>
    <row r="1555">
      <c r="A1555" s="13" t="n"/>
      <c r="B1555" s="20" t="n"/>
      <c r="C1555" s="5" t="n"/>
      <c r="D1555" s="21" t="n"/>
      <c r="E1555" s="5" t="n"/>
      <c r="F1555" s="5" t="n"/>
      <c r="G1555" s="5" t="n"/>
      <c r="H1555" s="15" t="n"/>
      <c r="I1555" s="5" t="n"/>
      <c r="J1555" s="19">
        <f>IF(E1555&amp;""="","",IFERROR(INDEX('الخدمات'!$B$6:$B$205,MATCH(E1555&amp;"",'الخدمات'!$A$6:$A$205,0)),"خدمة غير موجودة"))</f>
        <v/>
      </c>
      <c r="K1555" s="19">
        <f>IF(A1555&amp;""="","",IF(AND(G1555="تم",ISNUMBER(J1555)),ROUND(J1555-N(H1555),2),0))</f>
        <v/>
      </c>
      <c r="L1555" s="19">
        <f>IF(A1555&amp;""="","",IFERROR(ROUND(K1555*INDEX('الموظفات'!$C$6:$C$205,MATCH(F1555&amp;"",'الموظفات'!$A$6:$A$205,0)),2),0))</f>
        <v/>
      </c>
      <c r="M1555" s="6">
        <f>IF(A1555&amp;""="","",IF(G1555&amp;""="","محجوز",G1555))</f>
        <v/>
      </c>
      <c r="N1555" s="18">
        <f>IF(ISNUMBER(A1555),IF(ISNUMBER(B1555),HOUR(B1555)*60+MINUTE(B1555),0),"")</f>
        <v/>
      </c>
      <c r="O1555" s="18">
        <f>IF(AND(ISNUMBER(A1555),A1555='الإعدادات'!$B$4),COUNTIFS($A$6:$A$2005,'الإعدادات'!$B$4,$N$6:$N$2005,"&lt;"&amp;N1555)+COUNTIFS($A$6:A1555,'الإعدادات'!$B$4,$N$6:N1555,N1555),"")</f>
        <v/>
      </c>
    </row>
    <row r="1556">
      <c r="A1556" s="13" t="n"/>
      <c r="B1556" s="20" t="n"/>
      <c r="C1556" s="5" t="n"/>
      <c r="D1556" s="21" t="n"/>
      <c r="E1556" s="5" t="n"/>
      <c r="F1556" s="5" t="n"/>
      <c r="G1556" s="5" t="n"/>
      <c r="H1556" s="15" t="n"/>
      <c r="I1556" s="5" t="n"/>
      <c r="J1556" s="19">
        <f>IF(E1556&amp;""="","",IFERROR(INDEX('الخدمات'!$B$6:$B$205,MATCH(E1556&amp;"",'الخدمات'!$A$6:$A$205,0)),"خدمة غير موجودة"))</f>
        <v/>
      </c>
      <c r="K1556" s="19">
        <f>IF(A1556&amp;""="","",IF(AND(G1556="تم",ISNUMBER(J1556)),ROUND(J1556-N(H1556),2),0))</f>
        <v/>
      </c>
      <c r="L1556" s="19">
        <f>IF(A1556&amp;""="","",IFERROR(ROUND(K1556*INDEX('الموظفات'!$C$6:$C$205,MATCH(F1556&amp;"",'الموظفات'!$A$6:$A$205,0)),2),0))</f>
        <v/>
      </c>
      <c r="M1556" s="6">
        <f>IF(A1556&amp;""="","",IF(G1556&amp;""="","محجوز",G1556))</f>
        <v/>
      </c>
      <c r="N1556" s="18">
        <f>IF(ISNUMBER(A1556),IF(ISNUMBER(B1556),HOUR(B1556)*60+MINUTE(B1556),0),"")</f>
        <v/>
      </c>
      <c r="O1556" s="18">
        <f>IF(AND(ISNUMBER(A1556),A1556='الإعدادات'!$B$4),COUNTIFS($A$6:$A$2005,'الإعدادات'!$B$4,$N$6:$N$2005,"&lt;"&amp;N1556)+COUNTIFS($A$6:A1556,'الإعدادات'!$B$4,$N$6:N1556,N1556),"")</f>
        <v/>
      </c>
    </row>
    <row r="1557">
      <c r="A1557" s="13" t="n"/>
      <c r="B1557" s="20" t="n"/>
      <c r="C1557" s="5" t="n"/>
      <c r="D1557" s="21" t="n"/>
      <c r="E1557" s="5" t="n"/>
      <c r="F1557" s="5" t="n"/>
      <c r="G1557" s="5" t="n"/>
      <c r="H1557" s="15" t="n"/>
      <c r="I1557" s="5" t="n"/>
      <c r="J1557" s="19">
        <f>IF(E1557&amp;""="","",IFERROR(INDEX('الخدمات'!$B$6:$B$205,MATCH(E1557&amp;"",'الخدمات'!$A$6:$A$205,0)),"خدمة غير موجودة"))</f>
        <v/>
      </c>
      <c r="K1557" s="19">
        <f>IF(A1557&amp;""="","",IF(AND(G1557="تم",ISNUMBER(J1557)),ROUND(J1557-N(H1557),2),0))</f>
        <v/>
      </c>
      <c r="L1557" s="19">
        <f>IF(A1557&amp;""="","",IFERROR(ROUND(K1557*INDEX('الموظفات'!$C$6:$C$205,MATCH(F1557&amp;"",'الموظفات'!$A$6:$A$205,0)),2),0))</f>
        <v/>
      </c>
      <c r="M1557" s="6">
        <f>IF(A1557&amp;""="","",IF(G1557&amp;""="","محجوز",G1557))</f>
        <v/>
      </c>
      <c r="N1557" s="18">
        <f>IF(ISNUMBER(A1557),IF(ISNUMBER(B1557),HOUR(B1557)*60+MINUTE(B1557),0),"")</f>
        <v/>
      </c>
      <c r="O1557" s="18">
        <f>IF(AND(ISNUMBER(A1557),A1557='الإعدادات'!$B$4),COUNTIFS($A$6:$A$2005,'الإعدادات'!$B$4,$N$6:$N$2005,"&lt;"&amp;N1557)+COUNTIFS($A$6:A1557,'الإعدادات'!$B$4,$N$6:N1557,N1557),"")</f>
        <v/>
      </c>
    </row>
    <row r="1558">
      <c r="A1558" s="13" t="n"/>
      <c r="B1558" s="20" t="n"/>
      <c r="C1558" s="5" t="n"/>
      <c r="D1558" s="21" t="n"/>
      <c r="E1558" s="5" t="n"/>
      <c r="F1558" s="5" t="n"/>
      <c r="G1558" s="5" t="n"/>
      <c r="H1558" s="15" t="n"/>
      <c r="I1558" s="5" t="n"/>
      <c r="J1558" s="19">
        <f>IF(E1558&amp;""="","",IFERROR(INDEX('الخدمات'!$B$6:$B$205,MATCH(E1558&amp;"",'الخدمات'!$A$6:$A$205,0)),"خدمة غير موجودة"))</f>
        <v/>
      </c>
      <c r="K1558" s="19">
        <f>IF(A1558&amp;""="","",IF(AND(G1558="تم",ISNUMBER(J1558)),ROUND(J1558-N(H1558),2),0))</f>
        <v/>
      </c>
      <c r="L1558" s="19">
        <f>IF(A1558&amp;""="","",IFERROR(ROUND(K1558*INDEX('الموظفات'!$C$6:$C$205,MATCH(F1558&amp;"",'الموظفات'!$A$6:$A$205,0)),2),0))</f>
        <v/>
      </c>
      <c r="M1558" s="6">
        <f>IF(A1558&amp;""="","",IF(G1558&amp;""="","محجوز",G1558))</f>
        <v/>
      </c>
      <c r="N1558" s="18">
        <f>IF(ISNUMBER(A1558),IF(ISNUMBER(B1558),HOUR(B1558)*60+MINUTE(B1558),0),"")</f>
        <v/>
      </c>
      <c r="O1558" s="18">
        <f>IF(AND(ISNUMBER(A1558),A1558='الإعدادات'!$B$4),COUNTIFS($A$6:$A$2005,'الإعدادات'!$B$4,$N$6:$N$2005,"&lt;"&amp;N1558)+COUNTIFS($A$6:A1558,'الإعدادات'!$B$4,$N$6:N1558,N1558),"")</f>
        <v/>
      </c>
    </row>
    <row r="1559">
      <c r="A1559" s="13" t="n"/>
      <c r="B1559" s="20" t="n"/>
      <c r="C1559" s="5" t="n"/>
      <c r="D1559" s="21" t="n"/>
      <c r="E1559" s="5" t="n"/>
      <c r="F1559" s="5" t="n"/>
      <c r="G1559" s="5" t="n"/>
      <c r="H1559" s="15" t="n"/>
      <c r="I1559" s="5" t="n"/>
      <c r="J1559" s="19">
        <f>IF(E1559&amp;""="","",IFERROR(INDEX('الخدمات'!$B$6:$B$205,MATCH(E1559&amp;"",'الخدمات'!$A$6:$A$205,0)),"خدمة غير موجودة"))</f>
        <v/>
      </c>
      <c r="K1559" s="19">
        <f>IF(A1559&amp;""="","",IF(AND(G1559="تم",ISNUMBER(J1559)),ROUND(J1559-N(H1559),2),0))</f>
        <v/>
      </c>
      <c r="L1559" s="19">
        <f>IF(A1559&amp;""="","",IFERROR(ROUND(K1559*INDEX('الموظفات'!$C$6:$C$205,MATCH(F1559&amp;"",'الموظفات'!$A$6:$A$205,0)),2),0))</f>
        <v/>
      </c>
      <c r="M1559" s="6">
        <f>IF(A1559&amp;""="","",IF(G1559&amp;""="","محجوز",G1559))</f>
        <v/>
      </c>
      <c r="N1559" s="18">
        <f>IF(ISNUMBER(A1559),IF(ISNUMBER(B1559),HOUR(B1559)*60+MINUTE(B1559),0),"")</f>
        <v/>
      </c>
      <c r="O1559" s="18">
        <f>IF(AND(ISNUMBER(A1559),A1559='الإعدادات'!$B$4),COUNTIFS($A$6:$A$2005,'الإعدادات'!$B$4,$N$6:$N$2005,"&lt;"&amp;N1559)+COUNTIFS($A$6:A1559,'الإعدادات'!$B$4,$N$6:N1559,N1559),"")</f>
        <v/>
      </c>
    </row>
    <row r="1560">
      <c r="A1560" s="13" t="n"/>
      <c r="B1560" s="20" t="n"/>
      <c r="C1560" s="5" t="n"/>
      <c r="D1560" s="21" t="n"/>
      <c r="E1560" s="5" t="n"/>
      <c r="F1560" s="5" t="n"/>
      <c r="G1560" s="5" t="n"/>
      <c r="H1560" s="15" t="n"/>
      <c r="I1560" s="5" t="n"/>
      <c r="J1560" s="19">
        <f>IF(E1560&amp;""="","",IFERROR(INDEX('الخدمات'!$B$6:$B$205,MATCH(E1560&amp;"",'الخدمات'!$A$6:$A$205,0)),"خدمة غير موجودة"))</f>
        <v/>
      </c>
      <c r="K1560" s="19">
        <f>IF(A1560&amp;""="","",IF(AND(G1560="تم",ISNUMBER(J1560)),ROUND(J1560-N(H1560),2),0))</f>
        <v/>
      </c>
      <c r="L1560" s="19">
        <f>IF(A1560&amp;""="","",IFERROR(ROUND(K1560*INDEX('الموظفات'!$C$6:$C$205,MATCH(F1560&amp;"",'الموظفات'!$A$6:$A$205,0)),2),0))</f>
        <v/>
      </c>
      <c r="M1560" s="6">
        <f>IF(A1560&amp;""="","",IF(G1560&amp;""="","محجوز",G1560))</f>
        <v/>
      </c>
      <c r="N1560" s="18">
        <f>IF(ISNUMBER(A1560),IF(ISNUMBER(B1560),HOUR(B1560)*60+MINUTE(B1560),0),"")</f>
        <v/>
      </c>
      <c r="O1560" s="18">
        <f>IF(AND(ISNUMBER(A1560),A1560='الإعدادات'!$B$4),COUNTIFS($A$6:$A$2005,'الإعدادات'!$B$4,$N$6:$N$2005,"&lt;"&amp;N1560)+COUNTIFS($A$6:A1560,'الإعدادات'!$B$4,$N$6:N1560,N1560),"")</f>
        <v/>
      </c>
    </row>
    <row r="1561">
      <c r="A1561" s="13" t="n"/>
      <c r="B1561" s="20" t="n"/>
      <c r="C1561" s="5" t="n"/>
      <c r="D1561" s="21" t="n"/>
      <c r="E1561" s="5" t="n"/>
      <c r="F1561" s="5" t="n"/>
      <c r="G1561" s="5" t="n"/>
      <c r="H1561" s="15" t="n"/>
      <c r="I1561" s="5" t="n"/>
      <c r="J1561" s="19">
        <f>IF(E1561&amp;""="","",IFERROR(INDEX('الخدمات'!$B$6:$B$205,MATCH(E1561&amp;"",'الخدمات'!$A$6:$A$205,0)),"خدمة غير موجودة"))</f>
        <v/>
      </c>
      <c r="K1561" s="19">
        <f>IF(A1561&amp;""="","",IF(AND(G1561="تم",ISNUMBER(J1561)),ROUND(J1561-N(H1561),2),0))</f>
        <v/>
      </c>
      <c r="L1561" s="19">
        <f>IF(A1561&amp;""="","",IFERROR(ROUND(K1561*INDEX('الموظفات'!$C$6:$C$205,MATCH(F1561&amp;"",'الموظفات'!$A$6:$A$205,0)),2),0))</f>
        <v/>
      </c>
      <c r="M1561" s="6">
        <f>IF(A1561&amp;""="","",IF(G1561&amp;""="","محجوز",G1561))</f>
        <v/>
      </c>
      <c r="N1561" s="18">
        <f>IF(ISNUMBER(A1561),IF(ISNUMBER(B1561),HOUR(B1561)*60+MINUTE(B1561),0),"")</f>
        <v/>
      </c>
      <c r="O1561" s="18">
        <f>IF(AND(ISNUMBER(A1561),A1561='الإعدادات'!$B$4),COUNTIFS($A$6:$A$2005,'الإعدادات'!$B$4,$N$6:$N$2005,"&lt;"&amp;N1561)+COUNTIFS($A$6:A1561,'الإعدادات'!$B$4,$N$6:N1561,N1561),"")</f>
        <v/>
      </c>
    </row>
    <row r="1562">
      <c r="A1562" s="13" t="n"/>
      <c r="B1562" s="20" t="n"/>
      <c r="C1562" s="5" t="n"/>
      <c r="D1562" s="21" t="n"/>
      <c r="E1562" s="5" t="n"/>
      <c r="F1562" s="5" t="n"/>
      <c r="G1562" s="5" t="n"/>
      <c r="H1562" s="15" t="n"/>
      <c r="I1562" s="5" t="n"/>
      <c r="J1562" s="19">
        <f>IF(E1562&amp;""="","",IFERROR(INDEX('الخدمات'!$B$6:$B$205,MATCH(E1562&amp;"",'الخدمات'!$A$6:$A$205,0)),"خدمة غير موجودة"))</f>
        <v/>
      </c>
      <c r="K1562" s="19">
        <f>IF(A1562&amp;""="","",IF(AND(G1562="تم",ISNUMBER(J1562)),ROUND(J1562-N(H1562),2),0))</f>
        <v/>
      </c>
      <c r="L1562" s="19">
        <f>IF(A1562&amp;""="","",IFERROR(ROUND(K1562*INDEX('الموظفات'!$C$6:$C$205,MATCH(F1562&amp;"",'الموظفات'!$A$6:$A$205,0)),2),0))</f>
        <v/>
      </c>
      <c r="M1562" s="6">
        <f>IF(A1562&amp;""="","",IF(G1562&amp;""="","محجوز",G1562))</f>
        <v/>
      </c>
      <c r="N1562" s="18">
        <f>IF(ISNUMBER(A1562),IF(ISNUMBER(B1562),HOUR(B1562)*60+MINUTE(B1562),0),"")</f>
        <v/>
      </c>
      <c r="O1562" s="18">
        <f>IF(AND(ISNUMBER(A1562),A1562='الإعدادات'!$B$4),COUNTIFS($A$6:$A$2005,'الإعدادات'!$B$4,$N$6:$N$2005,"&lt;"&amp;N1562)+COUNTIFS($A$6:A1562,'الإعدادات'!$B$4,$N$6:N1562,N1562),"")</f>
        <v/>
      </c>
    </row>
    <row r="1563">
      <c r="A1563" s="13" t="n"/>
      <c r="B1563" s="20" t="n"/>
      <c r="C1563" s="5" t="n"/>
      <c r="D1563" s="21" t="n"/>
      <c r="E1563" s="5" t="n"/>
      <c r="F1563" s="5" t="n"/>
      <c r="G1563" s="5" t="n"/>
      <c r="H1563" s="15" t="n"/>
      <c r="I1563" s="5" t="n"/>
      <c r="J1563" s="19">
        <f>IF(E1563&amp;""="","",IFERROR(INDEX('الخدمات'!$B$6:$B$205,MATCH(E1563&amp;"",'الخدمات'!$A$6:$A$205,0)),"خدمة غير موجودة"))</f>
        <v/>
      </c>
      <c r="K1563" s="19">
        <f>IF(A1563&amp;""="","",IF(AND(G1563="تم",ISNUMBER(J1563)),ROUND(J1563-N(H1563),2),0))</f>
        <v/>
      </c>
      <c r="L1563" s="19">
        <f>IF(A1563&amp;""="","",IFERROR(ROUND(K1563*INDEX('الموظفات'!$C$6:$C$205,MATCH(F1563&amp;"",'الموظفات'!$A$6:$A$205,0)),2),0))</f>
        <v/>
      </c>
      <c r="M1563" s="6">
        <f>IF(A1563&amp;""="","",IF(G1563&amp;""="","محجوز",G1563))</f>
        <v/>
      </c>
      <c r="N1563" s="18">
        <f>IF(ISNUMBER(A1563),IF(ISNUMBER(B1563),HOUR(B1563)*60+MINUTE(B1563),0),"")</f>
        <v/>
      </c>
      <c r="O1563" s="18">
        <f>IF(AND(ISNUMBER(A1563),A1563='الإعدادات'!$B$4),COUNTIFS($A$6:$A$2005,'الإعدادات'!$B$4,$N$6:$N$2005,"&lt;"&amp;N1563)+COUNTIFS($A$6:A1563,'الإعدادات'!$B$4,$N$6:N1563,N1563),"")</f>
        <v/>
      </c>
    </row>
    <row r="1564">
      <c r="A1564" s="13" t="n"/>
      <c r="B1564" s="20" t="n"/>
      <c r="C1564" s="5" t="n"/>
      <c r="D1564" s="21" t="n"/>
      <c r="E1564" s="5" t="n"/>
      <c r="F1564" s="5" t="n"/>
      <c r="G1564" s="5" t="n"/>
      <c r="H1564" s="15" t="n"/>
      <c r="I1564" s="5" t="n"/>
      <c r="J1564" s="19">
        <f>IF(E1564&amp;""="","",IFERROR(INDEX('الخدمات'!$B$6:$B$205,MATCH(E1564&amp;"",'الخدمات'!$A$6:$A$205,0)),"خدمة غير موجودة"))</f>
        <v/>
      </c>
      <c r="K1564" s="19">
        <f>IF(A1564&amp;""="","",IF(AND(G1564="تم",ISNUMBER(J1564)),ROUND(J1564-N(H1564),2),0))</f>
        <v/>
      </c>
      <c r="L1564" s="19">
        <f>IF(A1564&amp;""="","",IFERROR(ROUND(K1564*INDEX('الموظفات'!$C$6:$C$205,MATCH(F1564&amp;"",'الموظفات'!$A$6:$A$205,0)),2),0))</f>
        <v/>
      </c>
      <c r="M1564" s="6">
        <f>IF(A1564&amp;""="","",IF(G1564&amp;""="","محجوز",G1564))</f>
        <v/>
      </c>
      <c r="N1564" s="18">
        <f>IF(ISNUMBER(A1564),IF(ISNUMBER(B1564),HOUR(B1564)*60+MINUTE(B1564),0),"")</f>
        <v/>
      </c>
      <c r="O1564" s="18">
        <f>IF(AND(ISNUMBER(A1564),A1564='الإعدادات'!$B$4),COUNTIFS($A$6:$A$2005,'الإعدادات'!$B$4,$N$6:$N$2005,"&lt;"&amp;N1564)+COUNTIFS($A$6:A1564,'الإعدادات'!$B$4,$N$6:N1564,N1564),"")</f>
        <v/>
      </c>
    </row>
    <row r="1565">
      <c r="A1565" s="13" t="n"/>
      <c r="B1565" s="20" t="n"/>
      <c r="C1565" s="5" t="n"/>
      <c r="D1565" s="21" t="n"/>
      <c r="E1565" s="5" t="n"/>
      <c r="F1565" s="5" t="n"/>
      <c r="G1565" s="5" t="n"/>
      <c r="H1565" s="15" t="n"/>
      <c r="I1565" s="5" t="n"/>
      <c r="J1565" s="19">
        <f>IF(E1565&amp;""="","",IFERROR(INDEX('الخدمات'!$B$6:$B$205,MATCH(E1565&amp;"",'الخدمات'!$A$6:$A$205,0)),"خدمة غير موجودة"))</f>
        <v/>
      </c>
      <c r="K1565" s="19">
        <f>IF(A1565&amp;""="","",IF(AND(G1565="تم",ISNUMBER(J1565)),ROUND(J1565-N(H1565),2),0))</f>
        <v/>
      </c>
      <c r="L1565" s="19">
        <f>IF(A1565&amp;""="","",IFERROR(ROUND(K1565*INDEX('الموظفات'!$C$6:$C$205,MATCH(F1565&amp;"",'الموظفات'!$A$6:$A$205,0)),2),0))</f>
        <v/>
      </c>
      <c r="M1565" s="6">
        <f>IF(A1565&amp;""="","",IF(G1565&amp;""="","محجوز",G1565))</f>
        <v/>
      </c>
      <c r="N1565" s="18">
        <f>IF(ISNUMBER(A1565),IF(ISNUMBER(B1565),HOUR(B1565)*60+MINUTE(B1565),0),"")</f>
        <v/>
      </c>
      <c r="O1565" s="18">
        <f>IF(AND(ISNUMBER(A1565),A1565='الإعدادات'!$B$4),COUNTIFS($A$6:$A$2005,'الإعدادات'!$B$4,$N$6:$N$2005,"&lt;"&amp;N1565)+COUNTIFS($A$6:A1565,'الإعدادات'!$B$4,$N$6:N1565,N1565),"")</f>
        <v/>
      </c>
    </row>
    <row r="1566">
      <c r="A1566" s="13" t="n"/>
      <c r="B1566" s="20" t="n"/>
      <c r="C1566" s="5" t="n"/>
      <c r="D1566" s="21" t="n"/>
      <c r="E1566" s="5" t="n"/>
      <c r="F1566" s="5" t="n"/>
      <c r="G1566" s="5" t="n"/>
      <c r="H1566" s="15" t="n"/>
      <c r="I1566" s="5" t="n"/>
      <c r="J1566" s="19">
        <f>IF(E1566&amp;""="","",IFERROR(INDEX('الخدمات'!$B$6:$B$205,MATCH(E1566&amp;"",'الخدمات'!$A$6:$A$205,0)),"خدمة غير موجودة"))</f>
        <v/>
      </c>
      <c r="K1566" s="19">
        <f>IF(A1566&amp;""="","",IF(AND(G1566="تم",ISNUMBER(J1566)),ROUND(J1566-N(H1566),2),0))</f>
        <v/>
      </c>
      <c r="L1566" s="19">
        <f>IF(A1566&amp;""="","",IFERROR(ROUND(K1566*INDEX('الموظفات'!$C$6:$C$205,MATCH(F1566&amp;"",'الموظفات'!$A$6:$A$205,0)),2),0))</f>
        <v/>
      </c>
      <c r="M1566" s="6">
        <f>IF(A1566&amp;""="","",IF(G1566&amp;""="","محجوز",G1566))</f>
        <v/>
      </c>
      <c r="N1566" s="18">
        <f>IF(ISNUMBER(A1566),IF(ISNUMBER(B1566),HOUR(B1566)*60+MINUTE(B1566),0),"")</f>
        <v/>
      </c>
      <c r="O1566" s="18">
        <f>IF(AND(ISNUMBER(A1566),A1566='الإعدادات'!$B$4),COUNTIFS($A$6:$A$2005,'الإعدادات'!$B$4,$N$6:$N$2005,"&lt;"&amp;N1566)+COUNTIFS($A$6:A1566,'الإعدادات'!$B$4,$N$6:N1566,N1566),"")</f>
        <v/>
      </c>
    </row>
    <row r="1567">
      <c r="A1567" s="13" t="n"/>
      <c r="B1567" s="20" t="n"/>
      <c r="C1567" s="5" t="n"/>
      <c r="D1567" s="21" t="n"/>
      <c r="E1567" s="5" t="n"/>
      <c r="F1567" s="5" t="n"/>
      <c r="G1567" s="5" t="n"/>
      <c r="H1567" s="15" t="n"/>
      <c r="I1567" s="5" t="n"/>
      <c r="J1567" s="19">
        <f>IF(E1567&amp;""="","",IFERROR(INDEX('الخدمات'!$B$6:$B$205,MATCH(E1567&amp;"",'الخدمات'!$A$6:$A$205,0)),"خدمة غير موجودة"))</f>
        <v/>
      </c>
      <c r="K1567" s="19">
        <f>IF(A1567&amp;""="","",IF(AND(G1567="تم",ISNUMBER(J1567)),ROUND(J1567-N(H1567),2),0))</f>
        <v/>
      </c>
      <c r="L1567" s="19">
        <f>IF(A1567&amp;""="","",IFERROR(ROUND(K1567*INDEX('الموظفات'!$C$6:$C$205,MATCH(F1567&amp;"",'الموظفات'!$A$6:$A$205,0)),2),0))</f>
        <v/>
      </c>
      <c r="M1567" s="6">
        <f>IF(A1567&amp;""="","",IF(G1567&amp;""="","محجوز",G1567))</f>
        <v/>
      </c>
      <c r="N1567" s="18">
        <f>IF(ISNUMBER(A1567),IF(ISNUMBER(B1567),HOUR(B1567)*60+MINUTE(B1567),0),"")</f>
        <v/>
      </c>
      <c r="O1567" s="18">
        <f>IF(AND(ISNUMBER(A1567),A1567='الإعدادات'!$B$4),COUNTIFS($A$6:$A$2005,'الإعدادات'!$B$4,$N$6:$N$2005,"&lt;"&amp;N1567)+COUNTIFS($A$6:A1567,'الإعدادات'!$B$4,$N$6:N1567,N1567),"")</f>
        <v/>
      </c>
    </row>
    <row r="1568">
      <c r="A1568" s="13" t="n"/>
      <c r="B1568" s="20" t="n"/>
      <c r="C1568" s="5" t="n"/>
      <c r="D1568" s="21" t="n"/>
      <c r="E1568" s="5" t="n"/>
      <c r="F1568" s="5" t="n"/>
      <c r="G1568" s="5" t="n"/>
      <c r="H1568" s="15" t="n"/>
      <c r="I1568" s="5" t="n"/>
      <c r="J1568" s="19">
        <f>IF(E1568&amp;""="","",IFERROR(INDEX('الخدمات'!$B$6:$B$205,MATCH(E1568&amp;"",'الخدمات'!$A$6:$A$205,0)),"خدمة غير موجودة"))</f>
        <v/>
      </c>
      <c r="K1568" s="19">
        <f>IF(A1568&amp;""="","",IF(AND(G1568="تم",ISNUMBER(J1568)),ROUND(J1568-N(H1568),2),0))</f>
        <v/>
      </c>
      <c r="L1568" s="19">
        <f>IF(A1568&amp;""="","",IFERROR(ROUND(K1568*INDEX('الموظفات'!$C$6:$C$205,MATCH(F1568&amp;"",'الموظفات'!$A$6:$A$205,0)),2),0))</f>
        <v/>
      </c>
      <c r="M1568" s="6">
        <f>IF(A1568&amp;""="","",IF(G1568&amp;""="","محجوز",G1568))</f>
        <v/>
      </c>
      <c r="N1568" s="18">
        <f>IF(ISNUMBER(A1568),IF(ISNUMBER(B1568),HOUR(B1568)*60+MINUTE(B1568),0),"")</f>
        <v/>
      </c>
      <c r="O1568" s="18">
        <f>IF(AND(ISNUMBER(A1568),A1568='الإعدادات'!$B$4),COUNTIFS($A$6:$A$2005,'الإعدادات'!$B$4,$N$6:$N$2005,"&lt;"&amp;N1568)+COUNTIFS($A$6:A1568,'الإعدادات'!$B$4,$N$6:N1568,N1568),"")</f>
        <v/>
      </c>
    </row>
    <row r="1569">
      <c r="A1569" s="13" t="n"/>
      <c r="B1569" s="20" t="n"/>
      <c r="C1569" s="5" t="n"/>
      <c r="D1569" s="21" t="n"/>
      <c r="E1569" s="5" t="n"/>
      <c r="F1569" s="5" t="n"/>
      <c r="G1569" s="5" t="n"/>
      <c r="H1569" s="15" t="n"/>
      <c r="I1569" s="5" t="n"/>
      <c r="J1569" s="19">
        <f>IF(E1569&amp;""="","",IFERROR(INDEX('الخدمات'!$B$6:$B$205,MATCH(E1569&amp;"",'الخدمات'!$A$6:$A$205,0)),"خدمة غير موجودة"))</f>
        <v/>
      </c>
      <c r="K1569" s="19">
        <f>IF(A1569&amp;""="","",IF(AND(G1569="تم",ISNUMBER(J1569)),ROUND(J1569-N(H1569),2),0))</f>
        <v/>
      </c>
      <c r="L1569" s="19">
        <f>IF(A1569&amp;""="","",IFERROR(ROUND(K1569*INDEX('الموظفات'!$C$6:$C$205,MATCH(F1569&amp;"",'الموظفات'!$A$6:$A$205,0)),2),0))</f>
        <v/>
      </c>
      <c r="M1569" s="6">
        <f>IF(A1569&amp;""="","",IF(G1569&amp;""="","محجوز",G1569))</f>
        <v/>
      </c>
      <c r="N1569" s="18">
        <f>IF(ISNUMBER(A1569),IF(ISNUMBER(B1569),HOUR(B1569)*60+MINUTE(B1569),0),"")</f>
        <v/>
      </c>
      <c r="O1569" s="18">
        <f>IF(AND(ISNUMBER(A1569),A1569='الإعدادات'!$B$4),COUNTIFS($A$6:$A$2005,'الإعدادات'!$B$4,$N$6:$N$2005,"&lt;"&amp;N1569)+COUNTIFS($A$6:A1569,'الإعدادات'!$B$4,$N$6:N1569,N1569),"")</f>
        <v/>
      </c>
    </row>
    <row r="1570">
      <c r="A1570" s="13" t="n"/>
      <c r="B1570" s="20" t="n"/>
      <c r="C1570" s="5" t="n"/>
      <c r="D1570" s="21" t="n"/>
      <c r="E1570" s="5" t="n"/>
      <c r="F1570" s="5" t="n"/>
      <c r="G1570" s="5" t="n"/>
      <c r="H1570" s="15" t="n"/>
      <c r="I1570" s="5" t="n"/>
      <c r="J1570" s="19">
        <f>IF(E1570&amp;""="","",IFERROR(INDEX('الخدمات'!$B$6:$B$205,MATCH(E1570&amp;"",'الخدمات'!$A$6:$A$205,0)),"خدمة غير موجودة"))</f>
        <v/>
      </c>
      <c r="K1570" s="19">
        <f>IF(A1570&amp;""="","",IF(AND(G1570="تم",ISNUMBER(J1570)),ROUND(J1570-N(H1570),2),0))</f>
        <v/>
      </c>
      <c r="L1570" s="19">
        <f>IF(A1570&amp;""="","",IFERROR(ROUND(K1570*INDEX('الموظفات'!$C$6:$C$205,MATCH(F1570&amp;"",'الموظفات'!$A$6:$A$205,0)),2),0))</f>
        <v/>
      </c>
      <c r="M1570" s="6">
        <f>IF(A1570&amp;""="","",IF(G1570&amp;""="","محجوز",G1570))</f>
        <v/>
      </c>
      <c r="N1570" s="18">
        <f>IF(ISNUMBER(A1570),IF(ISNUMBER(B1570),HOUR(B1570)*60+MINUTE(B1570),0),"")</f>
        <v/>
      </c>
      <c r="O1570" s="18">
        <f>IF(AND(ISNUMBER(A1570),A1570='الإعدادات'!$B$4),COUNTIFS($A$6:$A$2005,'الإعدادات'!$B$4,$N$6:$N$2005,"&lt;"&amp;N1570)+COUNTIFS($A$6:A1570,'الإعدادات'!$B$4,$N$6:N1570,N1570),"")</f>
        <v/>
      </c>
    </row>
    <row r="1571">
      <c r="A1571" s="13" t="n"/>
      <c r="B1571" s="20" t="n"/>
      <c r="C1571" s="5" t="n"/>
      <c r="D1571" s="21" t="n"/>
      <c r="E1571" s="5" t="n"/>
      <c r="F1571" s="5" t="n"/>
      <c r="G1571" s="5" t="n"/>
      <c r="H1571" s="15" t="n"/>
      <c r="I1571" s="5" t="n"/>
      <c r="J1571" s="19">
        <f>IF(E1571&amp;""="","",IFERROR(INDEX('الخدمات'!$B$6:$B$205,MATCH(E1571&amp;"",'الخدمات'!$A$6:$A$205,0)),"خدمة غير موجودة"))</f>
        <v/>
      </c>
      <c r="K1571" s="19">
        <f>IF(A1571&amp;""="","",IF(AND(G1571="تم",ISNUMBER(J1571)),ROUND(J1571-N(H1571),2),0))</f>
        <v/>
      </c>
      <c r="L1571" s="19">
        <f>IF(A1571&amp;""="","",IFERROR(ROUND(K1571*INDEX('الموظفات'!$C$6:$C$205,MATCH(F1571&amp;"",'الموظفات'!$A$6:$A$205,0)),2),0))</f>
        <v/>
      </c>
      <c r="M1571" s="6">
        <f>IF(A1571&amp;""="","",IF(G1571&amp;""="","محجوز",G1571))</f>
        <v/>
      </c>
      <c r="N1571" s="18">
        <f>IF(ISNUMBER(A1571),IF(ISNUMBER(B1571),HOUR(B1571)*60+MINUTE(B1571),0),"")</f>
        <v/>
      </c>
      <c r="O1571" s="18">
        <f>IF(AND(ISNUMBER(A1571),A1571='الإعدادات'!$B$4),COUNTIFS($A$6:$A$2005,'الإعدادات'!$B$4,$N$6:$N$2005,"&lt;"&amp;N1571)+COUNTIFS($A$6:A1571,'الإعدادات'!$B$4,$N$6:N1571,N1571),"")</f>
        <v/>
      </c>
    </row>
    <row r="1572">
      <c r="A1572" s="13" t="n"/>
      <c r="B1572" s="20" t="n"/>
      <c r="C1572" s="5" t="n"/>
      <c r="D1572" s="21" t="n"/>
      <c r="E1572" s="5" t="n"/>
      <c r="F1572" s="5" t="n"/>
      <c r="G1572" s="5" t="n"/>
      <c r="H1572" s="15" t="n"/>
      <c r="I1572" s="5" t="n"/>
      <c r="J1572" s="19">
        <f>IF(E1572&amp;""="","",IFERROR(INDEX('الخدمات'!$B$6:$B$205,MATCH(E1572&amp;"",'الخدمات'!$A$6:$A$205,0)),"خدمة غير موجودة"))</f>
        <v/>
      </c>
      <c r="K1572" s="19">
        <f>IF(A1572&amp;""="","",IF(AND(G1572="تم",ISNUMBER(J1572)),ROUND(J1572-N(H1572),2),0))</f>
        <v/>
      </c>
      <c r="L1572" s="19">
        <f>IF(A1572&amp;""="","",IFERROR(ROUND(K1572*INDEX('الموظفات'!$C$6:$C$205,MATCH(F1572&amp;"",'الموظفات'!$A$6:$A$205,0)),2),0))</f>
        <v/>
      </c>
      <c r="M1572" s="6">
        <f>IF(A1572&amp;""="","",IF(G1572&amp;""="","محجوز",G1572))</f>
        <v/>
      </c>
      <c r="N1572" s="18">
        <f>IF(ISNUMBER(A1572),IF(ISNUMBER(B1572),HOUR(B1572)*60+MINUTE(B1572),0),"")</f>
        <v/>
      </c>
      <c r="O1572" s="18">
        <f>IF(AND(ISNUMBER(A1572),A1572='الإعدادات'!$B$4),COUNTIFS($A$6:$A$2005,'الإعدادات'!$B$4,$N$6:$N$2005,"&lt;"&amp;N1572)+COUNTIFS($A$6:A1572,'الإعدادات'!$B$4,$N$6:N1572,N1572),"")</f>
        <v/>
      </c>
    </row>
    <row r="1573">
      <c r="A1573" s="13" t="n"/>
      <c r="B1573" s="20" t="n"/>
      <c r="C1573" s="5" t="n"/>
      <c r="D1573" s="21" t="n"/>
      <c r="E1573" s="5" t="n"/>
      <c r="F1573" s="5" t="n"/>
      <c r="G1573" s="5" t="n"/>
      <c r="H1573" s="15" t="n"/>
      <c r="I1573" s="5" t="n"/>
      <c r="J1573" s="19">
        <f>IF(E1573&amp;""="","",IFERROR(INDEX('الخدمات'!$B$6:$B$205,MATCH(E1573&amp;"",'الخدمات'!$A$6:$A$205,0)),"خدمة غير موجودة"))</f>
        <v/>
      </c>
      <c r="K1573" s="19">
        <f>IF(A1573&amp;""="","",IF(AND(G1573="تم",ISNUMBER(J1573)),ROUND(J1573-N(H1573),2),0))</f>
        <v/>
      </c>
      <c r="L1573" s="19">
        <f>IF(A1573&amp;""="","",IFERROR(ROUND(K1573*INDEX('الموظفات'!$C$6:$C$205,MATCH(F1573&amp;"",'الموظفات'!$A$6:$A$205,0)),2),0))</f>
        <v/>
      </c>
      <c r="M1573" s="6">
        <f>IF(A1573&amp;""="","",IF(G1573&amp;""="","محجوز",G1573))</f>
        <v/>
      </c>
      <c r="N1573" s="18">
        <f>IF(ISNUMBER(A1573),IF(ISNUMBER(B1573),HOUR(B1573)*60+MINUTE(B1573),0),"")</f>
        <v/>
      </c>
      <c r="O1573" s="18">
        <f>IF(AND(ISNUMBER(A1573),A1573='الإعدادات'!$B$4),COUNTIFS($A$6:$A$2005,'الإعدادات'!$B$4,$N$6:$N$2005,"&lt;"&amp;N1573)+COUNTIFS($A$6:A1573,'الإعدادات'!$B$4,$N$6:N1573,N1573),"")</f>
        <v/>
      </c>
    </row>
    <row r="1574">
      <c r="A1574" s="13" t="n"/>
      <c r="B1574" s="20" t="n"/>
      <c r="C1574" s="5" t="n"/>
      <c r="D1574" s="21" t="n"/>
      <c r="E1574" s="5" t="n"/>
      <c r="F1574" s="5" t="n"/>
      <c r="G1574" s="5" t="n"/>
      <c r="H1574" s="15" t="n"/>
      <c r="I1574" s="5" t="n"/>
      <c r="J1574" s="19">
        <f>IF(E1574&amp;""="","",IFERROR(INDEX('الخدمات'!$B$6:$B$205,MATCH(E1574&amp;"",'الخدمات'!$A$6:$A$205,0)),"خدمة غير موجودة"))</f>
        <v/>
      </c>
      <c r="K1574" s="19">
        <f>IF(A1574&amp;""="","",IF(AND(G1574="تم",ISNUMBER(J1574)),ROUND(J1574-N(H1574),2),0))</f>
        <v/>
      </c>
      <c r="L1574" s="19">
        <f>IF(A1574&amp;""="","",IFERROR(ROUND(K1574*INDEX('الموظفات'!$C$6:$C$205,MATCH(F1574&amp;"",'الموظفات'!$A$6:$A$205,0)),2),0))</f>
        <v/>
      </c>
      <c r="M1574" s="6">
        <f>IF(A1574&amp;""="","",IF(G1574&amp;""="","محجوز",G1574))</f>
        <v/>
      </c>
      <c r="N1574" s="18">
        <f>IF(ISNUMBER(A1574),IF(ISNUMBER(B1574),HOUR(B1574)*60+MINUTE(B1574),0),"")</f>
        <v/>
      </c>
      <c r="O1574" s="18">
        <f>IF(AND(ISNUMBER(A1574),A1574='الإعدادات'!$B$4),COUNTIFS($A$6:$A$2005,'الإعدادات'!$B$4,$N$6:$N$2005,"&lt;"&amp;N1574)+COUNTIFS($A$6:A1574,'الإعدادات'!$B$4,$N$6:N1574,N1574),"")</f>
        <v/>
      </c>
    </row>
    <row r="1575">
      <c r="A1575" s="13" t="n"/>
      <c r="B1575" s="20" t="n"/>
      <c r="C1575" s="5" t="n"/>
      <c r="D1575" s="21" t="n"/>
      <c r="E1575" s="5" t="n"/>
      <c r="F1575" s="5" t="n"/>
      <c r="G1575" s="5" t="n"/>
      <c r="H1575" s="15" t="n"/>
      <c r="I1575" s="5" t="n"/>
      <c r="J1575" s="19">
        <f>IF(E1575&amp;""="","",IFERROR(INDEX('الخدمات'!$B$6:$B$205,MATCH(E1575&amp;"",'الخدمات'!$A$6:$A$205,0)),"خدمة غير موجودة"))</f>
        <v/>
      </c>
      <c r="K1575" s="19">
        <f>IF(A1575&amp;""="","",IF(AND(G1575="تم",ISNUMBER(J1575)),ROUND(J1575-N(H1575),2),0))</f>
        <v/>
      </c>
      <c r="L1575" s="19">
        <f>IF(A1575&amp;""="","",IFERROR(ROUND(K1575*INDEX('الموظفات'!$C$6:$C$205,MATCH(F1575&amp;"",'الموظفات'!$A$6:$A$205,0)),2),0))</f>
        <v/>
      </c>
      <c r="M1575" s="6">
        <f>IF(A1575&amp;""="","",IF(G1575&amp;""="","محجوز",G1575))</f>
        <v/>
      </c>
      <c r="N1575" s="18">
        <f>IF(ISNUMBER(A1575),IF(ISNUMBER(B1575),HOUR(B1575)*60+MINUTE(B1575),0),"")</f>
        <v/>
      </c>
      <c r="O1575" s="18">
        <f>IF(AND(ISNUMBER(A1575),A1575='الإعدادات'!$B$4),COUNTIFS($A$6:$A$2005,'الإعدادات'!$B$4,$N$6:$N$2005,"&lt;"&amp;N1575)+COUNTIFS($A$6:A1575,'الإعدادات'!$B$4,$N$6:N1575,N1575),"")</f>
        <v/>
      </c>
    </row>
    <row r="1576">
      <c r="A1576" s="13" t="n"/>
      <c r="B1576" s="20" t="n"/>
      <c r="C1576" s="5" t="n"/>
      <c r="D1576" s="21" t="n"/>
      <c r="E1576" s="5" t="n"/>
      <c r="F1576" s="5" t="n"/>
      <c r="G1576" s="5" t="n"/>
      <c r="H1576" s="15" t="n"/>
      <c r="I1576" s="5" t="n"/>
      <c r="J1576" s="19">
        <f>IF(E1576&amp;""="","",IFERROR(INDEX('الخدمات'!$B$6:$B$205,MATCH(E1576&amp;"",'الخدمات'!$A$6:$A$205,0)),"خدمة غير موجودة"))</f>
        <v/>
      </c>
      <c r="K1576" s="19">
        <f>IF(A1576&amp;""="","",IF(AND(G1576="تم",ISNUMBER(J1576)),ROUND(J1576-N(H1576),2),0))</f>
        <v/>
      </c>
      <c r="L1576" s="19">
        <f>IF(A1576&amp;""="","",IFERROR(ROUND(K1576*INDEX('الموظفات'!$C$6:$C$205,MATCH(F1576&amp;"",'الموظفات'!$A$6:$A$205,0)),2),0))</f>
        <v/>
      </c>
      <c r="M1576" s="6">
        <f>IF(A1576&amp;""="","",IF(G1576&amp;""="","محجوز",G1576))</f>
        <v/>
      </c>
      <c r="N1576" s="18">
        <f>IF(ISNUMBER(A1576),IF(ISNUMBER(B1576),HOUR(B1576)*60+MINUTE(B1576),0),"")</f>
        <v/>
      </c>
      <c r="O1576" s="18">
        <f>IF(AND(ISNUMBER(A1576),A1576='الإعدادات'!$B$4),COUNTIFS($A$6:$A$2005,'الإعدادات'!$B$4,$N$6:$N$2005,"&lt;"&amp;N1576)+COUNTIFS($A$6:A1576,'الإعدادات'!$B$4,$N$6:N1576,N1576),"")</f>
        <v/>
      </c>
    </row>
    <row r="1577">
      <c r="A1577" s="13" t="n"/>
      <c r="B1577" s="20" t="n"/>
      <c r="C1577" s="5" t="n"/>
      <c r="D1577" s="21" t="n"/>
      <c r="E1577" s="5" t="n"/>
      <c r="F1577" s="5" t="n"/>
      <c r="G1577" s="5" t="n"/>
      <c r="H1577" s="15" t="n"/>
      <c r="I1577" s="5" t="n"/>
      <c r="J1577" s="19">
        <f>IF(E1577&amp;""="","",IFERROR(INDEX('الخدمات'!$B$6:$B$205,MATCH(E1577&amp;"",'الخدمات'!$A$6:$A$205,0)),"خدمة غير موجودة"))</f>
        <v/>
      </c>
      <c r="K1577" s="19">
        <f>IF(A1577&amp;""="","",IF(AND(G1577="تم",ISNUMBER(J1577)),ROUND(J1577-N(H1577),2),0))</f>
        <v/>
      </c>
      <c r="L1577" s="19">
        <f>IF(A1577&amp;""="","",IFERROR(ROUND(K1577*INDEX('الموظفات'!$C$6:$C$205,MATCH(F1577&amp;"",'الموظفات'!$A$6:$A$205,0)),2),0))</f>
        <v/>
      </c>
      <c r="M1577" s="6">
        <f>IF(A1577&amp;""="","",IF(G1577&amp;""="","محجوز",G1577))</f>
        <v/>
      </c>
      <c r="N1577" s="18">
        <f>IF(ISNUMBER(A1577),IF(ISNUMBER(B1577),HOUR(B1577)*60+MINUTE(B1577),0),"")</f>
        <v/>
      </c>
      <c r="O1577" s="18">
        <f>IF(AND(ISNUMBER(A1577),A1577='الإعدادات'!$B$4),COUNTIFS($A$6:$A$2005,'الإعدادات'!$B$4,$N$6:$N$2005,"&lt;"&amp;N1577)+COUNTIFS($A$6:A1577,'الإعدادات'!$B$4,$N$6:N1577,N1577),"")</f>
        <v/>
      </c>
    </row>
    <row r="1578">
      <c r="A1578" s="13" t="n"/>
      <c r="B1578" s="20" t="n"/>
      <c r="C1578" s="5" t="n"/>
      <c r="D1578" s="21" t="n"/>
      <c r="E1578" s="5" t="n"/>
      <c r="F1578" s="5" t="n"/>
      <c r="G1578" s="5" t="n"/>
      <c r="H1578" s="15" t="n"/>
      <c r="I1578" s="5" t="n"/>
      <c r="J1578" s="19">
        <f>IF(E1578&amp;""="","",IFERROR(INDEX('الخدمات'!$B$6:$B$205,MATCH(E1578&amp;"",'الخدمات'!$A$6:$A$205,0)),"خدمة غير موجودة"))</f>
        <v/>
      </c>
      <c r="K1578" s="19">
        <f>IF(A1578&amp;""="","",IF(AND(G1578="تم",ISNUMBER(J1578)),ROUND(J1578-N(H1578),2),0))</f>
        <v/>
      </c>
      <c r="L1578" s="19">
        <f>IF(A1578&amp;""="","",IFERROR(ROUND(K1578*INDEX('الموظفات'!$C$6:$C$205,MATCH(F1578&amp;"",'الموظفات'!$A$6:$A$205,0)),2),0))</f>
        <v/>
      </c>
      <c r="M1578" s="6">
        <f>IF(A1578&amp;""="","",IF(G1578&amp;""="","محجوز",G1578))</f>
        <v/>
      </c>
      <c r="N1578" s="18">
        <f>IF(ISNUMBER(A1578),IF(ISNUMBER(B1578),HOUR(B1578)*60+MINUTE(B1578),0),"")</f>
        <v/>
      </c>
      <c r="O1578" s="18">
        <f>IF(AND(ISNUMBER(A1578),A1578='الإعدادات'!$B$4),COUNTIFS($A$6:$A$2005,'الإعدادات'!$B$4,$N$6:$N$2005,"&lt;"&amp;N1578)+COUNTIFS($A$6:A1578,'الإعدادات'!$B$4,$N$6:N1578,N1578),"")</f>
        <v/>
      </c>
    </row>
    <row r="1579">
      <c r="A1579" s="13" t="n"/>
      <c r="B1579" s="20" t="n"/>
      <c r="C1579" s="5" t="n"/>
      <c r="D1579" s="21" t="n"/>
      <c r="E1579" s="5" t="n"/>
      <c r="F1579" s="5" t="n"/>
      <c r="G1579" s="5" t="n"/>
      <c r="H1579" s="15" t="n"/>
      <c r="I1579" s="5" t="n"/>
      <c r="J1579" s="19">
        <f>IF(E1579&amp;""="","",IFERROR(INDEX('الخدمات'!$B$6:$B$205,MATCH(E1579&amp;"",'الخدمات'!$A$6:$A$205,0)),"خدمة غير موجودة"))</f>
        <v/>
      </c>
      <c r="K1579" s="19">
        <f>IF(A1579&amp;""="","",IF(AND(G1579="تم",ISNUMBER(J1579)),ROUND(J1579-N(H1579),2),0))</f>
        <v/>
      </c>
      <c r="L1579" s="19">
        <f>IF(A1579&amp;""="","",IFERROR(ROUND(K1579*INDEX('الموظفات'!$C$6:$C$205,MATCH(F1579&amp;"",'الموظفات'!$A$6:$A$205,0)),2),0))</f>
        <v/>
      </c>
      <c r="M1579" s="6">
        <f>IF(A1579&amp;""="","",IF(G1579&amp;""="","محجوز",G1579))</f>
        <v/>
      </c>
      <c r="N1579" s="18">
        <f>IF(ISNUMBER(A1579),IF(ISNUMBER(B1579),HOUR(B1579)*60+MINUTE(B1579),0),"")</f>
        <v/>
      </c>
      <c r="O1579" s="18">
        <f>IF(AND(ISNUMBER(A1579),A1579='الإعدادات'!$B$4),COUNTIFS($A$6:$A$2005,'الإعدادات'!$B$4,$N$6:$N$2005,"&lt;"&amp;N1579)+COUNTIFS($A$6:A1579,'الإعدادات'!$B$4,$N$6:N1579,N1579),"")</f>
        <v/>
      </c>
    </row>
    <row r="1580">
      <c r="A1580" s="13" t="n"/>
      <c r="B1580" s="20" t="n"/>
      <c r="C1580" s="5" t="n"/>
      <c r="D1580" s="21" t="n"/>
      <c r="E1580" s="5" t="n"/>
      <c r="F1580" s="5" t="n"/>
      <c r="G1580" s="5" t="n"/>
      <c r="H1580" s="15" t="n"/>
      <c r="I1580" s="5" t="n"/>
      <c r="J1580" s="19">
        <f>IF(E1580&amp;""="","",IFERROR(INDEX('الخدمات'!$B$6:$B$205,MATCH(E1580&amp;"",'الخدمات'!$A$6:$A$205,0)),"خدمة غير موجودة"))</f>
        <v/>
      </c>
      <c r="K1580" s="19">
        <f>IF(A1580&amp;""="","",IF(AND(G1580="تم",ISNUMBER(J1580)),ROUND(J1580-N(H1580),2),0))</f>
        <v/>
      </c>
      <c r="L1580" s="19">
        <f>IF(A1580&amp;""="","",IFERROR(ROUND(K1580*INDEX('الموظفات'!$C$6:$C$205,MATCH(F1580&amp;"",'الموظفات'!$A$6:$A$205,0)),2),0))</f>
        <v/>
      </c>
      <c r="M1580" s="6">
        <f>IF(A1580&amp;""="","",IF(G1580&amp;""="","محجوز",G1580))</f>
        <v/>
      </c>
      <c r="N1580" s="18">
        <f>IF(ISNUMBER(A1580),IF(ISNUMBER(B1580),HOUR(B1580)*60+MINUTE(B1580),0),"")</f>
        <v/>
      </c>
      <c r="O1580" s="18">
        <f>IF(AND(ISNUMBER(A1580),A1580='الإعدادات'!$B$4),COUNTIFS($A$6:$A$2005,'الإعدادات'!$B$4,$N$6:$N$2005,"&lt;"&amp;N1580)+COUNTIFS($A$6:A1580,'الإعدادات'!$B$4,$N$6:N1580,N1580),"")</f>
        <v/>
      </c>
    </row>
    <row r="1581">
      <c r="A1581" s="13" t="n"/>
      <c r="B1581" s="20" t="n"/>
      <c r="C1581" s="5" t="n"/>
      <c r="D1581" s="21" t="n"/>
      <c r="E1581" s="5" t="n"/>
      <c r="F1581" s="5" t="n"/>
      <c r="G1581" s="5" t="n"/>
      <c r="H1581" s="15" t="n"/>
      <c r="I1581" s="5" t="n"/>
      <c r="J1581" s="19">
        <f>IF(E1581&amp;""="","",IFERROR(INDEX('الخدمات'!$B$6:$B$205,MATCH(E1581&amp;"",'الخدمات'!$A$6:$A$205,0)),"خدمة غير موجودة"))</f>
        <v/>
      </c>
      <c r="K1581" s="19">
        <f>IF(A1581&amp;""="","",IF(AND(G1581="تم",ISNUMBER(J1581)),ROUND(J1581-N(H1581),2),0))</f>
        <v/>
      </c>
      <c r="L1581" s="19">
        <f>IF(A1581&amp;""="","",IFERROR(ROUND(K1581*INDEX('الموظفات'!$C$6:$C$205,MATCH(F1581&amp;"",'الموظفات'!$A$6:$A$205,0)),2),0))</f>
        <v/>
      </c>
      <c r="M1581" s="6">
        <f>IF(A1581&amp;""="","",IF(G1581&amp;""="","محجوز",G1581))</f>
        <v/>
      </c>
      <c r="N1581" s="18">
        <f>IF(ISNUMBER(A1581),IF(ISNUMBER(B1581),HOUR(B1581)*60+MINUTE(B1581),0),"")</f>
        <v/>
      </c>
      <c r="O1581" s="18">
        <f>IF(AND(ISNUMBER(A1581),A1581='الإعدادات'!$B$4),COUNTIFS($A$6:$A$2005,'الإعدادات'!$B$4,$N$6:$N$2005,"&lt;"&amp;N1581)+COUNTIFS($A$6:A1581,'الإعدادات'!$B$4,$N$6:N1581,N1581),"")</f>
        <v/>
      </c>
    </row>
    <row r="1582">
      <c r="A1582" s="13" t="n"/>
      <c r="B1582" s="20" t="n"/>
      <c r="C1582" s="5" t="n"/>
      <c r="D1582" s="21" t="n"/>
      <c r="E1582" s="5" t="n"/>
      <c r="F1582" s="5" t="n"/>
      <c r="G1582" s="5" t="n"/>
      <c r="H1582" s="15" t="n"/>
      <c r="I1582" s="5" t="n"/>
      <c r="J1582" s="19">
        <f>IF(E1582&amp;""="","",IFERROR(INDEX('الخدمات'!$B$6:$B$205,MATCH(E1582&amp;"",'الخدمات'!$A$6:$A$205,0)),"خدمة غير موجودة"))</f>
        <v/>
      </c>
      <c r="K1582" s="19">
        <f>IF(A1582&amp;""="","",IF(AND(G1582="تم",ISNUMBER(J1582)),ROUND(J1582-N(H1582),2),0))</f>
        <v/>
      </c>
      <c r="L1582" s="19">
        <f>IF(A1582&amp;""="","",IFERROR(ROUND(K1582*INDEX('الموظفات'!$C$6:$C$205,MATCH(F1582&amp;"",'الموظفات'!$A$6:$A$205,0)),2),0))</f>
        <v/>
      </c>
      <c r="M1582" s="6">
        <f>IF(A1582&amp;""="","",IF(G1582&amp;""="","محجوز",G1582))</f>
        <v/>
      </c>
      <c r="N1582" s="18">
        <f>IF(ISNUMBER(A1582),IF(ISNUMBER(B1582),HOUR(B1582)*60+MINUTE(B1582),0),"")</f>
        <v/>
      </c>
      <c r="O1582" s="18">
        <f>IF(AND(ISNUMBER(A1582),A1582='الإعدادات'!$B$4),COUNTIFS($A$6:$A$2005,'الإعدادات'!$B$4,$N$6:$N$2005,"&lt;"&amp;N1582)+COUNTIFS($A$6:A1582,'الإعدادات'!$B$4,$N$6:N1582,N1582),"")</f>
        <v/>
      </c>
    </row>
    <row r="1583">
      <c r="A1583" s="13" t="n"/>
      <c r="B1583" s="20" t="n"/>
      <c r="C1583" s="5" t="n"/>
      <c r="D1583" s="21" t="n"/>
      <c r="E1583" s="5" t="n"/>
      <c r="F1583" s="5" t="n"/>
      <c r="G1583" s="5" t="n"/>
      <c r="H1583" s="15" t="n"/>
      <c r="I1583" s="5" t="n"/>
      <c r="J1583" s="19">
        <f>IF(E1583&amp;""="","",IFERROR(INDEX('الخدمات'!$B$6:$B$205,MATCH(E1583&amp;"",'الخدمات'!$A$6:$A$205,0)),"خدمة غير موجودة"))</f>
        <v/>
      </c>
      <c r="K1583" s="19">
        <f>IF(A1583&amp;""="","",IF(AND(G1583="تم",ISNUMBER(J1583)),ROUND(J1583-N(H1583),2),0))</f>
        <v/>
      </c>
      <c r="L1583" s="19">
        <f>IF(A1583&amp;""="","",IFERROR(ROUND(K1583*INDEX('الموظفات'!$C$6:$C$205,MATCH(F1583&amp;"",'الموظفات'!$A$6:$A$205,0)),2),0))</f>
        <v/>
      </c>
      <c r="M1583" s="6">
        <f>IF(A1583&amp;""="","",IF(G1583&amp;""="","محجوز",G1583))</f>
        <v/>
      </c>
      <c r="N1583" s="18">
        <f>IF(ISNUMBER(A1583),IF(ISNUMBER(B1583),HOUR(B1583)*60+MINUTE(B1583),0),"")</f>
        <v/>
      </c>
      <c r="O1583" s="18">
        <f>IF(AND(ISNUMBER(A1583),A1583='الإعدادات'!$B$4),COUNTIFS($A$6:$A$2005,'الإعدادات'!$B$4,$N$6:$N$2005,"&lt;"&amp;N1583)+COUNTIFS($A$6:A1583,'الإعدادات'!$B$4,$N$6:N1583,N1583),"")</f>
        <v/>
      </c>
    </row>
    <row r="1584">
      <c r="A1584" s="13" t="n"/>
      <c r="B1584" s="20" t="n"/>
      <c r="C1584" s="5" t="n"/>
      <c r="D1584" s="21" t="n"/>
      <c r="E1584" s="5" t="n"/>
      <c r="F1584" s="5" t="n"/>
      <c r="G1584" s="5" t="n"/>
      <c r="H1584" s="15" t="n"/>
      <c r="I1584" s="5" t="n"/>
      <c r="J1584" s="19">
        <f>IF(E1584&amp;""="","",IFERROR(INDEX('الخدمات'!$B$6:$B$205,MATCH(E1584&amp;"",'الخدمات'!$A$6:$A$205,0)),"خدمة غير موجودة"))</f>
        <v/>
      </c>
      <c r="K1584" s="19">
        <f>IF(A1584&amp;""="","",IF(AND(G1584="تم",ISNUMBER(J1584)),ROUND(J1584-N(H1584),2),0))</f>
        <v/>
      </c>
      <c r="L1584" s="19">
        <f>IF(A1584&amp;""="","",IFERROR(ROUND(K1584*INDEX('الموظفات'!$C$6:$C$205,MATCH(F1584&amp;"",'الموظفات'!$A$6:$A$205,0)),2),0))</f>
        <v/>
      </c>
      <c r="M1584" s="6">
        <f>IF(A1584&amp;""="","",IF(G1584&amp;""="","محجوز",G1584))</f>
        <v/>
      </c>
      <c r="N1584" s="18">
        <f>IF(ISNUMBER(A1584),IF(ISNUMBER(B1584),HOUR(B1584)*60+MINUTE(B1584),0),"")</f>
        <v/>
      </c>
      <c r="O1584" s="18">
        <f>IF(AND(ISNUMBER(A1584),A1584='الإعدادات'!$B$4),COUNTIFS($A$6:$A$2005,'الإعدادات'!$B$4,$N$6:$N$2005,"&lt;"&amp;N1584)+COUNTIFS($A$6:A1584,'الإعدادات'!$B$4,$N$6:N1584,N1584),"")</f>
        <v/>
      </c>
    </row>
    <row r="1585">
      <c r="A1585" s="13" t="n"/>
      <c r="B1585" s="20" t="n"/>
      <c r="C1585" s="5" t="n"/>
      <c r="D1585" s="21" t="n"/>
      <c r="E1585" s="5" t="n"/>
      <c r="F1585" s="5" t="n"/>
      <c r="G1585" s="5" t="n"/>
      <c r="H1585" s="15" t="n"/>
      <c r="I1585" s="5" t="n"/>
      <c r="J1585" s="19">
        <f>IF(E1585&amp;""="","",IFERROR(INDEX('الخدمات'!$B$6:$B$205,MATCH(E1585&amp;"",'الخدمات'!$A$6:$A$205,0)),"خدمة غير موجودة"))</f>
        <v/>
      </c>
      <c r="K1585" s="19">
        <f>IF(A1585&amp;""="","",IF(AND(G1585="تم",ISNUMBER(J1585)),ROUND(J1585-N(H1585),2),0))</f>
        <v/>
      </c>
      <c r="L1585" s="19">
        <f>IF(A1585&amp;""="","",IFERROR(ROUND(K1585*INDEX('الموظفات'!$C$6:$C$205,MATCH(F1585&amp;"",'الموظفات'!$A$6:$A$205,0)),2),0))</f>
        <v/>
      </c>
      <c r="M1585" s="6">
        <f>IF(A1585&amp;""="","",IF(G1585&amp;""="","محجوز",G1585))</f>
        <v/>
      </c>
      <c r="N1585" s="18">
        <f>IF(ISNUMBER(A1585),IF(ISNUMBER(B1585),HOUR(B1585)*60+MINUTE(B1585),0),"")</f>
        <v/>
      </c>
      <c r="O1585" s="18">
        <f>IF(AND(ISNUMBER(A1585),A1585='الإعدادات'!$B$4),COUNTIFS($A$6:$A$2005,'الإعدادات'!$B$4,$N$6:$N$2005,"&lt;"&amp;N1585)+COUNTIFS($A$6:A1585,'الإعدادات'!$B$4,$N$6:N1585,N1585),"")</f>
        <v/>
      </c>
    </row>
    <row r="1586">
      <c r="A1586" s="13" t="n"/>
      <c r="B1586" s="20" t="n"/>
      <c r="C1586" s="5" t="n"/>
      <c r="D1586" s="21" t="n"/>
      <c r="E1586" s="5" t="n"/>
      <c r="F1586" s="5" t="n"/>
      <c r="G1586" s="5" t="n"/>
      <c r="H1586" s="15" t="n"/>
      <c r="I1586" s="5" t="n"/>
      <c r="J1586" s="19">
        <f>IF(E1586&amp;""="","",IFERROR(INDEX('الخدمات'!$B$6:$B$205,MATCH(E1586&amp;"",'الخدمات'!$A$6:$A$205,0)),"خدمة غير موجودة"))</f>
        <v/>
      </c>
      <c r="K1586" s="19">
        <f>IF(A1586&amp;""="","",IF(AND(G1586="تم",ISNUMBER(J1586)),ROUND(J1586-N(H1586),2),0))</f>
        <v/>
      </c>
      <c r="L1586" s="19">
        <f>IF(A1586&amp;""="","",IFERROR(ROUND(K1586*INDEX('الموظفات'!$C$6:$C$205,MATCH(F1586&amp;"",'الموظفات'!$A$6:$A$205,0)),2),0))</f>
        <v/>
      </c>
      <c r="M1586" s="6">
        <f>IF(A1586&amp;""="","",IF(G1586&amp;""="","محجوز",G1586))</f>
        <v/>
      </c>
      <c r="N1586" s="18">
        <f>IF(ISNUMBER(A1586),IF(ISNUMBER(B1586),HOUR(B1586)*60+MINUTE(B1586),0),"")</f>
        <v/>
      </c>
      <c r="O1586" s="18">
        <f>IF(AND(ISNUMBER(A1586),A1586='الإعدادات'!$B$4),COUNTIFS($A$6:$A$2005,'الإعدادات'!$B$4,$N$6:$N$2005,"&lt;"&amp;N1586)+COUNTIFS($A$6:A1586,'الإعدادات'!$B$4,$N$6:N1586,N1586),"")</f>
        <v/>
      </c>
    </row>
    <row r="1587">
      <c r="A1587" s="13" t="n"/>
      <c r="B1587" s="20" t="n"/>
      <c r="C1587" s="5" t="n"/>
      <c r="D1587" s="21" t="n"/>
      <c r="E1587" s="5" t="n"/>
      <c r="F1587" s="5" t="n"/>
      <c r="G1587" s="5" t="n"/>
      <c r="H1587" s="15" t="n"/>
      <c r="I1587" s="5" t="n"/>
      <c r="J1587" s="19">
        <f>IF(E1587&amp;""="","",IFERROR(INDEX('الخدمات'!$B$6:$B$205,MATCH(E1587&amp;"",'الخدمات'!$A$6:$A$205,0)),"خدمة غير موجودة"))</f>
        <v/>
      </c>
      <c r="K1587" s="19">
        <f>IF(A1587&amp;""="","",IF(AND(G1587="تم",ISNUMBER(J1587)),ROUND(J1587-N(H1587),2),0))</f>
        <v/>
      </c>
      <c r="L1587" s="19">
        <f>IF(A1587&amp;""="","",IFERROR(ROUND(K1587*INDEX('الموظفات'!$C$6:$C$205,MATCH(F1587&amp;"",'الموظفات'!$A$6:$A$205,0)),2),0))</f>
        <v/>
      </c>
      <c r="M1587" s="6">
        <f>IF(A1587&amp;""="","",IF(G1587&amp;""="","محجوز",G1587))</f>
        <v/>
      </c>
      <c r="N1587" s="18">
        <f>IF(ISNUMBER(A1587),IF(ISNUMBER(B1587),HOUR(B1587)*60+MINUTE(B1587),0),"")</f>
        <v/>
      </c>
      <c r="O1587" s="18">
        <f>IF(AND(ISNUMBER(A1587),A1587='الإعدادات'!$B$4),COUNTIFS($A$6:$A$2005,'الإعدادات'!$B$4,$N$6:$N$2005,"&lt;"&amp;N1587)+COUNTIFS($A$6:A1587,'الإعدادات'!$B$4,$N$6:N1587,N1587),"")</f>
        <v/>
      </c>
    </row>
    <row r="1588">
      <c r="A1588" s="13" t="n"/>
      <c r="B1588" s="20" t="n"/>
      <c r="C1588" s="5" t="n"/>
      <c r="D1588" s="21" t="n"/>
      <c r="E1588" s="5" t="n"/>
      <c r="F1588" s="5" t="n"/>
      <c r="G1588" s="5" t="n"/>
      <c r="H1588" s="15" t="n"/>
      <c r="I1588" s="5" t="n"/>
      <c r="J1588" s="19">
        <f>IF(E1588&amp;""="","",IFERROR(INDEX('الخدمات'!$B$6:$B$205,MATCH(E1588&amp;"",'الخدمات'!$A$6:$A$205,0)),"خدمة غير موجودة"))</f>
        <v/>
      </c>
      <c r="K1588" s="19">
        <f>IF(A1588&amp;""="","",IF(AND(G1588="تم",ISNUMBER(J1588)),ROUND(J1588-N(H1588),2),0))</f>
        <v/>
      </c>
      <c r="L1588" s="19">
        <f>IF(A1588&amp;""="","",IFERROR(ROUND(K1588*INDEX('الموظفات'!$C$6:$C$205,MATCH(F1588&amp;"",'الموظفات'!$A$6:$A$205,0)),2),0))</f>
        <v/>
      </c>
      <c r="M1588" s="6">
        <f>IF(A1588&amp;""="","",IF(G1588&amp;""="","محجوز",G1588))</f>
        <v/>
      </c>
      <c r="N1588" s="18">
        <f>IF(ISNUMBER(A1588),IF(ISNUMBER(B1588),HOUR(B1588)*60+MINUTE(B1588),0),"")</f>
        <v/>
      </c>
      <c r="O1588" s="18">
        <f>IF(AND(ISNUMBER(A1588),A1588='الإعدادات'!$B$4),COUNTIFS($A$6:$A$2005,'الإعدادات'!$B$4,$N$6:$N$2005,"&lt;"&amp;N1588)+COUNTIFS($A$6:A1588,'الإعدادات'!$B$4,$N$6:N1588,N1588),"")</f>
        <v/>
      </c>
    </row>
    <row r="1589">
      <c r="A1589" s="13" t="n"/>
      <c r="B1589" s="20" t="n"/>
      <c r="C1589" s="5" t="n"/>
      <c r="D1589" s="21" t="n"/>
      <c r="E1589" s="5" t="n"/>
      <c r="F1589" s="5" t="n"/>
      <c r="G1589" s="5" t="n"/>
      <c r="H1589" s="15" t="n"/>
      <c r="I1589" s="5" t="n"/>
      <c r="J1589" s="19">
        <f>IF(E1589&amp;""="","",IFERROR(INDEX('الخدمات'!$B$6:$B$205,MATCH(E1589&amp;"",'الخدمات'!$A$6:$A$205,0)),"خدمة غير موجودة"))</f>
        <v/>
      </c>
      <c r="K1589" s="19">
        <f>IF(A1589&amp;""="","",IF(AND(G1589="تم",ISNUMBER(J1589)),ROUND(J1589-N(H1589),2),0))</f>
        <v/>
      </c>
      <c r="L1589" s="19">
        <f>IF(A1589&amp;""="","",IFERROR(ROUND(K1589*INDEX('الموظفات'!$C$6:$C$205,MATCH(F1589&amp;"",'الموظفات'!$A$6:$A$205,0)),2),0))</f>
        <v/>
      </c>
      <c r="M1589" s="6">
        <f>IF(A1589&amp;""="","",IF(G1589&amp;""="","محجوز",G1589))</f>
        <v/>
      </c>
      <c r="N1589" s="18">
        <f>IF(ISNUMBER(A1589),IF(ISNUMBER(B1589),HOUR(B1589)*60+MINUTE(B1589),0),"")</f>
        <v/>
      </c>
      <c r="O1589" s="18">
        <f>IF(AND(ISNUMBER(A1589),A1589='الإعدادات'!$B$4),COUNTIFS($A$6:$A$2005,'الإعدادات'!$B$4,$N$6:$N$2005,"&lt;"&amp;N1589)+COUNTIFS($A$6:A1589,'الإعدادات'!$B$4,$N$6:N1589,N1589),"")</f>
        <v/>
      </c>
    </row>
    <row r="1590">
      <c r="A1590" s="13" t="n"/>
      <c r="B1590" s="20" t="n"/>
      <c r="C1590" s="5" t="n"/>
      <c r="D1590" s="21" t="n"/>
      <c r="E1590" s="5" t="n"/>
      <c r="F1590" s="5" t="n"/>
      <c r="G1590" s="5" t="n"/>
      <c r="H1590" s="15" t="n"/>
      <c r="I1590" s="5" t="n"/>
      <c r="J1590" s="19">
        <f>IF(E1590&amp;""="","",IFERROR(INDEX('الخدمات'!$B$6:$B$205,MATCH(E1590&amp;"",'الخدمات'!$A$6:$A$205,0)),"خدمة غير موجودة"))</f>
        <v/>
      </c>
      <c r="K1590" s="19">
        <f>IF(A1590&amp;""="","",IF(AND(G1590="تم",ISNUMBER(J1590)),ROUND(J1590-N(H1590),2),0))</f>
        <v/>
      </c>
      <c r="L1590" s="19">
        <f>IF(A1590&amp;""="","",IFERROR(ROUND(K1590*INDEX('الموظفات'!$C$6:$C$205,MATCH(F1590&amp;"",'الموظفات'!$A$6:$A$205,0)),2),0))</f>
        <v/>
      </c>
      <c r="M1590" s="6">
        <f>IF(A1590&amp;""="","",IF(G1590&amp;""="","محجوز",G1590))</f>
        <v/>
      </c>
      <c r="N1590" s="18">
        <f>IF(ISNUMBER(A1590),IF(ISNUMBER(B1590),HOUR(B1590)*60+MINUTE(B1590),0),"")</f>
        <v/>
      </c>
      <c r="O1590" s="18">
        <f>IF(AND(ISNUMBER(A1590),A1590='الإعدادات'!$B$4),COUNTIFS($A$6:$A$2005,'الإعدادات'!$B$4,$N$6:$N$2005,"&lt;"&amp;N1590)+COUNTIFS($A$6:A1590,'الإعدادات'!$B$4,$N$6:N1590,N1590),"")</f>
        <v/>
      </c>
    </row>
    <row r="1591">
      <c r="A1591" s="13" t="n"/>
      <c r="B1591" s="20" t="n"/>
      <c r="C1591" s="5" t="n"/>
      <c r="D1591" s="21" t="n"/>
      <c r="E1591" s="5" t="n"/>
      <c r="F1591" s="5" t="n"/>
      <c r="G1591" s="5" t="n"/>
      <c r="H1591" s="15" t="n"/>
      <c r="I1591" s="5" t="n"/>
      <c r="J1591" s="19">
        <f>IF(E1591&amp;""="","",IFERROR(INDEX('الخدمات'!$B$6:$B$205,MATCH(E1591&amp;"",'الخدمات'!$A$6:$A$205,0)),"خدمة غير موجودة"))</f>
        <v/>
      </c>
      <c r="K1591" s="19">
        <f>IF(A1591&amp;""="","",IF(AND(G1591="تم",ISNUMBER(J1591)),ROUND(J1591-N(H1591),2),0))</f>
        <v/>
      </c>
      <c r="L1591" s="19">
        <f>IF(A1591&amp;""="","",IFERROR(ROUND(K1591*INDEX('الموظفات'!$C$6:$C$205,MATCH(F1591&amp;"",'الموظفات'!$A$6:$A$205,0)),2),0))</f>
        <v/>
      </c>
      <c r="M1591" s="6">
        <f>IF(A1591&amp;""="","",IF(G1591&amp;""="","محجوز",G1591))</f>
        <v/>
      </c>
      <c r="N1591" s="18">
        <f>IF(ISNUMBER(A1591),IF(ISNUMBER(B1591),HOUR(B1591)*60+MINUTE(B1591),0),"")</f>
        <v/>
      </c>
      <c r="O1591" s="18">
        <f>IF(AND(ISNUMBER(A1591),A1591='الإعدادات'!$B$4),COUNTIFS($A$6:$A$2005,'الإعدادات'!$B$4,$N$6:$N$2005,"&lt;"&amp;N1591)+COUNTIFS($A$6:A1591,'الإعدادات'!$B$4,$N$6:N1591,N1591),"")</f>
        <v/>
      </c>
    </row>
    <row r="1592">
      <c r="A1592" s="13" t="n"/>
      <c r="B1592" s="20" t="n"/>
      <c r="C1592" s="5" t="n"/>
      <c r="D1592" s="21" t="n"/>
      <c r="E1592" s="5" t="n"/>
      <c r="F1592" s="5" t="n"/>
      <c r="G1592" s="5" t="n"/>
      <c r="H1592" s="15" t="n"/>
      <c r="I1592" s="5" t="n"/>
      <c r="J1592" s="19">
        <f>IF(E1592&amp;""="","",IFERROR(INDEX('الخدمات'!$B$6:$B$205,MATCH(E1592&amp;"",'الخدمات'!$A$6:$A$205,0)),"خدمة غير موجودة"))</f>
        <v/>
      </c>
      <c r="K1592" s="19">
        <f>IF(A1592&amp;""="","",IF(AND(G1592="تم",ISNUMBER(J1592)),ROUND(J1592-N(H1592),2),0))</f>
        <v/>
      </c>
      <c r="L1592" s="19">
        <f>IF(A1592&amp;""="","",IFERROR(ROUND(K1592*INDEX('الموظفات'!$C$6:$C$205,MATCH(F1592&amp;"",'الموظفات'!$A$6:$A$205,0)),2),0))</f>
        <v/>
      </c>
      <c r="M1592" s="6">
        <f>IF(A1592&amp;""="","",IF(G1592&amp;""="","محجوز",G1592))</f>
        <v/>
      </c>
      <c r="N1592" s="18">
        <f>IF(ISNUMBER(A1592),IF(ISNUMBER(B1592),HOUR(B1592)*60+MINUTE(B1592),0),"")</f>
        <v/>
      </c>
      <c r="O1592" s="18">
        <f>IF(AND(ISNUMBER(A1592),A1592='الإعدادات'!$B$4),COUNTIFS($A$6:$A$2005,'الإعدادات'!$B$4,$N$6:$N$2005,"&lt;"&amp;N1592)+COUNTIFS($A$6:A1592,'الإعدادات'!$B$4,$N$6:N1592,N1592),"")</f>
        <v/>
      </c>
    </row>
    <row r="1593">
      <c r="A1593" s="13" t="n"/>
      <c r="B1593" s="20" t="n"/>
      <c r="C1593" s="5" t="n"/>
      <c r="D1593" s="21" t="n"/>
      <c r="E1593" s="5" t="n"/>
      <c r="F1593" s="5" t="n"/>
      <c r="G1593" s="5" t="n"/>
      <c r="H1593" s="15" t="n"/>
      <c r="I1593" s="5" t="n"/>
      <c r="J1593" s="19">
        <f>IF(E1593&amp;""="","",IFERROR(INDEX('الخدمات'!$B$6:$B$205,MATCH(E1593&amp;"",'الخدمات'!$A$6:$A$205,0)),"خدمة غير موجودة"))</f>
        <v/>
      </c>
      <c r="K1593" s="19">
        <f>IF(A1593&amp;""="","",IF(AND(G1593="تم",ISNUMBER(J1593)),ROUND(J1593-N(H1593),2),0))</f>
        <v/>
      </c>
      <c r="L1593" s="19">
        <f>IF(A1593&amp;""="","",IFERROR(ROUND(K1593*INDEX('الموظفات'!$C$6:$C$205,MATCH(F1593&amp;"",'الموظفات'!$A$6:$A$205,0)),2),0))</f>
        <v/>
      </c>
      <c r="M1593" s="6">
        <f>IF(A1593&amp;""="","",IF(G1593&amp;""="","محجوز",G1593))</f>
        <v/>
      </c>
      <c r="N1593" s="18">
        <f>IF(ISNUMBER(A1593),IF(ISNUMBER(B1593),HOUR(B1593)*60+MINUTE(B1593),0),"")</f>
        <v/>
      </c>
      <c r="O1593" s="18">
        <f>IF(AND(ISNUMBER(A1593),A1593='الإعدادات'!$B$4),COUNTIFS($A$6:$A$2005,'الإعدادات'!$B$4,$N$6:$N$2005,"&lt;"&amp;N1593)+COUNTIFS($A$6:A1593,'الإعدادات'!$B$4,$N$6:N1593,N1593),"")</f>
        <v/>
      </c>
    </row>
    <row r="1594">
      <c r="A1594" s="13" t="n"/>
      <c r="B1594" s="20" t="n"/>
      <c r="C1594" s="5" t="n"/>
      <c r="D1594" s="21" t="n"/>
      <c r="E1594" s="5" t="n"/>
      <c r="F1594" s="5" t="n"/>
      <c r="G1594" s="5" t="n"/>
      <c r="H1594" s="15" t="n"/>
      <c r="I1594" s="5" t="n"/>
      <c r="J1594" s="19">
        <f>IF(E1594&amp;""="","",IFERROR(INDEX('الخدمات'!$B$6:$B$205,MATCH(E1594&amp;"",'الخدمات'!$A$6:$A$205,0)),"خدمة غير موجودة"))</f>
        <v/>
      </c>
      <c r="K1594" s="19">
        <f>IF(A1594&amp;""="","",IF(AND(G1594="تم",ISNUMBER(J1594)),ROUND(J1594-N(H1594),2),0))</f>
        <v/>
      </c>
      <c r="L1594" s="19">
        <f>IF(A1594&amp;""="","",IFERROR(ROUND(K1594*INDEX('الموظفات'!$C$6:$C$205,MATCH(F1594&amp;"",'الموظفات'!$A$6:$A$205,0)),2),0))</f>
        <v/>
      </c>
      <c r="M1594" s="6">
        <f>IF(A1594&amp;""="","",IF(G1594&amp;""="","محجوز",G1594))</f>
        <v/>
      </c>
      <c r="N1594" s="18">
        <f>IF(ISNUMBER(A1594),IF(ISNUMBER(B1594),HOUR(B1594)*60+MINUTE(B1594),0),"")</f>
        <v/>
      </c>
      <c r="O1594" s="18">
        <f>IF(AND(ISNUMBER(A1594),A1594='الإعدادات'!$B$4),COUNTIFS($A$6:$A$2005,'الإعدادات'!$B$4,$N$6:$N$2005,"&lt;"&amp;N1594)+COUNTIFS($A$6:A1594,'الإعدادات'!$B$4,$N$6:N1594,N1594),"")</f>
        <v/>
      </c>
    </row>
    <row r="1595">
      <c r="A1595" s="13" t="n"/>
      <c r="B1595" s="20" t="n"/>
      <c r="C1595" s="5" t="n"/>
      <c r="D1595" s="21" t="n"/>
      <c r="E1595" s="5" t="n"/>
      <c r="F1595" s="5" t="n"/>
      <c r="G1595" s="5" t="n"/>
      <c r="H1595" s="15" t="n"/>
      <c r="I1595" s="5" t="n"/>
      <c r="J1595" s="19">
        <f>IF(E1595&amp;""="","",IFERROR(INDEX('الخدمات'!$B$6:$B$205,MATCH(E1595&amp;"",'الخدمات'!$A$6:$A$205,0)),"خدمة غير موجودة"))</f>
        <v/>
      </c>
      <c r="K1595" s="19">
        <f>IF(A1595&amp;""="","",IF(AND(G1595="تم",ISNUMBER(J1595)),ROUND(J1595-N(H1595),2),0))</f>
        <v/>
      </c>
      <c r="L1595" s="19">
        <f>IF(A1595&amp;""="","",IFERROR(ROUND(K1595*INDEX('الموظفات'!$C$6:$C$205,MATCH(F1595&amp;"",'الموظفات'!$A$6:$A$205,0)),2),0))</f>
        <v/>
      </c>
      <c r="M1595" s="6">
        <f>IF(A1595&amp;""="","",IF(G1595&amp;""="","محجوز",G1595))</f>
        <v/>
      </c>
      <c r="N1595" s="18">
        <f>IF(ISNUMBER(A1595),IF(ISNUMBER(B1595),HOUR(B1595)*60+MINUTE(B1595),0),"")</f>
        <v/>
      </c>
      <c r="O1595" s="18">
        <f>IF(AND(ISNUMBER(A1595),A1595='الإعدادات'!$B$4),COUNTIFS($A$6:$A$2005,'الإعدادات'!$B$4,$N$6:$N$2005,"&lt;"&amp;N1595)+COUNTIFS($A$6:A1595,'الإعدادات'!$B$4,$N$6:N1595,N1595),"")</f>
        <v/>
      </c>
    </row>
    <row r="1596">
      <c r="A1596" s="13" t="n"/>
      <c r="B1596" s="20" t="n"/>
      <c r="C1596" s="5" t="n"/>
      <c r="D1596" s="21" t="n"/>
      <c r="E1596" s="5" t="n"/>
      <c r="F1596" s="5" t="n"/>
      <c r="G1596" s="5" t="n"/>
      <c r="H1596" s="15" t="n"/>
      <c r="I1596" s="5" t="n"/>
      <c r="J1596" s="19">
        <f>IF(E1596&amp;""="","",IFERROR(INDEX('الخدمات'!$B$6:$B$205,MATCH(E1596&amp;"",'الخدمات'!$A$6:$A$205,0)),"خدمة غير موجودة"))</f>
        <v/>
      </c>
      <c r="K1596" s="19">
        <f>IF(A1596&amp;""="","",IF(AND(G1596="تم",ISNUMBER(J1596)),ROUND(J1596-N(H1596),2),0))</f>
        <v/>
      </c>
      <c r="L1596" s="19">
        <f>IF(A1596&amp;""="","",IFERROR(ROUND(K1596*INDEX('الموظفات'!$C$6:$C$205,MATCH(F1596&amp;"",'الموظفات'!$A$6:$A$205,0)),2),0))</f>
        <v/>
      </c>
      <c r="M1596" s="6">
        <f>IF(A1596&amp;""="","",IF(G1596&amp;""="","محجوز",G1596))</f>
        <v/>
      </c>
      <c r="N1596" s="18">
        <f>IF(ISNUMBER(A1596),IF(ISNUMBER(B1596),HOUR(B1596)*60+MINUTE(B1596),0),"")</f>
        <v/>
      </c>
      <c r="O1596" s="18">
        <f>IF(AND(ISNUMBER(A1596),A1596='الإعدادات'!$B$4),COUNTIFS($A$6:$A$2005,'الإعدادات'!$B$4,$N$6:$N$2005,"&lt;"&amp;N1596)+COUNTIFS($A$6:A1596,'الإعدادات'!$B$4,$N$6:N1596,N1596),"")</f>
        <v/>
      </c>
    </row>
    <row r="1597">
      <c r="A1597" s="13" t="n"/>
      <c r="B1597" s="20" t="n"/>
      <c r="C1597" s="5" t="n"/>
      <c r="D1597" s="21" t="n"/>
      <c r="E1597" s="5" t="n"/>
      <c r="F1597" s="5" t="n"/>
      <c r="G1597" s="5" t="n"/>
      <c r="H1597" s="15" t="n"/>
      <c r="I1597" s="5" t="n"/>
      <c r="J1597" s="19">
        <f>IF(E1597&amp;""="","",IFERROR(INDEX('الخدمات'!$B$6:$B$205,MATCH(E1597&amp;"",'الخدمات'!$A$6:$A$205,0)),"خدمة غير موجودة"))</f>
        <v/>
      </c>
      <c r="K1597" s="19">
        <f>IF(A1597&amp;""="","",IF(AND(G1597="تم",ISNUMBER(J1597)),ROUND(J1597-N(H1597),2),0))</f>
        <v/>
      </c>
      <c r="L1597" s="19">
        <f>IF(A1597&amp;""="","",IFERROR(ROUND(K1597*INDEX('الموظفات'!$C$6:$C$205,MATCH(F1597&amp;"",'الموظفات'!$A$6:$A$205,0)),2),0))</f>
        <v/>
      </c>
      <c r="M1597" s="6">
        <f>IF(A1597&amp;""="","",IF(G1597&amp;""="","محجوز",G1597))</f>
        <v/>
      </c>
      <c r="N1597" s="18">
        <f>IF(ISNUMBER(A1597),IF(ISNUMBER(B1597),HOUR(B1597)*60+MINUTE(B1597),0),"")</f>
        <v/>
      </c>
      <c r="O1597" s="18">
        <f>IF(AND(ISNUMBER(A1597),A1597='الإعدادات'!$B$4),COUNTIFS($A$6:$A$2005,'الإعدادات'!$B$4,$N$6:$N$2005,"&lt;"&amp;N1597)+COUNTIFS($A$6:A1597,'الإعدادات'!$B$4,$N$6:N1597,N1597),"")</f>
        <v/>
      </c>
    </row>
    <row r="1598">
      <c r="A1598" s="13" t="n"/>
      <c r="B1598" s="20" t="n"/>
      <c r="C1598" s="5" t="n"/>
      <c r="D1598" s="21" t="n"/>
      <c r="E1598" s="5" t="n"/>
      <c r="F1598" s="5" t="n"/>
      <c r="G1598" s="5" t="n"/>
      <c r="H1598" s="15" t="n"/>
      <c r="I1598" s="5" t="n"/>
      <c r="J1598" s="19">
        <f>IF(E1598&amp;""="","",IFERROR(INDEX('الخدمات'!$B$6:$B$205,MATCH(E1598&amp;"",'الخدمات'!$A$6:$A$205,0)),"خدمة غير موجودة"))</f>
        <v/>
      </c>
      <c r="K1598" s="19">
        <f>IF(A1598&amp;""="","",IF(AND(G1598="تم",ISNUMBER(J1598)),ROUND(J1598-N(H1598),2),0))</f>
        <v/>
      </c>
      <c r="L1598" s="19">
        <f>IF(A1598&amp;""="","",IFERROR(ROUND(K1598*INDEX('الموظفات'!$C$6:$C$205,MATCH(F1598&amp;"",'الموظفات'!$A$6:$A$205,0)),2),0))</f>
        <v/>
      </c>
      <c r="M1598" s="6">
        <f>IF(A1598&amp;""="","",IF(G1598&amp;""="","محجوز",G1598))</f>
        <v/>
      </c>
      <c r="N1598" s="18">
        <f>IF(ISNUMBER(A1598),IF(ISNUMBER(B1598),HOUR(B1598)*60+MINUTE(B1598),0),"")</f>
        <v/>
      </c>
      <c r="O1598" s="18">
        <f>IF(AND(ISNUMBER(A1598),A1598='الإعدادات'!$B$4),COUNTIFS($A$6:$A$2005,'الإعدادات'!$B$4,$N$6:$N$2005,"&lt;"&amp;N1598)+COUNTIFS($A$6:A1598,'الإعدادات'!$B$4,$N$6:N1598,N1598),"")</f>
        <v/>
      </c>
    </row>
    <row r="1599">
      <c r="A1599" s="13" t="n"/>
      <c r="B1599" s="20" t="n"/>
      <c r="C1599" s="5" t="n"/>
      <c r="D1599" s="21" t="n"/>
      <c r="E1599" s="5" t="n"/>
      <c r="F1599" s="5" t="n"/>
      <c r="G1599" s="5" t="n"/>
      <c r="H1599" s="15" t="n"/>
      <c r="I1599" s="5" t="n"/>
      <c r="J1599" s="19">
        <f>IF(E1599&amp;""="","",IFERROR(INDEX('الخدمات'!$B$6:$B$205,MATCH(E1599&amp;"",'الخدمات'!$A$6:$A$205,0)),"خدمة غير موجودة"))</f>
        <v/>
      </c>
      <c r="K1599" s="19">
        <f>IF(A1599&amp;""="","",IF(AND(G1599="تم",ISNUMBER(J1599)),ROUND(J1599-N(H1599),2),0))</f>
        <v/>
      </c>
      <c r="L1599" s="19">
        <f>IF(A1599&amp;""="","",IFERROR(ROUND(K1599*INDEX('الموظفات'!$C$6:$C$205,MATCH(F1599&amp;"",'الموظفات'!$A$6:$A$205,0)),2),0))</f>
        <v/>
      </c>
      <c r="M1599" s="6">
        <f>IF(A1599&amp;""="","",IF(G1599&amp;""="","محجوز",G1599))</f>
        <v/>
      </c>
      <c r="N1599" s="18">
        <f>IF(ISNUMBER(A1599),IF(ISNUMBER(B1599),HOUR(B1599)*60+MINUTE(B1599),0),"")</f>
        <v/>
      </c>
      <c r="O1599" s="18">
        <f>IF(AND(ISNUMBER(A1599),A1599='الإعدادات'!$B$4),COUNTIFS($A$6:$A$2005,'الإعدادات'!$B$4,$N$6:$N$2005,"&lt;"&amp;N1599)+COUNTIFS($A$6:A1599,'الإعدادات'!$B$4,$N$6:N1599,N1599),"")</f>
        <v/>
      </c>
    </row>
    <row r="1600">
      <c r="A1600" s="13" t="n"/>
      <c r="B1600" s="20" t="n"/>
      <c r="C1600" s="5" t="n"/>
      <c r="D1600" s="21" t="n"/>
      <c r="E1600" s="5" t="n"/>
      <c r="F1600" s="5" t="n"/>
      <c r="G1600" s="5" t="n"/>
      <c r="H1600" s="15" t="n"/>
      <c r="I1600" s="5" t="n"/>
      <c r="J1600" s="19">
        <f>IF(E1600&amp;""="","",IFERROR(INDEX('الخدمات'!$B$6:$B$205,MATCH(E1600&amp;"",'الخدمات'!$A$6:$A$205,0)),"خدمة غير موجودة"))</f>
        <v/>
      </c>
      <c r="K1600" s="19">
        <f>IF(A1600&amp;""="","",IF(AND(G1600="تم",ISNUMBER(J1600)),ROUND(J1600-N(H1600),2),0))</f>
        <v/>
      </c>
      <c r="L1600" s="19">
        <f>IF(A1600&amp;""="","",IFERROR(ROUND(K1600*INDEX('الموظفات'!$C$6:$C$205,MATCH(F1600&amp;"",'الموظفات'!$A$6:$A$205,0)),2),0))</f>
        <v/>
      </c>
      <c r="M1600" s="6">
        <f>IF(A1600&amp;""="","",IF(G1600&amp;""="","محجوز",G1600))</f>
        <v/>
      </c>
      <c r="N1600" s="18">
        <f>IF(ISNUMBER(A1600),IF(ISNUMBER(B1600),HOUR(B1600)*60+MINUTE(B1600),0),"")</f>
        <v/>
      </c>
      <c r="O1600" s="18">
        <f>IF(AND(ISNUMBER(A1600),A1600='الإعدادات'!$B$4),COUNTIFS($A$6:$A$2005,'الإعدادات'!$B$4,$N$6:$N$2005,"&lt;"&amp;N1600)+COUNTIFS($A$6:A1600,'الإعدادات'!$B$4,$N$6:N1600,N1600),"")</f>
        <v/>
      </c>
    </row>
    <row r="1601">
      <c r="A1601" s="13" t="n"/>
      <c r="B1601" s="20" t="n"/>
      <c r="C1601" s="5" t="n"/>
      <c r="D1601" s="21" t="n"/>
      <c r="E1601" s="5" t="n"/>
      <c r="F1601" s="5" t="n"/>
      <c r="G1601" s="5" t="n"/>
      <c r="H1601" s="15" t="n"/>
      <c r="I1601" s="5" t="n"/>
      <c r="J1601" s="19">
        <f>IF(E1601&amp;""="","",IFERROR(INDEX('الخدمات'!$B$6:$B$205,MATCH(E1601&amp;"",'الخدمات'!$A$6:$A$205,0)),"خدمة غير موجودة"))</f>
        <v/>
      </c>
      <c r="K1601" s="19">
        <f>IF(A1601&amp;""="","",IF(AND(G1601="تم",ISNUMBER(J1601)),ROUND(J1601-N(H1601),2),0))</f>
        <v/>
      </c>
      <c r="L1601" s="19">
        <f>IF(A1601&amp;""="","",IFERROR(ROUND(K1601*INDEX('الموظفات'!$C$6:$C$205,MATCH(F1601&amp;"",'الموظفات'!$A$6:$A$205,0)),2),0))</f>
        <v/>
      </c>
      <c r="M1601" s="6">
        <f>IF(A1601&amp;""="","",IF(G1601&amp;""="","محجوز",G1601))</f>
        <v/>
      </c>
      <c r="N1601" s="18">
        <f>IF(ISNUMBER(A1601),IF(ISNUMBER(B1601),HOUR(B1601)*60+MINUTE(B1601),0),"")</f>
        <v/>
      </c>
      <c r="O1601" s="18">
        <f>IF(AND(ISNUMBER(A1601),A1601='الإعدادات'!$B$4),COUNTIFS($A$6:$A$2005,'الإعدادات'!$B$4,$N$6:$N$2005,"&lt;"&amp;N1601)+COUNTIFS($A$6:A1601,'الإعدادات'!$B$4,$N$6:N1601,N1601),"")</f>
        <v/>
      </c>
    </row>
    <row r="1602">
      <c r="A1602" s="13" t="n"/>
      <c r="B1602" s="20" t="n"/>
      <c r="C1602" s="5" t="n"/>
      <c r="D1602" s="21" t="n"/>
      <c r="E1602" s="5" t="n"/>
      <c r="F1602" s="5" t="n"/>
      <c r="G1602" s="5" t="n"/>
      <c r="H1602" s="15" t="n"/>
      <c r="I1602" s="5" t="n"/>
      <c r="J1602" s="19">
        <f>IF(E1602&amp;""="","",IFERROR(INDEX('الخدمات'!$B$6:$B$205,MATCH(E1602&amp;"",'الخدمات'!$A$6:$A$205,0)),"خدمة غير موجودة"))</f>
        <v/>
      </c>
      <c r="K1602" s="19">
        <f>IF(A1602&amp;""="","",IF(AND(G1602="تم",ISNUMBER(J1602)),ROUND(J1602-N(H1602),2),0))</f>
        <v/>
      </c>
      <c r="L1602" s="19">
        <f>IF(A1602&amp;""="","",IFERROR(ROUND(K1602*INDEX('الموظفات'!$C$6:$C$205,MATCH(F1602&amp;"",'الموظفات'!$A$6:$A$205,0)),2),0))</f>
        <v/>
      </c>
      <c r="M1602" s="6">
        <f>IF(A1602&amp;""="","",IF(G1602&amp;""="","محجوز",G1602))</f>
        <v/>
      </c>
      <c r="N1602" s="18">
        <f>IF(ISNUMBER(A1602),IF(ISNUMBER(B1602),HOUR(B1602)*60+MINUTE(B1602),0),"")</f>
        <v/>
      </c>
      <c r="O1602" s="18">
        <f>IF(AND(ISNUMBER(A1602),A1602='الإعدادات'!$B$4),COUNTIFS($A$6:$A$2005,'الإعدادات'!$B$4,$N$6:$N$2005,"&lt;"&amp;N1602)+COUNTIFS($A$6:A1602,'الإعدادات'!$B$4,$N$6:N1602,N1602),"")</f>
        <v/>
      </c>
    </row>
    <row r="1603">
      <c r="A1603" s="13" t="n"/>
      <c r="B1603" s="20" t="n"/>
      <c r="C1603" s="5" t="n"/>
      <c r="D1603" s="21" t="n"/>
      <c r="E1603" s="5" t="n"/>
      <c r="F1603" s="5" t="n"/>
      <c r="G1603" s="5" t="n"/>
      <c r="H1603" s="15" t="n"/>
      <c r="I1603" s="5" t="n"/>
      <c r="J1603" s="19">
        <f>IF(E1603&amp;""="","",IFERROR(INDEX('الخدمات'!$B$6:$B$205,MATCH(E1603&amp;"",'الخدمات'!$A$6:$A$205,0)),"خدمة غير موجودة"))</f>
        <v/>
      </c>
      <c r="K1603" s="19">
        <f>IF(A1603&amp;""="","",IF(AND(G1603="تم",ISNUMBER(J1603)),ROUND(J1603-N(H1603),2),0))</f>
        <v/>
      </c>
      <c r="L1603" s="19">
        <f>IF(A1603&amp;""="","",IFERROR(ROUND(K1603*INDEX('الموظفات'!$C$6:$C$205,MATCH(F1603&amp;"",'الموظفات'!$A$6:$A$205,0)),2),0))</f>
        <v/>
      </c>
      <c r="M1603" s="6">
        <f>IF(A1603&amp;""="","",IF(G1603&amp;""="","محجوز",G1603))</f>
        <v/>
      </c>
      <c r="N1603" s="18">
        <f>IF(ISNUMBER(A1603),IF(ISNUMBER(B1603),HOUR(B1603)*60+MINUTE(B1603),0),"")</f>
        <v/>
      </c>
      <c r="O1603" s="18">
        <f>IF(AND(ISNUMBER(A1603),A1603='الإعدادات'!$B$4),COUNTIFS($A$6:$A$2005,'الإعدادات'!$B$4,$N$6:$N$2005,"&lt;"&amp;N1603)+COUNTIFS($A$6:A1603,'الإعدادات'!$B$4,$N$6:N1603,N1603),"")</f>
        <v/>
      </c>
    </row>
    <row r="1604">
      <c r="A1604" s="13" t="n"/>
      <c r="B1604" s="20" t="n"/>
      <c r="C1604" s="5" t="n"/>
      <c r="D1604" s="21" t="n"/>
      <c r="E1604" s="5" t="n"/>
      <c r="F1604" s="5" t="n"/>
      <c r="G1604" s="5" t="n"/>
      <c r="H1604" s="15" t="n"/>
      <c r="I1604" s="5" t="n"/>
      <c r="J1604" s="19">
        <f>IF(E1604&amp;""="","",IFERROR(INDEX('الخدمات'!$B$6:$B$205,MATCH(E1604&amp;"",'الخدمات'!$A$6:$A$205,0)),"خدمة غير موجودة"))</f>
        <v/>
      </c>
      <c r="K1604" s="19">
        <f>IF(A1604&amp;""="","",IF(AND(G1604="تم",ISNUMBER(J1604)),ROUND(J1604-N(H1604),2),0))</f>
        <v/>
      </c>
      <c r="L1604" s="19">
        <f>IF(A1604&amp;""="","",IFERROR(ROUND(K1604*INDEX('الموظفات'!$C$6:$C$205,MATCH(F1604&amp;"",'الموظفات'!$A$6:$A$205,0)),2),0))</f>
        <v/>
      </c>
      <c r="M1604" s="6">
        <f>IF(A1604&amp;""="","",IF(G1604&amp;""="","محجوز",G1604))</f>
        <v/>
      </c>
      <c r="N1604" s="18">
        <f>IF(ISNUMBER(A1604),IF(ISNUMBER(B1604),HOUR(B1604)*60+MINUTE(B1604),0),"")</f>
        <v/>
      </c>
      <c r="O1604" s="18">
        <f>IF(AND(ISNUMBER(A1604),A1604='الإعدادات'!$B$4),COUNTIFS($A$6:$A$2005,'الإعدادات'!$B$4,$N$6:$N$2005,"&lt;"&amp;N1604)+COUNTIFS($A$6:A1604,'الإعدادات'!$B$4,$N$6:N1604,N1604),"")</f>
        <v/>
      </c>
    </row>
    <row r="1605">
      <c r="A1605" s="13" t="n"/>
      <c r="B1605" s="20" t="n"/>
      <c r="C1605" s="5" t="n"/>
      <c r="D1605" s="21" t="n"/>
      <c r="E1605" s="5" t="n"/>
      <c r="F1605" s="5" t="n"/>
      <c r="G1605" s="5" t="n"/>
      <c r="H1605" s="15" t="n"/>
      <c r="I1605" s="5" t="n"/>
      <c r="J1605" s="19">
        <f>IF(E1605&amp;""="","",IFERROR(INDEX('الخدمات'!$B$6:$B$205,MATCH(E1605&amp;"",'الخدمات'!$A$6:$A$205,0)),"خدمة غير موجودة"))</f>
        <v/>
      </c>
      <c r="K1605" s="19">
        <f>IF(A1605&amp;""="","",IF(AND(G1605="تم",ISNUMBER(J1605)),ROUND(J1605-N(H1605),2),0))</f>
        <v/>
      </c>
      <c r="L1605" s="19">
        <f>IF(A1605&amp;""="","",IFERROR(ROUND(K1605*INDEX('الموظفات'!$C$6:$C$205,MATCH(F1605&amp;"",'الموظفات'!$A$6:$A$205,0)),2),0))</f>
        <v/>
      </c>
      <c r="M1605" s="6">
        <f>IF(A1605&amp;""="","",IF(G1605&amp;""="","محجوز",G1605))</f>
        <v/>
      </c>
      <c r="N1605" s="18">
        <f>IF(ISNUMBER(A1605),IF(ISNUMBER(B1605),HOUR(B1605)*60+MINUTE(B1605),0),"")</f>
        <v/>
      </c>
      <c r="O1605" s="18">
        <f>IF(AND(ISNUMBER(A1605),A1605='الإعدادات'!$B$4),COUNTIFS($A$6:$A$2005,'الإعدادات'!$B$4,$N$6:$N$2005,"&lt;"&amp;N1605)+COUNTIFS($A$6:A1605,'الإعدادات'!$B$4,$N$6:N1605,N1605),"")</f>
        <v/>
      </c>
    </row>
    <row r="1606">
      <c r="A1606" s="13" t="n"/>
      <c r="B1606" s="20" t="n"/>
      <c r="C1606" s="5" t="n"/>
      <c r="D1606" s="21" t="n"/>
      <c r="E1606" s="5" t="n"/>
      <c r="F1606" s="5" t="n"/>
      <c r="G1606" s="5" t="n"/>
      <c r="H1606" s="15" t="n"/>
      <c r="I1606" s="5" t="n"/>
      <c r="J1606" s="19">
        <f>IF(E1606&amp;""="","",IFERROR(INDEX('الخدمات'!$B$6:$B$205,MATCH(E1606&amp;"",'الخدمات'!$A$6:$A$205,0)),"خدمة غير موجودة"))</f>
        <v/>
      </c>
      <c r="K1606" s="19">
        <f>IF(A1606&amp;""="","",IF(AND(G1606="تم",ISNUMBER(J1606)),ROUND(J1606-N(H1606),2),0))</f>
        <v/>
      </c>
      <c r="L1606" s="19">
        <f>IF(A1606&amp;""="","",IFERROR(ROUND(K1606*INDEX('الموظفات'!$C$6:$C$205,MATCH(F1606&amp;"",'الموظفات'!$A$6:$A$205,0)),2),0))</f>
        <v/>
      </c>
      <c r="M1606" s="6">
        <f>IF(A1606&amp;""="","",IF(G1606&amp;""="","محجوز",G1606))</f>
        <v/>
      </c>
      <c r="N1606" s="18">
        <f>IF(ISNUMBER(A1606),IF(ISNUMBER(B1606),HOUR(B1606)*60+MINUTE(B1606),0),"")</f>
        <v/>
      </c>
      <c r="O1606" s="18">
        <f>IF(AND(ISNUMBER(A1606),A1606='الإعدادات'!$B$4),COUNTIFS($A$6:$A$2005,'الإعدادات'!$B$4,$N$6:$N$2005,"&lt;"&amp;N1606)+COUNTIFS($A$6:A1606,'الإعدادات'!$B$4,$N$6:N1606,N1606),"")</f>
        <v/>
      </c>
    </row>
    <row r="1607">
      <c r="A1607" s="13" t="n"/>
      <c r="B1607" s="20" t="n"/>
      <c r="C1607" s="5" t="n"/>
      <c r="D1607" s="21" t="n"/>
      <c r="E1607" s="5" t="n"/>
      <c r="F1607" s="5" t="n"/>
      <c r="G1607" s="5" t="n"/>
      <c r="H1607" s="15" t="n"/>
      <c r="I1607" s="5" t="n"/>
      <c r="J1607" s="19">
        <f>IF(E1607&amp;""="","",IFERROR(INDEX('الخدمات'!$B$6:$B$205,MATCH(E1607&amp;"",'الخدمات'!$A$6:$A$205,0)),"خدمة غير موجودة"))</f>
        <v/>
      </c>
      <c r="K1607" s="19">
        <f>IF(A1607&amp;""="","",IF(AND(G1607="تم",ISNUMBER(J1607)),ROUND(J1607-N(H1607),2),0))</f>
        <v/>
      </c>
      <c r="L1607" s="19">
        <f>IF(A1607&amp;""="","",IFERROR(ROUND(K1607*INDEX('الموظفات'!$C$6:$C$205,MATCH(F1607&amp;"",'الموظفات'!$A$6:$A$205,0)),2),0))</f>
        <v/>
      </c>
      <c r="M1607" s="6">
        <f>IF(A1607&amp;""="","",IF(G1607&amp;""="","محجوز",G1607))</f>
        <v/>
      </c>
      <c r="N1607" s="18">
        <f>IF(ISNUMBER(A1607),IF(ISNUMBER(B1607),HOUR(B1607)*60+MINUTE(B1607),0),"")</f>
        <v/>
      </c>
      <c r="O1607" s="18">
        <f>IF(AND(ISNUMBER(A1607),A1607='الإعدادات'!$B$4),COUNTIFS($A$6:$A$2005,'الإعدادات'!$B$4,$N$6:$N$2005,"&lt;"&amp;N1607)+COUNTIFS($A$6:A1607,'الإعدادات'!$B$4,$N$6:N1607,N1607),"")</f>
        <v/>
      </c>
    </row>
    <row r="1608">
      <c r="A1608" s="13" t="n"/>
      <c r="B1608" s="20" t="n"/>
      <c r="C1608" s="5" t="n"/>
      <c r="D1608" s="21" t="n"/>
      <c r="E1608" s="5" t="n"/>
      <c r="F1608" s="5" t="n"/>
      <c r="G1608" s="5" t="n"/>
      <c r="H1608" s="15" t="n"/>
      <c r="I1608" s="5" t="n"/>
      <c r="J1608" s="19">
        <f>IF(E1608&amp;""="","",IFERROR(INDEX('الخدمات'!$B$6:$B$205,MATCH(E1608&amp;"",'الخدمات'!$A$6:$A$205,0)),"خدمة غير موجودة"))</f>
        <v/>
      </c>
      <c r="K1608" s="19">
        <f>IF(A1608&amp;""="","",IF(AND(G1608="تم",ISNUMBER(J1608)),ROUND(J1608-N(H1608),2),0))</f>
        <v/>
      </c>
      <c r="L1608" s="19">
        <f>IF(A1608&amp;""="","",IFERROR(ROUND(K1608*INDEX('الموظفات'!$C$6:$C$205,MATCH(F1608&amp;"",'الموظفات'!$A$6:$A$205,0)),2),0))</f>
        <v/>
      </c>
      <c r="M1608" s="6">
        <f>IF(A1608&amp;""="","",IF(G1608&amp;""="","محجوز",G1608))</f>
        <v/>
      </c>
      <c r="N1608" s="18">
        <f>IF(ISNUMBER(A1608),IF(ISNUMBER(B1608),HOUR(B1608)*60+MINUTE(B1608),0),"")</f>
        <v/>
      </c>
      <c r="O1608" s="18">
        <f>IF(AND(ISNUMBER(A1608),A1608='الإعدادات'!$B$4),COUNTIFS($A$6:$A$2005,'الإعدادات'!$B$4,$N$6:$N$2005,"&lt;"&amp;N1608)+COUNTIFS($A$6:A1608,'الإعدادات'!$B$4,$N$6:N1608,N1608),"")</f>
        <v/>
      </c>
    </row>
    <row r="1609">
      <c r="A1609" s="13" t="n"/>
      <c r="B1609" s="20" t="n"/>
      <c r="C1609" s="5" t="n"/>
      <c r="D1609" s="21" t="n"/>
      <c r="E1609" s="5" t="n"/>
      <c r="F1609" s="5" t="n"/>
      <c r="G1609" s="5" t="n"/>
      <c r="H1609" s="15" t="n"/>
      <c r="I1609" s="5" t="n"/>
      <c r="J1609" s="19">
        <f>IF(E1609&amp;""="","",IFERROR(INDEX('الخدمات'!$B$6:$B$205,MATCH(E1609&amp;"",'الخدمات'!$A$6:$A$205,0)),"خدمة غير موجودة"))</f>
        <v/>
      </c>
      <c r="K1609" s="19">
        <f>IF(A1609&amp;""="","",IF(AND(G1609="تم",ISNUMBER(J1609)),ROUND(J1609-N(H1609),2),0))</f>
        <v/>
      </c>
      <c r="L1609" s="19">
        <f>IF(A1609&amp;""="","",IFERROR(ROUND(K1609*INDEX('الموظفات'!$C$6:$C$205,MATCH(F1609&amp;"",'الموظفات'!$A$6:$A$205,0)),2),0))</f>
        <v/>
      </c>
      <c r="M1609" s="6">
        <f>IF(A1609&amp;""="","",IF(G1609&amp;""="","محجوز",G1609))</f>
        <v/>
      </c>
      <c r="N1609" s="18">
        <f>IF(ISNUMBER(A1609),IF(ISNUMBER(B1609),HOUR(B1609)*60+MINUTE(B1609),0),"")</f>
        <v/>
      </c>
      <c r="O1609" s="18">
        <f>IF(AND(ISNUMBER(A1609),A1609='الإعدادات'!$B$4),COUNTIFS($A$6:$A$2005,'الإعدادات'!$B$4,$N$6:$N$2005,"&lt;"&amp;N1609)+COUNTIFS($A$6:A1609,'الإعدادات'!$B$4,$N$6:N1609,N1609),"")</f>
        <v/>
      </c>
    </row>
    <row r="1610">
      <c r="A1610" s="13" t="n"/>
      <c r="B1610" s="20" t="n"/>
      <c r="C1610" s="5" t="n"/>
      <c r="D1610" s="21" t="n"/>
      <c r="E1610" s="5" t="n"/>
      <c r="F1610" s="5" t="n"/>
      <c r="G1610" s="5" t="n"/>
      <c r="H1610" s="15" t="n"/>
      <c r="I1610" s="5" t="n"/>
      <c r="J1610" s="19">
        <f>IF(E1610&amp;""="","",IFERROR(INDEX('الخدمات'!$B$6:$B$205,MATCH(E1610&amp;"",'الخدمات'!$A$6:$A$205,0)),"خدمة غير موجودة"))</f>
        <v/>
      </c>
      <c r="K1610" s="19">
        <f>IF(A1610&amp;""="","",IF(AND(G1610="تم",ISNUMBER(J1610)),ROUND(J1610-N(H1610),2),0))</f>
        <v/>
      </c>
      <c r="L1610" s="19">
        <f>IF(A1610&amp;""="","",IFERROR(ROUND(K1610*INDEX('الموظفات'!$C$6:$C$205,MATCH(F1610&amp;"",'الموظفات'!$A$6:$A$205,0)),2),0))</f>
        <v/>
      </c>
      <c r="M1610" s="6">
        <f>IF(A1610&amp;""="","",IF(G1610&amp;""="","محجوز",G1610))</f>
        <v/>
      </c>
      <c r="N1610" s="18">
        <f>IF(ISNUMBER(A1610),IF(ISNUMBER(B1610),HOUR(B1610)*60+MINUTE(B1610),0),"")</f>
        <v/>
      </c>
      <c r="O1610" s="18">
        <f>IF(AND(ISNUMBER(A1610),A1610='الإعدادات'!$B$4),COUNTIFS($A$6:$A$2005,'الإعدادات'!$B$4,$N$6:$N$2005,"&lt;"&amp;N1610)+COUNTIFS($A$6:A1610,'الإعدادات'!$B$4,$N$6:N1610,N1610),"")</f>
        <v/>
      </c>
    </row>
    <row r="1611">
      <c r="A1611" s="13" t="n"/>
      <c r="B1611" s="20" t="n"/>
      <c r="C1611" s="5" t="n"/>
      <c r="D1611" s="21" t="n"/>
      <c r="E1611" s="5" t="n"/>
      <c r="F1611" s="5" t="n"/>
      <c r="G1611" s="5" t="n"/>
      <c r="H1611" s="15" t="n"/>
      <c r="I1611" s="5" t="n"/>
      <c r="J1611" s="19">
        <f>IF(E1611&amp;""="","",IFERROR(INDEX('الخدمات'!$B$6:$B$205,MATCH(E1611&amp;"",'الخدمات'!$A$6:$A$205,0)),"خدمة غير موجودة"))</f>
        <v/>
      </c>
      <c r="K1611" s="19">
        <f>IF(A1611&amp;""="","",IF(AND(G1611="تم",ISNUMBER(J1611)),ROUND(J1611-N(H1611),2),0))</f>
        <v/>
      </c>
      <c r="L1611" s="19">
        <f>IF(A1611&amp;""="","",IFERROR(ROUND(K1611*INDEX('الموظفات'!$C$6:$C$205,MATCH(F1611&amp;"",'الموظفات'!$A$6:$A$205,0)),2),0))</f>
        <v/>
      </c>
      <c r="M1611" s="6">
        <f>IF(A1611&amp;""="","",IF(G1611&amp;""="","محجوز",G1611))</f>
        <v/>
      </c>
      <c r="N1611" s="18">
        <f>IF(ISNUMBER(A1611),IF(ISNUMBER(B1611),HOUR(B1611)*60+MINUTE(B1611),0),"")</f>
        <v/>
      </c>
      <c r="O1611" s="18">
        <f>IF(AND(ISNUMBER(A1611),A1611='الإعدادات'!$B$4),COUNTIFS($A$6:$A$2005,'الإعدادات'!$B$4,$N$6:$N$2005,"&lt;"&amp;N1611)+COUNTIFS($A$6:A1611,'الإعدادات'!$B$4,$N$6:N1611,N1611),"")</f>
        <v/>
      </c>
    </row>
    <row r="1612">
      <c r="A1612" s="13" t="n"/>
      <c r="B1612" s="20" t="n"/>
      <c r="C1612" s="5" t="n"/>
      <c r="D1612" s="21" t="n"/>
      <c r="E1612" s="5" t="n"/>
      <c r="F1612" s="5" t="n"/>
      <c r="G1612" s="5" t="n"/>
      <c r="H1612" s="15" t="n"/>
      <c r="I1612" s="5" t="n"/>
      <c r="J1612" s="19">
        <f>IF(E1612&amp;""="","",IFERROR(INDEX('الخدمات'!$B$6:$B$205,MATCH(E1612&amp;"",'الخدمات'!$A$6:$A$205,0)),"خدمة غير موجودة"))</f>
        <v/>
      </c>
      <c r="K1612" s="19">
        <f>IF(A1612&amp;""="","",IF(AND(G1612="تم",ISNUMBER(J1612)),ROUND(J1612-N(H1612),2),0))</f>
        <v/>
      </c>
      <c r="L1612" s="19">
        <f>IF(A1612&amp;""="","",IFERROR(ROUND(K1612*INDEX('الموظفات'!$C$6:$C$205,MATCH(F1612&amp;"",'الموظفات'!$A$6:$A$205,0)),2),0))</f>
        <v/>
      </c>
      <c r="M1612" s="6">
        <f>IF(A1612&amp;""="","",IF(G1612&amp;""="","محجوز",G1612))</f>
        <v/>
      </c>
      <c r="N1612" s="18">
        <f>IF(ISNUMBER(A1612),IF(ISNUMBER(B1612),HOUR(B1612)*60+MINUTE(B1612),0),"")</f>
        <v/>
      </c>
      <c r="O1612" s="18">
        <f>IF(AND(ISNUMBER(A1612),A1612='الإعدادات'!$B$4),COUNTIFS($A$6:$A$2005,'الإعدادات'!$B$4,$N$6:$N$2005,"&lt;"&amp;N1612)+COUNTIFS($A$6:A1612,'الإعدادات'!$B$4,$N$6:N1612,N1612),"")</f>
        <v/>
      </c>
    </row>
    <row r="1613">
      <c r="A1613" s="13" t="n"/>
      <c r="B1613" s="20" t="n"/>
      <c r="C1613" s="5" t="n"/>
      <c r="D1613" s="21" t="n"/>
      <c r="E1613" s="5" t="n"/>
      <c r="F1613" s="5" t="n"/>
      <c r="G1613" s="5" t="n"/>
      <c r="H1613" s="15" t="n"/>
      <c r="I1613" s="5" t="n"/>
      <c r="J1613" s="19">
        <f>IF(E1613&amp;""="","",IFERROR(INDEX('الخدمات'!$B$6:$B$205,MATCH(E1613&amp;"",'الخدمات'!$A$6:$A$205,0)),"خدمة غير موجودة"))</f>
        <v/>
      </c>
      <c r="K1613" s="19">
        <f>IF(A1613&amp;""="","",IF(AND(G1613="تم",ISNUMBER(J1613)),ROUND(J1613-N(H1613),2),0))</f>
        <v/>
      </c>
      <c r="L1613" s="19">
        <f>IF(A1613&amp;""="","",IFERROR(ROUND(K1613*INDEX('الموظفات'!$C$6:$C$205,MATCH(F1613&amp;"",'الموظفات'!$A$6:$A$205,0)),2),0))</f>
        <v/>
      </c>
      <c r="M1613" s="6">
        <f>IF(A1613&amp;""="","",IF(G1613&amp;""="","محجوز",G1613))</f>
        <v/>
      </c>
      <c r="N1613" s="18">
        <f>IF(ISNUMBER(A1613),IF(ISNUMBER(B1613),HOUR(B1613)*60+MINUTE(B1613),0),"")</f>
        <v/>
      </c>
      <c r="O1613" s="18">
        <f>IF(AND(ISNUMBER(A1613),A1613='الإعدادات'!$B$4),COUNTIFS($A$6:$A$2005,'الإعدادات'!$B$4,$N$6:$N$2005,"&lt;"&amp;N1613)+COUNTIFS($A$6:A1613,'الإعدادات'!$B$4,$N$6:N1613,N1613),"")</f>
        <v/>
      </c>
    </row>
    <row r="1614">
      <c r="A1614" s="13" t="n"/>
      <c r="B1614" s="20" t="n"/>
      <c r="C1614" s="5" t="n"/>
      <c r="D1614" s="21" t="n"/>
      <c r="E1614" s="5" t="n"/>
      <c r="F1614" s="5" t="n"/>
      <c r="G1614" s="5" t="n"/>
      <c r="H1614" s="15" t="n"/>
      <c r="I1614" s="5" t="n"/>
      <c r="J1614" s="19">
        <f>IF(E1614&amp;""="","",IFERROR(INDEX('الخدمات'!$B$6:$B$205,MATCH(E1614&amp;"",'الخدمات'!$A$6:$A$205,0)),"خدمة غير موجودة"))</f>
        <v/>
      </c>
      <c r="K1614" s="19">
        <f>IF(A1614&amp;""="","",IF(AND(G1614="تم",ISNUMBER(J1614)),ROUND(J1614-N(H1614),2),0))</f>
        <v/>
      </c>
      <c r="L1614" s="19">
        <f>IF(A1614&amp;""="","",IFERROR(ROUND(K1614*INDEX('الموظفات'!$C$6:$C$205,MATCH(F1614&amp;"",'الموظفات'!$A$6:$A$205,0)),2),0))</f>
        <v/>
      </c>
      <c r="M1614" s="6">
        <f>IF(A1614&amp;""="","",IF(G1614&amp;""="","محجوز",G1614))</f>
        <v/>
      </c>
      <c r="N1614" s="18">
        <f>IF(ISNUMBER(A1614),IF(ISNUMBER(B1614),HOUR(B1614)*60+MINUTE(B1614),0),"")</f>
        <v/>
      </c>
      <c r="O1614" s="18">
        <f>IF(AND(ISNUMBER(A1614),A1614='الإعدادات'!$B$4),COUNTIFS($A$6:$A$2005,'الإعدادات'!$B$4,$N$6:$N$2005,"&lt;"&amp;N1614)+COUNTIFS($A$6:A1614,'الإعدادات'!$B$4,$N$6:N1614,N1614),"")</f>
        <v/>
      </c>
    </row>
    <row r="1615">
      <c r="A1615" s="13" t="n"/>
      <c r="B1615" s="20" t="n"/>
      <c r="C1615" s="5" t="n"/>
      <c r="D1615" s="21" t="n"/>
      <c r="E1615" s="5" t="n"/>
      <c r="F1615" s="5" t="n"/>
      <c r="G1615" s="5" t="n"/>
      <c r="H1615" s="15" t="n"/>
      <c r="I1615" s="5" t="n"/>
      <c r="J1615" s="19">
        <f>IF(E1615&amp;""="","",IFERROR(INDEX('الخدمات'!$B$6:$B$205,MATCH(E1615&amp;"",'الخدمات'!$A$6:$A$205,0)),"خدمة غير موجودة"))</f>
        <v/>
      </c>
      <c r="K1615" s="19">
        <f>IF(A1615&amp;""="","",IF(AND(G1615="تم",ISNUMBER(J1615)),ROUND(J1615-N(H1615),2),0))</f>
        <v/>
      </c>
      <c r="L1615" s="19">
        <f>IF(A1615&amp;""="","",IFERROR(ROUND(K1615*INDEX('الموظفات'!$C$6:$C$205,MATCH(F1615&amp;"",'الموظفات'!$A$6:$A$205,0)),2),0))</f>
        <v/>
      </c>
      <c r="M1615" s="6">
        <f>IF(A1615&amp;""="","",IF(G1615&amp;""="","محجوز",G1615))</f>
        <v/>
      </c>
      <c r="N1615" s="18">
        <f>IF(ISNUMBER(A1615),IF(ISNUMBER(B1615),HOUR(B1615)*60+MINUTE(B1615),0),"")</f>
        <v/>
      </c>
      <c r="O1615" s="18">
        <f>IF(AND(ISNUMBER(A1615),A1615='الإعدادات'!$B$4),COUNTIFS($A$6:$A$2005,'الإعدادات'!$B$4,$N$6:$N$2005,"&lt;"&amp;N1615)+COUNTIFS($A$6:A1615,'الإعدادات'!$B$4,$N$6:N1615,N1615),"")</f>
        <v/>
      </c>
    </row>
    <row r="1616">
      <c r="A1616" s="13" t="n"/>
      <c r="B1616" s="20" t="n"/>
      <c r="C1616" s="5" t="n"/>
      <c r="D1616" s="21" t="n"/>
      <c r="E1616" s="5" t="n"/>
      <c r="F1616" s="5" t="n"/>
      <c r="G1616" s="5" t="n"/>
      <c r="H1616" s="15" t="n"/>
      <c r="I1616" s="5" t="n"/>
      <c r="J1616" s="19">
        <f>IF(E1616&amp;""="","",IFERROR(INDEX('الخدمات'!$B$6:$B$205,MATCH(E1616&amp;"",'الخدمات'!$A$6:$A$205,0)),"خدمة غير موجودة"))</f>
        <v/>
      </c>
      <c r="K1616" s="19">
        <f>IF(A1616&amp;""="","",IF(AND(G1616="تم",ISNUMBER(J1616)),ROUND(J1616-N(H1616),2),0))</f>
        <v/>
      </c>
      <c r="L1616" s="19">
        <f>IF(A1616&amp;""="","",IFERROR(ROUND(K1616*INDEX('الموظفات'!$C$6:$C$205,MATCH(F1616&amp;"",'الموظفات'!$A$6:$A$205,0)),2),0))</f>
        <v/>
      </c>
      <c r="M1616" s="6">
        <f>IF(A1616&amp;""="","",IF(G1616&amp;""="","محجوز",G1616))</f>
        <v/>
      </c>
      <c r="N1616" s="18">
        <f>IF(ISNUMBER(A1616),IF(ISNUMBER(B1616),HOUR(B1616)*60+MINUTE(B1616),0),"")</f>
        <v/>
      </c>
      <c r="O1616" s="18">
        <f>IF(AND(ISNUMBER(A1616),A1616='الإعدادات'!$B$4),COUNTIFS($A$6:$A$2005,'الإعدادات'!$B$4,$N$6:$N$2005,"&lt;"&amp;N1616)+COUNTIFS($A$6:A1616,'الإعدادات'!$B$4,$N$6:N1616,N1616),"")</f>
        <v/>
      </c>
    </row>
    <row r="1617">
      <c r="A1617" s="13" t="n"/>
      <c r="B1617" s="20" t="n"/>
      <c r="C1617" s="5" t="n"/>
      <c r="D1617" s="21" t="n"/>
      <c r="E1617" s="5" t="n"/>
      <c r="F1617" s="5" t="n"/>
      <c r="G1617" s="5" t="n"/>
      <c r="H1617" s="15" t="n"/>
      <c r="I1617" s="5" t="n"/>
      <c r="J1617" s="19">
        <f>IF(E1617&amp;""="","",IFERROR(INDEX('الخدمات'!$B$6:$B$205,MATCH(E1617&amp;"",'الخدمات'!$A$6:$A$205,0)),"خدمة غير موجودة"))</f>
        <v/>
      </c>
      <c r="K1617" s="19">
        <f>IF(A1617&amp;""="","",IF(AND(G1617="تم",ISNUMBER(J1617)),ROUND(J1617-N(H1617),2),0))</f>
        <v/>
      </c>
      <c r="L1617" s="19">
        <f>IF(A1617&amp;""="","",IFERROR(ROUND(K1617*INDEX('الموظفات'!$C$6:$C$205,MATCH(F1617&amp;"",'الموظفات'!$A$6:$A$205,0)),2),0))</f>
        <v/>
      </c>
      <c r="M1617" s="6">
        <f>IF(A1617&amp;""="","",IF(G1617&amp;""="","محجوز",G1617))</f>
        <v/>
      </c>
      <c r="N1617" s="18">
        <f>IF(ISNUMBER(A1617),IF(ISNUMBER(B1617),HOUR(B1617)*60+MINUTE(B1617),0),"")</f>
        <v/>
      </c>
      <c r="O1617" s="18">
        <f>IF(AND(ISNUMBER(A1617),A1617='الإعدادات'!$B$4),COUNTIFS($A$6:$A$2005,'الإعدادات'!$B$4,$N$6:$N$2005,"&lt;"&amp;N1617)+COUNTIFS($A$6:A1617,'الإعدادات'!$B$4,$N$6:N1617,N1617),"")</f>
        <v/>
      </c>
    </row>
    <row r="1618">
      <c r="A1618" s="13" t="n"/>
      <c r="B1618" s="20" t="n"/>
      <c r="C1618" s="5" t="n"/>
      <c r="D1618" s="21" t="n"/>
      <c r="E1618" s="5" t="n"/>
      <c r="F1618" s="5" t="n"/>
      <c r="G1618" s="5" t="n"/>
      <c r="H1618" s="15" t="n"/>
      <c r="I1618" s="5" t="n"/>
      <c r="J1618" s="19">
        <f>IF(E1618&amp;""="","",IFERROR(INDEX('الخدمات'!$B$6:$B$205,MATCH(E1618&amp;"",'الخدمات'!$A$6:$A$205,0)),"خدمة غير موجودة"))</f>
        <v/>
      </c>
      <c r="K1618" s="19">
        <f>IF(A1618&amp;""="","",IF(AND(G1618="تم",ISNUMBER(J1618)),ROUND(J1618-N(H1618),2),0))</f>
        <v/>
      </c>
      <c r="L1618" s="19">
        <f>IF(A1618&amp;""="","",IFERROR(ROUND(K1618*INDEX('الموظفات'!$C$6:$C$205,MATCH(F1618&amp;"",'الموظفات'!$A$6:$A$205,0)),2),0))</f>
        <v/>
      </c>
      <c r="M1618" s="6">
        <f>IF(A1618&amp;""="","",IF(G1618&amp;""="","محجوز",G1618))</f>
        <v/>
      </c>
      <c r="N1618" s="18">
        <f>IF(ISNUMBER(A1618),IF(ISNUMBER(B1618),HOUR(B1618)*60+MINUTE(B1618),0),"")</f>
        <v/>
      </c>
      <c r="O1618" s="18">
        <f>IF(AND(ISNUMBER(A1618),A1618='الإعدادات'!$B$4),COUNTIFS($A$6:$A$2005,'الإعدادات'!$B$4,$N$6:$N$2005,"&lt;"&amp;N1618)+COUNTIFS($A$6:A1618,'الإعدادات'!$B$4,$N$6:N1618,N1618),"")</f>
        <v/>
      </c>
    </row>
    <row r="1619">
      <c r="A1619" s="13" t="n"/>
      <c r="B1619" s="20" t="n"/>
      <c r="C1619" s="5" t="n"/>
      <c r="D1619" s="21" t="n"/>
      <c r="E1619" s="5" t="n"/>
      <c r="F1619" s="5" t="n"/>
      <c r="G1619" s="5" t="n"/>
      <c r="H1619" s="15" t="n"/>
      <c r="I1619" s="5" t="n"/>
      <c r="J1619" s="19">
        <f>IF(E1619&amp;""="","",IFERROR(INDEX('الخدمات'!$B$6:$B$205,MATCH(E1619&amp;"",'الخدمات'!$A$6:$A$205,0)),"خدمة غير موجودة"))</f>
        <v/>
      </c>
      <c r="K1619" s="19">
        <f>IF(A1619&amp;""="","",IF(AND(G1619="تم",ISNUMBER(J1619)),ROUND(J1619-N(H1619),2),0))</f>
        <v/>
      </c>
      <c r="L1619" s="19">
        <f>IF(A1619&amp;""="","",IFERROR(ROUND(K1619*INDEX('الموظفات'!$C$6:$C$205,MATCH(F1619&amp;"",'الموظفات'!$A$6:$A$205,0)),2),0))</f>
        <v/>
      </c>
      <c r="M1619" s="6">
        <f>IF(A1619&amp;""="","",IF(G1619&amp;""="","محجوز",G1619))</f>
        <v/>
      </c>
      <c r="N1619" s="18">
        <f>IF(ISNUMBER(A1619),IF(ISNUMBER(B1619),HOUR(B1619)*60+MINUTE(B1619),0),"")</f>
        <v/>
      </c>
      <c r="O1619" s="18">
        <f>IF(AND(ISNUMBER(A1619),A1619='الإعدادات'!$B$4),COUNTIFS($A$6:$A$2005,'الإعدادات'!$B$4,$N$6:$N$2005,"&lt;"&amp;N1619)+COUNTIFS($A$6:A1619,'الإعدادات'!$B$4,$N$6:N1619,N1619),"")</f>
        <v/>
      </c>
    </row>
    <row r="1620">
      <c r="A1620" s="13" t="n"/>
      <c r="B1620" s="20" t="n"/>
      <c r="C1620" s="5" t="n"/>
      <c r="D1620" s="21" t="n"/>
      <c r="E1620" s="5" t="n"/>
      <c r="F1620" s="5" t="n"/>
      <c r="G1620" s="5" t="n"/>
      <c r="H1620" s="15" t="n"/>
      <c r="I1620" s="5" t="n"/>
      <c r="J1620" s="19">
        <f>IF(E1620&amp;""="","",IFERROR(INDEX('الخدمات'!$B$6:$B$205,MATCH(E1620&amp;"",'الخدمات'!$A$6:$A$205,0)),"خدمة غير موجودة"))</f>
        <v/>
      </c>
      <c r="K1620" s="19">
        <f>IF(A1620&amp;""="","",IF(AND(G1620="تم",ISNUMBER(J1620)),ROUND(J1620-N(H1620),2),0))</f>
        <v/>
      </c>
      <c r="L1620" s="19">
        <f>IF(A1620&amp;""="","",IFERROR(ROUND(K1620*INDEX('الموظفات'!$C$6:$C$205,MATCH(F1620&amp;"",'الموظفات'!$A$6:$A$205,0)),2),0))</f>
        <v/>
      </c>
      <c r="M1620" s="6">
        <f>IF(A1620&amp;""="","",IF(G1620&amp;""="","محجوز",G1620))</f>
        <v/>
      </c>
      <c r="N1620" s="18">
        <f>IF(ISNUMBER(A1620),IF(ISNUMBER(B1620),HOUR(B1620)*60+MINUTE(B1620),0),"")</f>
        <v/>
      </c>
      <c r="O1620" s="18">
        <f>IF(AND(ISNUMBER(A1620),A1620='الإعدادات'!$B$4),COUNTIFS($A$6:$A$2005,'الإعدادات'!$B$4,$N$6:$N$2005,"&lt;"&amp;N1620)+COUNTIFS($A$6:A1620,'الإعدادات'!$B$4,$N$6:N1620,N1620),"")</f>
        <v/>
      </c>
    </row>
    <row r="1621">
      <c r="A1621" s="13" t="n"/>
      <c r="B1621" s="20" t="n"/>
      <c r="C1621" s="5" t="n"/>
      <c r="D1621" s="21" t="n"/>
      <c r="E1621" s="5" t="n"/>
      <c r="F1621" s="5" t="n"/>
      <c r="G1621" s="5" t="n"/>
      <c r="H1621" s="15" t="n"/>
      <c r="I1621" s="5" t="n"/>
      <c r="J1621" s="19">
        <f>IF(E1621&amp;""="","",IFERROR(INDEX('الخدمات'!$B$6:$B$205,MATCH(E1621&amp;"",'الخدمات'!$A$6:$A$205,0)),"خدمة غير موجودة"))</f>
        <v/>
      </c>
      <c r="K1621" s="19">
        <f>IF(A1621&amp;""="","",IF(AND(G1621="تم",ISNUMBER(J1621)),ROUND(J1621-N(H1621),2),0))</f>
        <v/>
      </c>
      <c r="L1621" s="19">
        <f>IF(A1621&amp;""="","",IFERROR(ROUND(K1621*INDEX('الموظفات'!$C$6:$C$205,MATCH(F1621&amp;"",'الموظفات'!$A$6:$A$205,0)),2),0))</f>
        <v/>
      </c>
      <c r="M1621" s="6">
        <f>IF(A1621&amp;""="","",IF(G1621&amp;""="","محجوز",G1621))</f>
        <v/>
      </c>
      <c r="N1621" s="18">
        <f>IF(ISNUMBER(A1621),IF(ISNUMBER(B1621),HOUR(B1621)*60+MINUTE(B1621),0),"")</f>
        <v/>
      </c>
      <c r="O1621" s="18">
        <f>IF(AND(ISNUMBER(A1621),A1621='الإعدادات'!$B$4),COUNTIFS($A$6:$A$2005,'الإعدادات'!$B$4,$N$6:$N$2005,"&lt;"&amp;N1621)+COUNTIFS($A$6:A1621,'الإعدادات'!$B$4,$N$6:N1621,N1621),"")</f>
        <v/>
      </c>
    </row>
    <row r="1622">
      <c r="A1622" s="13" t="n"/>
      <c r="B1622" s="20" t="n"/>
      <c r="C1622" s="5" t="n"/>
      <c r="D1622" s="21" t="n"/>
      <c r="E1622" s="5" t="n"/>
      <c r="F1622" s="5" t="n"/>
      <c r="G1622" s="5" t="n"/>
      <c r="H1622" s="15" t="n"/>
      <c r="I1622" s="5" t="n"/>
      <c r="J1622" s="19">
        <f>IF(E1622&amp;""="","",IFERROR(INDEX('الخدمات'!$B$6:$B$205,MATCH(E1622&amp;"",'الخدمات'!$A$6:$A$205,0)),"خدمة غير موجودة"))</f>
        <v/>
      </c>
      <c r="K1622" s="19">
        <f>IF(A1622&amp;""="","",IF(AND(G1622="تم",ISNUMBER(J1622)),ROUND(J1622-N(H1622),2),0))</f>
        <v/>
      </c>
      <c r="L1622" s="19">
        <f>IF(A1622&amp;""="","",IFERROR(ROUND(K1622*INDEX('الموظفات'!$C$6:$C$205,MATCH(F1622&amp;"",'الموظفات'!$A$6:$A$205,0)),2),0))</f>
        <v/>
      </c>
      <c r="M1622" s="6">
        <f>IF(A1622&amp;""="","",IF(G1622&amp;""="","محجوز",G1622))</f>
        <v/>
      </c>
      <c r="N1622" s="18">
        <f>IF(ISNUMBER(A1622),IF(ISNUMBER(B1622),HOUR(B1622)*60+MINUTE(B1622),0),"")</f>
        <v/>
      </c>
      <c r="O1622" s="18">
        <f>IF(AND(ISNUMBER(A1622),A1622='الإعدادات'!$B$4),COUNTIFS($A$6:$A$2005,'الإعدادات'!$B$4,$N$6:$N$2005,"&lt;"&amp;N1622)+COUNTIFS($A$6:A1622,'الإعدادات'!$B$4,$N$6:N1622,N1622),"")</f>
        <v/>
      </c>
    </row>
    <row r="1623">
      <c r="A1623" s="13" t="n"/>
      <c r="B1623" s="20" t="n"/>
      <c r="C1623" s="5" t="n"/>
      <c r="D1623" s="21" t="n"/>
      <c r="E1623" s="5" t="n"/>
      <c r="F1623" s="5" t="n"/>
      <c r="G1623" s="5" t="n"/>
      <c r="H1623" s="15" t="n"/>
      <c r="I1623" s="5" t="n"/>
      <c r="J1623" s="19">
        <f>IF(E1623&amp;""="","",IFERROR(INDEX('الخدمات'!$B$6:$B$205,MATCH(E1623&amp;"",'الخدمات'!$A$6:$A$205,0)),"خدمة غير موجودة"))</f>
        <v/>
      </c>
      <c r="K1623" s="19">
        <f>IF(A1623&amp;""="","",IF(AND(G1623="تم",ISNUMBER(J1623)),ROUND(J1623-N(H1623),2),0))</f>
        <v/>
      </c>
      <c r="L1623" s="19">
        <f>IF(A1623&amp;""="","",IFERROR(ROUND(K1623*INDEX('الموظفات'!$C$6:$C$205,MATCH(F1623&amp;"",'الموظفات'!$A$6:$A$205,0)),2),0))</f>
        <v/>
      </c>
      <c r="M1623" s="6">
        <f>IF(A1623&amp;""="","",IF(G1623&amp;""="","محجوز",G1623))</f>
        <v/>
      </c>
      <c r="N1623" s="18">
        <f>IF(ISNUMBER(A1623),IF(ISNUMBER(B1623),HOUR(B1623)*60+MINUTE(B1623),0),"")</f>
        <v/>
      </c>
      <c r="O1623" s="18">
        <f>IF(AND(ISNUMBER(A1623),A1623='الإعدادات'!$B$4),COUNTIFS($A$6:$A$2005,'الإعدادات'!$B$4,$N$6:$N$2005,"&lt;"&amp;N1623)+COUNTIFS($A$6:A1623,'الإعدادات'!$B$4,$N$6:N1623,N1623),"")</f>
        <v/>
      </c>
    </row>
    <row r="1624">
      <c r="A1624" s="13" t="n"/>
      <c r="B1624" s="20" t="n"/>
      <c r="C1624" s="5" t="n"/>
      <c r="D1624" s="21" t="n"/>
      <c r="E1624" s="5" t="n"/>
      <c r="F1624" s="5" t="n"/>
      <c r="G1624" s="5" t="n"/>
      <c r="H1624" s="15" t="n"/>
      <c r="I1624" s="5" t="n"/>
      <c r="J1624" s="19">
        <f>IF(E1624&amp;""="","",IFERROR(INDEX('الخدمات'!$B$6:$B$205,MATCH(E1624&amp;"",'الخدمات'!$A$6:$A$205,0)),"خدمة غير موجودة"))</f>
        <v/>
      </c>
      <c r="K1624" s="19">
        <f>IF(A1624&amp;""="","",IF(AND(G1624="تم",ISNUMBER(J1624)),ROUND(J1624-N(H1624),2),0))</f>
        <v/>
      </c>
      <c r="L1624" s="19">
        <f>IF(A1624&amp;""="","",IFERROR(ROUND(K1624*INDEX('الموظفات'!$C$6:$C$205,MATCH(F1624&amp;"",'الموظفات'!$A$6:$A$205,0)),2),0))</f>
        <v/>
      </c>
      <c r="M1624" s="6">
        <f>IF(A1624&amp;""="","",IF(G1624&amp;""="","محجوز",G1624))</f>
        <v/>
      </c>
      <c r="N1624" s="18">
        <f>IF(ISNUMBER(A1624),IF(ISNUMBER(B1624),HOUR(B1624)*60+MINUTE(B1624),0),"")</f>
        <v/>
      </c>
      <c r="O1624" s="18">
        <f>IF(AND(ISNUMBER(A1624),A1624='الإعدادات'!$B$4),COUNTIFS($A$6:$A$2005,'الإعدادات'!$B$4,$N$6:$N$2005,"&lt;"&amp;N1624)+COUNTIFS($A$6:A1624,'الإعدادات'!$B$4,$N$6:N1624,N1624),"")</f>
        <v/>
      </c>
    </row>
    <row r="1625">
      <c r="A1625" s="13" t="n"/>
      <c r="B1625" s="20" t="n"/>
      <c r="C1625" s="5" t="n"/>
      <c r="D1625" s="21" t="n"/>
      <c r="E1625" s="5" t="n"/>
      <c r="F1625" s="5" t="n"/>
      <c r="G1625" s="5" t="n"/>
      <c r="H1625" s="15" t="n"/>
      <c r="I1625" s="5" t="n"/>
      <c r="J1625" s="19">
        <f>IF(E1625&amp;""="","",IFERROR(INDEX('الخدمات'!$B$6:$B$205,MATCH(E1625&amp;"",'الخدمات'!$A$6:$A$205,0)),"خدمة غير موجودة"))</f>
        <v/>
      </c>
      <c r="K1625" s="19">
        <f>IF(A1625&amp;""="","",IF(AND(G1625="تم",ISNUMBER(J1625)),ROUND(J1625-N(H1625),2),0))</f>
        <v/>
      </c>
      <c r="L1625" s="19">
        <f>IF(A1625&amp;""="","",IFERROR(ROUND(K1625*INDEX('الموظفات'!$C$6:$C$205,MATCH(F1625&amp;"",'الموظفات'!$A$6:$A$205,0)),2),0))</f>
        <v/>
      </c>
      <c r="M1625" s="6">
        <f>IF(A1625&amp;""="","",IF(G1625&amp;""="","محجوز",G1625))</f>
        <v/>
      </c>
      <c r="N1625" s="18">
        <f>IF(ISNUMBER(A1625),IF(ISNUMBER(B1625),HOUR(B1625)*60+MINUTE(B1625),0),"")</f>
        <v/>
      </c>
      <c r="O1625" s="18">
        <f>IF(AND(ISNUMBER(A1625),A1625='الإعدادات'!$B$4),COUNTIFS($A$6:$A$2005,'الإعدادات'!$B$4,$N$6:$N$2005,"&lt;"&amp;N1625)+COUNTIFS($A$6:A1625,'الإعدادات'!$B$4,$N$6:N1625,N1625),"")</f>
        <v/>
      </c>
    </row>
    <row r="1626">
      <c r="A1626" s="13" t="n"/>
      <c r="B1626" s="20" t="n"/>
      <c r="C1626" s="5" t="n"/>
      <c r="D1626" s="21" t="n"/>
      <c r="E1626" s="5" t="n"/>
      <c r="F1626" s="5" t="n"/>
      <c r="G1626" s="5" t="n"/>
      <c r="H1626" s="15" t="n"/>
      <c r="I1626" s="5" t="n"/>
      <c r="J1626" s="19">
        <f>IF(E1626&amp;""="","",IFERROR(INDEX('الخدمات'!$B$6:$B$205,MATCH(E1626&amp;"",'الخدمات'!$A$6:$A$205,0)),"خدمة غير موجودة"))</f>
        <v/>
      </c>
      <c r="K1626" s="19">
        <f>IF(A1626&amp;""="","",IF(AND(G1626="تم",ISNUMBER(J1626)),ROUND(J1626-N(H1626),2),0))</f>
        <v/>
      </c>
      <c r="L1626" s="19">
        <f>IF(A1626&amp;""="","",IFERROR(ROUND(K1626*INDEX('الموظفات'!$C$6:$C$205,MATCH(F1626&amp;"",'الموظفات'!$A$6:$A$205,0)),2),0))</f>
        <v/>
      </c>
      <c r="M1626" s="6">
        <f>IF(A1626&amp;""="","",IF(G1626&amp;""="","محجوز",G1626))</f>
        <v/>
      </c>
      <c r="N1626" s="18">
        <f>IF(ISNUMBER(A1626),IF(ISNUMBER(B1626),HOUR(B1626)*60+MINUTE(B1626),0),"")</f>
        <v/>
      </c>
      <c r="O1626" s="18">
        <f>IF(AND(ISNUMBER(A1626),A1626='الإعدادات'!$B$4),COUNTIFS($A$6:$A$2005,'الإعدادات'!$B$4,$N$6:$N$2005,"&lt;"&amp;N1626)+COUNTIFS($A$6:A1626,'الإعدادات'!$B$4,$N$6:N1626,N1626),"")</f>
        <v/>
      </c>
    </row>
    <row r="1627">
      <c r="A1627" s="13" t="n"/>
      <c r="B1627" s="20" t="n"/>
      <c r="C1627" s="5" t="n"/>
      <c r="D1627" s="21" t="n"/>
      <c r="E1627" s="5" t="n"/>
      <c r="F1627" s="5" t="n"/>
      <c r="G1627" s="5" t="n"/>
      <c r="H1627" s="15" t="n"/>
      <c r="I1627" s="5" t="n"/>
      <c r="J1627" s="19">
        <f>IF(E1627&amp;""="","",IFERROR(INDEX('الخدمات'!$B$6:$B$205,MATCH(E1627&amp;"",'الخدمات'!$A$6:$A$205,0)),"خدمة غير موجودة"))</f>
        <v/>
      </c>
      <c r="K1627" s="19">
        <f>IF(A1627&amp;""="","",IF(AND(G1627="تم",ISNUMBER(J1627)),ROUND(J1627-N(H1627),2),0))</f>
        <v/>
      </c>
      <c r="L1627" s="19">
        <f>IF(A1627&amp;""="","",IFERROR(ROUND(K1627*INDEX('الموظفات'!$C$6:$C$205,MATCH(F1627&amp;"",'الموظفات'!$A$6:$A$205,0)),2),0))</f>
        <v/>
      </c>
      <c r="M1627" s="6">
        <f>IF(A1627&amp;""="","",IF(G1627&amp;""="","محجوز",G1627))</f>
        <v/>
      </c>
      <c r="N1627" s="18">
        <f>IF(ISNUMBER(A1627),IF(ISNUMBER(B1627),HOUR(B1627)*60+MINUTE(B1627),0),"")</f>
        <v/>
      </c>
      <c r="O1627" s="18">
        <f>IF(AND(ISNUMBER(A1627),A1627='الإعدادات'!$B$4),COUNTIFS($A$6:$A$2005,'الإعدادات'!$B$4,$N$6:$N$2005,"&lt;"&amp;N1627)+COUNTIFS($A$6:A1627,'الإعدادات'!$B$4,$N$6:N1627,N1627),"")</f>
        <v/>
      </c>
    </row>
    <row r="1628">
      <c r="A1628" s="13" t="n"/>
      <c r="B1628" s="20" t="n"/>
      <c r="C1628" s="5" t="n"/>
      <c r="D1628" s="21" t="n"/>
      <c r="E1628" s="5" t="n"/>
      <c r="F1628" s="5" t="n"/>
      <c r="G1628" s="5" t="n"/>
      <c r="H1628" s="15" t="n"/>
      <c r="I1628" s="5" t="n"/>
      <c r="J1628" s="19">
        <f>IF(E1628&amp;""="","",IFERROR(INDEX('الخدمات'!$B$6:$B$205,MATCH(E1628&amp;"",'الخدمات'!$A$6:$A$205,0)),"خدمة غير موجودة"))</f>
        <v/>
      </c>
      <c r="K1628" s="19">
        <f>IF(A1628&amp;""="","",IF(AND(G1628="تم",ISNUMBER(J1628)),ROUND(J1628-N(H1628),2),0))</f>
        <v/>
      </c>
      <c r="L1628" s="19">
        <f>IF(A1628&amp;""="","",IFERROR(ROUND(K1628*INDEX('الموظفات'!$C$6:$C$205,MATCH(F1628&amp;"",'الموظفات'!$A$6:$A$205,0)),2),0))</f>
        <v/>
      </c>
      <c r="M1628" s="6">
        <f>IF(A1628&amp;""="","",IF(G1628&amp;""="","محجوز",G1628))</f>
        <v/>
      </c>
      <c r="N1628" s="18">
        <f>IF(ISNUMBER(A1628),IF(ISNUMBER(B1628),HOUR(B1628)*60+MINUTE(B1628),0),"")</f>
        <v/>
      </c>
      <c r="O1628" s="18">
        <f>IF(AND(ISNUMBER(A1628),A1628='الإعدادات'!$B$4),COUNTIFS($A$6:$A$2005,'الإعدادات'!$B$4,$N$6:$N$2005,"&lt;"&amp;N1628)+COUNTIFS($A$6:A1628,'الإعدادات'!$B$4,$N$6:N1628,N1628),"")</f>
        <v/>
      </c>
    </row>
    <row r="1629">
      <c r="A1629" s="13" t="n"/>
      <c r="B1629" s="20" t="n"/>
      <c r="C1629" s="5" t="n"/>
      <c r="D1629" s="21" t="n"/>
      <c r="E1629" s="5" t="n"/>
      <c r="F1629" s="5" t="n"/>
      <c r="G1629" s="5" t="n"/>
      <c r="H1629" s="15" t="n"/>
      <c r="I1629" s="5" t="n"/>
      <c r="J1629" s="19">
        <f>IF(E1629&amp;""="","",IFERROR(INDEX('الخدمات'!$B$6:$B$205,MATCH(E1629&amp;"",'الخدمات'!$A$6:$A$205,0)),"خدمة غير موجودة"))</f>
        <v/>
      </c>
      <c r="K1629" s="19">
        <f>IF(A1629&amp;""="","",IF(AND(G1629="تم",ISNUMBER(J1629)),ROUND(J1629-N(H1629),2),0))</f>
        <v/>
      </c>
      <c r="L1629" s="19">
        <f>IF(A1629&amp;""="","",IFERROR(ROUND(K1629*INDEX('الموظفات'!$C$6:$C$205,MATCH(F1629&amp;"",'الموظفات'!$A$6:$A$205,0)),2),0))</f>
        <v/>
      </c>
      <c r="M1629" s="6">
        <f>IF(A1629&amp;""="","",IF(G1629&amp;""="","محجوز",G1629))</f>
        <v/>
      </c>
      <c r="N1629" s="18">
        <f>IF(ISNUMBER(A1629),IF(ISNUMBER(B1629),HOUR(B1629)*60+MINUTE(B1629),0),"")</f>
        <v/>
      </c>
      <c r="O1629" s="18">
        <f>IF(AND(ISNUMBER(A1629),A1629='الإعدادات'!$B$4),COUNTIFS($A$6:$A$2005,'الإعدادات'!$B$4,$N$6:$N$2005,"&lt;"&amp;N1629)+COUNTIFS($A$6:A1629,'الإعدادات'!$B$4,$N$6:N1629,N1629),"")</f>
        <v/>
      </c>
    </row>
    <row r="1630">
      <c r="A1630" s="13" t="n"/>
      <c r="B1630" s="20" t="n"/>
      <c r="C1630" s="5" t="n"/>
      <c r="D1630" s="21" t="n"/>
      <c r="E1630" s="5" t="n"/>
      <c r="F1630" s="5" t="n"/>
      <c r="G1630" s="5" t="n"/>
      <c r="H1630" s="15" t="n"/>
      <c r="I1630" s="5" t="n"/>
      <c r="J1630" s="19">
        <f>IF(E1630&amp;""="","",IFERROR(INDEX('الخدمات'!$B$6:$B$205,MATCH(E1630&amp;"",'الخدمات'!$A$6:$A$205,0)),"خدمة غير موجودة"))</f>
        <v/>
      </c>
      <c r="K1630" s="19">
        <f>IF(A1630&amp;""="","",IF(AND(G1630="تم",ISNUMBER(J1630)),ROUND(J1630-N(H1630),2),0))</f>
        <v/>
      </c>
      <c r="L1630" s="19">
        <f>IF(A1630&amp;""="","",IFERROR(ROUND(K1630*INDEX('الموظفات'!$C$6:$C$205,MATCH(F1630&amp;"",'الموظفات'!$A$6:$A$205,0)),2),0))</f>
        <v/>
      </c>
      <c r="M1630" s="6">
        <f>IF(A1630&amp;""="","",IF(G1630&amp;""="","محجوز",G1630))</f>
        <v/>
      </c>
      <c r="N1630" s="18">
        <f>IF(ISNUMBER(A1630),IF(ISNUMBER(B1630),HOUR(B1630)*60+MINUTE(B1630),0),"")</f>
        <v/>
      </c>
      <c r="O1630" s="18">
        <f>IF(AND(ISNUMBER(A1630),A1630='الإعدادات'!$B$4),COUNTIFS($A$6:$A$2005,'الإعدادات'!$B$4,$N$6:$N$2005,"&lt;"&amp;N1630)+COUNTIFS($A$6:A1630,'الإعدادات'!$B$4,$N$6:N1630,N1630),"")</f>
        <v/>
      </c>
    </row>
    <row r="1631">
      <c r="A1631" s="13" t="n"/>
      <c r="B1631" s="20" t="n"/>
      <c r="C1631" s="5" t="n"/>
      <c r="D1631" s="21" t="n"/>
      <c r="E1631" s="5" t="n"/>
      <c r="F1631" s="5" t="n"/>
      <c r="G1631" s="5" t="n"/>
      <c r="H1631" s="15" t="n"/>
      <c r="I1631" s="5" t="n"/>
      <c r="J1631" s="19">
        <f>IF(E1631&amp;""="","",IFERROR(INDEX('الخدمات'!$B$6:$B$205,MATCH(E1631&amp;"",'الخدمات'!$A$6:$A$205,0)),"خدمة غير موجودة"))</f>
        <v/>
      </c>
      <c r="K1631" s="19">
        <f>IF(A1631&amp;""="","",IF(AND(G1631="تم",ISNUMBER(J1631)),ROUND(J1631-N(H1631),2),0))</f>
        <v/>
      </c>
      <c r="L1631" s="19">
        <f>IF(A1631&amp;""="","",IFERROR(ROUND(K1631*INDEX('الموظفات'!$C$6:$C$205,MATCH(F1631&amp;"",'الموظفات'!$A$6:$A$205,0)),2),0))</f>
        <v/>
      </c>
      <c r="M1631" s="6">
        <f>IF(A1631&amp;""="","",IF(G1631&amp;""="","محجوز",G1631))</f>
        <v/>
      </c>
      <c r="N1631" s="18">
        <f>IF(ISNUMBER(A1631),IF(ISNUMBER(B1631),HOUR(B1631)*60+MINUTE(B1631),0),"")</f>
        <v/>
      </c>
      <c r="O1631" s="18">
        <f>IF(AND(ISNUMBER(A1631),A1631='الإعدادات'!$B$4),COUNTIFS($A$6:$A$2005,'الإعدادات'!$B$4,$N$6:$N$2005,"&lt;"&amp;N1631)+COUNTIFS($A$6:A1631,'الإعدادات'!$B$4,$N$6:N1631,N1631),"")</f>
        <v/>
      </c>
    </row>
    <row r="1632">
      <c r="A1632" s="13" t="n"/>
      <c r="B1632" s="20" t="n"/>
      <c r="C1632" s="5" t="n"/>
      <c r="D1632" s="21" t="n"/>
      <c r="E1632" s="5" t="n"/>
      <c r="F1632" s="5" t="n"/>
      <c r="G1632" s="5" t="n"/>
      <c r="H1632" s="15" t="n"/>
      <c r="I1632" s="5" t="n"/>
      <c r="J1632" s="19">
        <f>IF(E1632&amp;""="","",IFERROR(INDEX('الخدمات'!$B$6:$B$205,MATCH(E1632&amp;"",'الخدمات'!$A$6:$A$205,0)),"خدمة غير موجودة"))</f>
        <v/>
      </c>
      <c r="K1632" s="19">
        <f>IF(A1632&amp;""="","",IF(AND(G1632="تم",ISNUMBER(J1632)),ROUND(J1632-N(H1632),2),0))</f>
        <v/>
      </c>
      <c r="L1632" s="19">
        <f>IF(A1632&amp;""="","",IFERROR(ROUND(K1632*INDEX('الموظفات'!$C$6:$C$205,MATCH(F1632&amp;"",'الموظفات'!$A$6:$A$205,0)),2),0))</f>
        <v/>
      </c>
      <c r="M1632" s="6">
        <f>IF(A1632&amp;""="","",IF(G1632&amp;""="","محجوز",G1632))</f>
        <v/>
      </c>
      <c r="N1632" s="18">
        <f>IF(ISNUMBER(A1632),IF(ISNUMBER(B1632),HOUR(B1632)*60+MINUTE(B1632),0),"")</f>
        <v/>
      </c>
      <c r="O1632" s="18">
        <f>IF(AND(ISNUMBER(A1632),A1632='الإعدادات'!$B$4),COUNTIFS($A$6:$A$2005,'الإعدادات'!$B$4,$N$6:$N$2005,"&lt;"&amp;N1632)+COUNTIFS($A$6:A1632,'الإعدادات'!$B$4,$N$6:N1632,N1632),"")</f>
        <v/>
      </c>
    </row>
    <row r="1633">
      <c r="A1633" s="13" t="n"/>
      <c r="B1633" s="20" t="n"/>
      <c r="C1633" s="5" t="n"/>
      <c r="D1633" s="21" t="n"/>
      <c r="E1633" s="5" t="n"/>
      <c r="F1633" s="5" t="n"/>
      <c r="G1633" s="5" t="n"/>
      <c r="H1633" s="15" t="n"/>
      <c r="I1633" s="5" t="n"/>
      <c r="J1633" s="19">
        <f>IF(E1633&amp;""="","",IFERROR(INDEX('الخدمات'!$B$6:$B$205,MATCH(E1633&amp;"",'الخدمات'!$A$6:$A$205,0)),"خدمة غير موجودة"))</f>
        <v/>
      </c>
      <c r="K1633" s="19">
        <f>IF(A1633&amp;""="","",IF(AND(G1633="تم",ISNUMBER(J1633)),ROUND(J1633-N(H1633),2),0))</f>
        <v/>
      </c>
      <c r="L1633" s="19">
        <f>IF(A1633&amp;""="","",IFERROR(ROUND(K1633*INDEX('الموظفات'!$C$6:$C$205,MATCH(F1633&amp;"",'الموظفات'!$A$6:$A$205,0)),2),0))</f>
        <v/>
      </c>
      <c r="M1633" s="6">
        <f>IF(A1633&amp;""="","",IF(G1633&amp;""="","محجوز",G1633))</f>
        <v/>
      </c>
      <c r="N1633" s="18">
        <f>IF(ISNUMBER(A1633),IF(ISNUMBER(B1633),HOUR(B1633)*60+MINUTE(B1633),0),"")</f>
        <v/>
      </c>
      <c r="O1633" s="18">
        <f>IF(AND(ISNUMBER(A1633),A1633='الإعدادات'!$B$4),COUNTIFS($A$6:$A$2005,'الإعدادات'!$B$4,$N$6:$N$2005,"&lt;"&amp;N1633)+COUNTIFS($A$6:A1633,'الإعدادات'!$B$4,$N$6:N1633,N1633),"")</f>
        <v/>
      </c>
    </row>
    <row r="1634">
      <c r="A1634" s="13" t="n"/>
      <c r="B1634" s="20" t="n"/>
      <c r="C1634" s="5" t="n"/>
      <c r="D1634" s="21" t="n"/>
      <c r="E1634" s="5" t="n"/>
      <c r="F1634" s="5" t="n"/>
      <c r="G1634" s="5" t="n"/>
      <c r="H1634" s="15" t="n"/>
      <c r="I1634" s="5" t="n"/>
      <c r="J1634" s="19">
        <f>IF(E1634&amp;""="","",IFERROR(INDEX('الخدمات'!$B$6:$B$205,MATCH(E1634&amp;"",'الخدمات'!$A$6:$A$205,0)),"خدمة غير موجودة"))</f>
        <v/>
      </c>
      <c r="K1634" s="19">
        <f>IF(A1634&amp;""="","",IF(AND(G1634="تم",ISNUMBER(J1634)),ROUND(J1634-N(H1634),2),0))</f>
        <v/>
      </c>
      <c r="L1634" s="19">
        <f>IF(A1634&amp;""="","",IFERROR(ROUND(K1634*INDEX('الموظفات'!$C$6:$C$205,MATCH(F1634&amp;"",'الموظفات'!$A$6:$A$205,0)),2),0))</f>
        <v/>
      </c>
      <c r="M1634" s="6">
        <f>IF(A1634&amp;""="","",IF(G1634&amp;""="","محجوز",G1634))</f>
        <v/>
      </c>
      <c r="N1634" s="18">
        <f>IF(ISNUMBER(A1634),IF(ISNUMBER(B1634),HOUR(B1634)*60+MINUTE(B1634),0),"")</f>
        <v/>
      </c>
      <c r="O1634" s="18">
        <f>IF(AND(ISNUMBER(A1634),A1634='الإعدادات'!$B$4),COUNTIFS($A$6:$A$2005,'الإعدادات'!$B$4,$N$6:$N$2005,"&lt;"&amp;N1634)+COUNTIFS($A$6:A1634,'الإعدادات'!$B$4,$N$6:N1634,N1634),"")</f>
        <v/>
      </c>
    </row>
    <row r="1635">
      <c r="A1635" s="13" t="n"/>
      <c r="B1635" s="20" t="n"/>
      <c r="C1635" s="5" t="n"/>
      <c r="D1635" s="21" t="n"/>
      <c r="E1635" s="5" t="n"/>
      <c r="F1635" s="5" t="n"/>
      <c r="G1635" s="5" t="n"/>
      <c r="H1635" s="15" t="n"/>
      <c r="I1635" s="5" t="n"/>
      <c r="J1635" s="19">
        <f>IF(E1635&amp;""="","",IFERROR(INDEX('الخدمات'!$B$6:$B$205,MATCH(E1635&amp;"",'الخدمات'!$A$6:$A$205,0)),"خدمة غير موجودة"))</f>
        <v/>
      </c>
      <c r="K1635" s="19">
        <f>IF(A1635&amp;""="","",IF(AND(G1635="تم",ISNUMBER(J1635)),ROUND(J1635-N(H1635),2),0))</f>
        <v/>
      </c>
      <c r="L1635" s="19">
        <f>IF(A1635&amp;""="","",IFERROR(ROUND(K1635*INDEX('الموظفات'!$C$6:$C$205,MATCH(F1635&amp;"",'الموظفات'!$A$6:$A$205,0)),2),0))</f>
        <v/>
      </c>
      <c r="M1635" s="6">
        <f>IF(A1635&amp;""="","",IF(G1635&amp;""="","محجوز",G1635))</f>
        <v/>
      </c>
      <c r="N1635" s="18">
        <f>IF(ISNUMBER(A1635),IF(ISNUMBER(B1635),HOUR(B1635)*60+MINUTE(B1635),0),"")</f>
        <v/>
      </c>
      <c r="O1635" s="18">
        <f>IF(AND(ISNUMBER(A1635),A1635='الإعدادات'!$B$4),COUNTIFS($A$6:$A$2005,'الإعدادات'!$B$4,$N$6:$N$2005,"&lt;"&amp;N1635)+COUNTIFS($A$6:A1635,'الإعدادات'!$B$4,$N$6:N1635,N1635),"")</f>
        <v/>
      </c>
    </row>
    <row r="1636">
      <c r="A1636" s="13" t="n"/>
      <c r="B1636" s="20" t="n"/>
      <c r="C1636" s="5" t="n"/>
      <c r="D1636" s="21" t="n"/>
      <c r="E1636" s="5" t="n"/>
      <c r="F1636" s="5" t="n"/>
      <c r="G1636" s="5" t="n"/>
      <c r="H1636" s="15" t="n"/>
      <c r="I1636" s="5" t="n"/>
      <c r="J1636" s="19">
        <f>IF(E1636&amp;""="","",IFERROR(INDEX('الخدمات'!$B$6:$B$205,MATCH(E1636&amp;"",'الخدمات'!$A$6:$A$205,0)),"خدمة غير موجودة"))</f>
        <v/>
      </c>
      <c r="K1636" s="19">
        <f>IF(A1636&amp;""="","",IF(AND(G1636="تم",ISNUMBER(J1636)),ROUND(J1636-N(H1636),2),0))</f>
        <v/>
      </c>
      <c r="L1636" s="19">
        <f>IF(A1636&amp;""="","",IFERROR(ROUND(K1636*INDEX('الموظفات'!$C$6:$C$205,MATCH(F1636&amp;"",'الموظفات'!$A$6:$A$205,0)),2),0))</f>
        <v/>
      </c>
      <c r="M1636" s="6">
        <f>IF(A1636&amp;""="","",IF(G1636&amp;""="","محجوز",G1636))</f>
        <v/>
      </c>
      <c r="N1636" s="18">
        <f>IF(ISNUMBER(A1636),IF(ISNUMBER(B1636),HOUR(B1636)*60+MINUTE(B1636),0),"")</f>
        <v/>
      </c>
      <c r="O1636" s="18">
        <f>IF(AND(ISNUMBER(A1636),A1636='الإعدادات'!$B$4),COUNTIFS($A$6:$A$2005,'الإعدادات'!$B$4,$N$6:$N$2005,"&lt;"&amp;N1636)+COUNTIFS($A$6:A1636,'الإعدادات'!$B$4,$N$6:N1636,N1636),"")</f>
        <v/>
      </c>
    </row>
    <row r="1637">
      <c r="A1637" s="13" t="n"/>
      <c r="B1637" s="20" t="n"/>
      <c r="C1637" s="5" t="n"/>
      <c r="D1637" s="21" t="n"/>
      <c r="E1637" s="5" t="n"/>
      <c r="F1637" s="5" t="n"/>
      <c r="G1637" s="5" t="n"/>
      <c r="H1637" s="15" t="n"/>
      <c r="I1637" s="5" t="n"/>
      <c r="J1637" s="19">
        <f>IF(E1637&amp;""="","",IFERROR(INDEX('الخدمات'!$B$6:$B$205,MATCH(E1637&amp;"",'الخدمات'!$A$6:$A$205,0)),"خدمة غير موجودة"))</f>
        <v/>
      </c>
      <c r="K1637" s="19">
        <f>IF(A1637&amp;""="","",IF(AND(G1637="تم",ISNUMBER(J1637)),ROUND(J1637-N(H1637),2),0))</f>
        <v/>
      </c>
      <c r="L1637" s="19">
        <f>IF(A1637&amp;""="","",IFERROR(ROUND(K1637*INDEX('الموظفات'!$C$6:$C$205,MATCH(F1637&amp;"",'الموظفات'!$A$6:$A$205,0)),2),0))</f>
        <v/>
      </c>
      <c r="M1637" s="6">
        <f>IF(A1637&amp;""="","",IF(G1637&amp;""="","محجوز",G1637))</f>
        <v/>
      </c>
      <c r="N1637" s="18">
        <f>IF(ISNUMBER(A1637),IF(ISNUMBER(B1637),HOUR(B1637)*60+MINUTE(B1637),0),"")</f>
        <v/>
      </c>
      <c r="O1637" s="18">
        <f>IF(AND(ISNUMBER(A1637),A1637='الإعدادات'!$B$4),COUNTIFS($A$6:$A$2005,'الإعدادات'!$B$4,$N$6:$N$2005,"&lt;"&amp;N1637)+COUNTIFS($A$6:A1637,'الإعدادات'!$B$4,$N$6:N1637,N1637),"")</f>
        <v/>
      </c>
    </row>
    <row r="1638">
      <c r="A1638" s="13" t="n"/>
      <c r="B1638" s="20" t="n"/>
      <c r="C1638" s="5" t="n"/>
      <c r="D1638" s="21" t="n"/>
      <c r="E1638" s="5" t="n"/>
      <c r="F1638" s="5" t="n"/>
      <c r="G1638" s="5" t="n"/>
      <c r="H1638" s="15" t="n"/>
      <c r="I1638" s="5" t="n"/>
      <c r="J1638" s="19">
        <f>IF(E1638&amp;""="","",IFERROR(INDEX('الخدمات'!$B$6:$B$205,MATCH(E1638&amp;"",'الخدمات'!$A$6:$A$205,0)),"خدمة غير موجودة"))</f>
        <v/>
      </c>
      <c r="K1638" s="19">
        <f>IF(A1638&amp;""="","",IF(AND(G1638="تم",ISNUMBER(J1638)),ROUND(J1638-N(H1638),2),0))</f>
        <v/>
      </c>
      <c r="L1638" s="19">
        <f>IF(A1638&amp;""="","",IFERROR(ROUND(K1638*INDEX('الموظفات'!$C$6:$C$205,MATCH(F1638&amp;"",'الموظفات'!$A$6:$A$205,0)),2),0))</f>
        <v/>
      </c>
      <c r="M1638" s="6">
        <f>IF(A1638&amp;""="","",IF(G1638&amp;""="","محجوز",G1638))</f>
        <v/>
      </c>
      <c r="N1638" s="18">
        <f>IF(ISNUMBER(A1638),IF(ISNUMBER(B1638),HOUR(B1638)*60+MINUTE(B1638),0),"")</f>
        <v/>
      </c>
      <c r="O1638" s="18">
        <f>IF(AND(ISNUMBER(A1638),A1638='الإعدادات'!$B$4),COUNTIFS($A$6:$A$2005,'الإعدادات'!$B$4,$N$6:$N$2005,"&lt;"&amp;N1638)+COUNTIFS($A$6:A1638,'الإعدادات'!$B$4,$N$6:N1638,N1638),"")</f>
        <v/>
      </c>
    </row>
    <row r="1639">
      <c r="A1639" s="13" t="n"/>
      <c r="B1639" s="20" t="n"/>
      <c r="C1639" s="5" t="n"/>
      <c r="D1639" s="21" t="n"/>
      <c r="E1639" s="5" t="n"/>
      <c r="F1639" s="5" t="n"/>
      <c r="G1639" s="5" t="n"/>
      <c r="H1639" s="15" t="n"/>
      <c r="I1639" s="5" t="n"/>
      <c r="J1639" s="19">
        <f>IF(E1639&amp;""="","",IFERROR(INDEX('الخدمات'!$B$6:$B$205,MATCH(E1639&amp;"",'الخدمات'!$A$6:$A$205,0)),"خدمة غير موجودة"))</f>
        <v/>
      </c>
      <c r="K1639" s="19">
        <f>IF(A1639&amp;""="","",IF(AND(G1639="تم",ISNUMBER(J1639)),ROUND(J1639-N(H1639),2),0))</f>
        <v/>
      </c>
      <c r="L1639" s="19">
        <f>IF(A1639&amp;""="","",IFERROR(ROUND(K1639*INDEX('الموظفات'!$C$6:$C$205,MATCH(F1639&amp;"",'الموظفات'!$A$6:$A$205,0)),2),0))</f>
        <v/>
      </c>
      <c r="M1639" s="6">
        <f>IF(A1639&amp;""="","",IF(G1639&amp;""="","محجوز",G1639))</f>
        <v/>
      </c>
      <c r="N1639" s="18">
        <f>IF(ISNUMBER(A1639),IF(ISNUMBER(B1639),HOUR(B1639)*60+MINUTE(B1639),0),"")</f>
        <v/>
      </c>
      <c r="O1639" s="18">
        <f>IF(AND(ISNUMBER(A1639),A1639='الإعدادات'!$B$4),COUNTIFS($A$6:$A$2005,'الإعدادات'!$B$4,$N$6:$N$2005,"&lt;"&amp;N1639)+COUNTIFS($A$6:A1639,'الإعدادات'!$B$4,$N$6:N1639,N1639),"")</f>
        <v/>
      </c>
    </row>
    <row r="1640">
      <c r="A1640" s="13" t="n"/>
      <c r="B1640" s="20" t="n"/>
      <c r="C1640" s="5" t="n"/>
      <c r="D1640" s="21" t="n"/>
      <c r="E1640" s="5" t="n"/>
      <c r="F1640" s="5" t="n"/>
      <c r="G1640" s="5" t="n"/>
      <c r="H1640" s="15" t="n"/>
      <c r="I1640" s="5" t="n"/>
      <c r="J1640" s="19">
        <f>IF(E1640&amp;""="","",IFERROR(INDEX('الخدمات'!$B$6:$B$205,MATCH(E1640&amp;"",'الخدمات'!$A$6:$A$205,0)),"خدمة غير موجودة"))</f>
        <v/>
      </c>
      <c r="K1640" s="19">
        <f>IF(A1640&amp;""="","",IF(AND(G1640="تم",ISNUMBER(J1640)),ROUND(J1640-N(H1640),2),0))</f>
        <v/>
      </c>
      <c r="L1640" s="19">
        <f>IF(A1640&amp;""="","",IFERROR(ROUND(K1640*INDEX('الموظفات'!$C$6:$C$205,MATCH(F1640&amp;"",'الموظفات'!$A$6:$A$205,0)),2),0))</f>
        <v/>
      </c>
      <c r="M1640" s="6">
        <f>IF(A1640&amp;""="","",IF(G1640&amp;""="","محجوز",G1640))</f>
        <v/>
      </c>
      <c r="N1640" s="18">
        <f>IF(ISNUMBER(A1640),IF(ISNUMBER(B1640),HOUR(B1640)*60+MINUTE(B1640),0),"")</f>
        <v/>
      </c>
      <c r="O1640" s="18">
        <f>IF(AND(ISNUMBER(A1640),A1640='الإعدادات'!$B$4),COUNTIFS($A$6:$A$2005,'الإعدادات'!$B$4,$N$6:$N$2005,"&lt;"&amp;N1640)+COUNTIFS($A$6:A1640,'الإعدادات'!$B$4,$N$6:N1640,N1640),"")</f>
        <v/>
      </c>
    </row>
    <row r="1641">
      <c r="A1641" s="13" t="n"/>
      <c r="B1641" s="20" t="n"/>
      <c r="C1641" s="5" t="n"/>
      <c r="D1641" s="21" t="n"/>
      <c r="E1641" s="5" t="n"/>
      <c r="F1641" s="5" t="n"/>
      <c r="G1641" s="5" t="n"/>
      <c r="H1641" s="15" t="n"/>
      <c r="I1641" s="5" t="n"/>
      <c r="J1641" s="19">
        <f>IF(E1641&amp;""="","",IFERROR(INDEX('الخدمات'!$B$6:$B$205,MATCH(E1641&amp;"",'الخدمات'!$A$6:$A$205,0)),"خدمة غير موجودة"))</f>
        <v/>
      </c>
      <c r="K1641" s="19">
        <f>IF(A1641&amp;""="","",IF(AND(G1641="تم",ISNUMBER(J1641)),ROUND(J1641-N(H1641),2),0))</f>
        <v/>
      </c>
      <c r="L1641" s="19">
        <f>IF(A1641&amp;""="","",IFERROR(ROUND(K1641*INDEX('الموظفات'!$C$6:$C$205,MATCH(F1641&amp;"",'الموظفات'!$A$6:$A$205,0)),2),0))</f>
        <v/>
      </c>
      <c r="M1641" s="6">
        <f>IF(A1641&amp;""="","",IF(G1641&amp;""="","محجوز",G1641))</f>
        <v/>
      </c>
      <c r="N1641" s="18">
        <f>IF(ISNUMBER(A1641),IF(ISNUMBER(B1641),HOUR(B1641)*60+MINUTE(B1641),0),"")</f>
        <v/>
      </c>
      <c r="O1641" s="18">
        <f>IF(AND(ISNUMBER(A1641),A1641='الإعدادات'!$B$4),COUNTIFS($A$6:$A$2005,'الإعدادات'!$B$4,$N$6:$N$2005,"&lt;"&amp;N1641)+COUNTIFS($A$6:A1641,'الإعدادات'!$B$4,$N$6:N1641,N1641),"")</f>
        <v/>
      </c>
    </row>
    <row r="1642">
      <c r="A1642" s="13" t="n"/>
      <c r="B1642" s="20" t="n"/>
      <c r="C1642" s="5" t="n"/>
      <c r="D1642" s="21" t="n"/>
      <c r="E1642" s="5" t="n"/>
      <c r="F1642" s="5" t="n"/>
      <c r="G1642" s="5" t="n"/>
      <c r="H1642" s="15" t="n"/>
      <c r="I1642" s="5" t="n"/>
      <c r="J1642" s="19">
        <f>IF(E1642&amp;""="","",IFERROR(INDEX('الخدمات'!$B$6:$B$205,MATCH(E1642&amp;"",'الخدمات'!$A$6:$A$205,0)),"خدمة غير موجودة"))</f>
        <v/>
      </c>
      <c r="K1642" s="19">
        <f>IF(A1642&amp;""="","",IF(AND(G1642="تم",ISNUMBER(J1642)),ROUND(J1642-N(H1642),2),0))</f>
        <v/>
      </c>
      <c r="L1642" s="19">
        <f>IF(A1642&amp;""="","",IFERROR(ROUND(K1642*INDEX('الموظفات'!$C$6:$C$205,MATCH(F1642&amp;"",'الموظفات'!$A$6:$A$205,0)),2),0))</f>
        <v/>
      </c>
      <c r="M1642" s="6">
        <f>IF(A1642&amp;""="","",IF(G1642&amp;""="","محجوز",G1642))</f>
        <v/>
      </c>
      <c r="N1642" s="18">
        <f>IF(ISNUMBER(A1642),IF(ISNUMBER(B1642),HOUR(B1642)*60+MINUTE(B1642),0),"")</f>
        <v/>
      </c>
      <c r="O1642" s="18">
        <f>IF(AND(ISNUMBER(A1642),A1642='الإعدادات'!$B$4),COUNTIFS($A$6:$A$2005,'الإعدادات'!$B$4,$N$6:$N$2005,"&lt;"&amp;N1642)+COUNTIFS($A$6:A1642,'الإعدادات'!$B$4,$N$6:N1642,N1642),"")</f>
        <v/>
      </c>
    </row>
    <row r="1643">
      <c r="A1643" s="13" t="n"/>
      <c r="B1643" s="20" t="n"/>
      <c r="C1643" s="5" t="n"/>
      <c r="D1643" s="21" t="n"/>
      <c r="E1643" s="5" t="n"/>
      <c r="F1643" s="5" t="n"/>
      <c r="G1643" s="5" t="n"/>
      <c r="H1643" s="15" t="n"/>
      <c r="I1643" s="5" t="n"/>
      <c r="J1643" s="19">
        <f>IF(E1643&amp;""="","",IFERROR(INDEX('الخدمات'!$B$6:$B$205,MATCH(E1643&amp;"",'الخدمات'!$A$6:$A$205,0)),"خدمة غير موجودة"))</f>
        <v/>
      </c>
      <c r="K1643" s="19">
        <f>IF(A1643&amp;""="","",IF(AND(G1643="تم",ISNUMBER(J1643)),ROUND(J1643-N(H1643),2),0))</f>
        <v/>
      </c>
      <c r="L1643" s="19">
        <f>IF(A1643&amp;""="","",IFERROR(ROUND(K1643*INDEX('الموظفات'!$C$6:$C$205,MATCH(F1643&amp;"",'الموظفات'!$A$6:$A$205,0)),2),0))</f>
        <v/>
      </c>
      <c r="M1643" s="6">
        <f>IF(A1643&amp;""="","",IF(G1643&amp;""="","محجوز",G1643))</f>
        <v/>
      </c>
      <c r="N1643" s="18">
        <f>IF(ISNUMBER(A1643),IF(ISNUMBER(B1643),HOUR(B1643)*60+MINUTE(B1643),0),"")</f>
        <v/>
      </c>
      <c r="O1643" s="18">
        <f>IF(AND(ISNUMBER(A1643),A1643='الإعدادات'!$B$4),COUNTIFS($A$6:$A$2005,'الإعدادات'!$B$4,$N$6:$N$2005,"&lt;"&amp;N1643)+COUNTIFS($A$6:A1643,'الإعدادات'!$B$4,$N$6:N1643,N1643),"")</f>
        <v/>
      </c>
    </row>
    <row r="1644">
      <c r="A1644" s="13" t="n"/>
      <c r="B1644" s="20" t="n"/>
      <c r="C1644" s="5" t="n"/>
      <c r="D1644" s="21" t="n"/>
      <c r="E1644" s="5" t="n"/>
      <c r="F1644" s="5" t="n"/>
      <c r="G1644" s="5" t="n"/>
      <c r="H1644" s="15" t="n"/>
      <c r="I1644" s="5" t="n"/>
      <c r="J1644" s="19">
        <f>IF(E1644&amp;""="","",IFERROR(INDEX('الخدمات'!$B$6:$B$205,MATCH(E1644&amp;"",'الخدمات'!$A$6:$A$205,0)),"خدمة غير موجودة"))</f>
        <v/>
      </c>
      <c r="K1644" s="19">
        <f>IF(A1644&amp;""="","",IF(AND(G1644="تم",ISNUMBER(J1644)),ROUND(J1644-N(H1644),2),0))</f>
        <v/>
      </c>
      <c r="L1644" s="19">
        <f>IF(A1644&amp;""="","",IFERROR(ROUND(K1644*INDEX('الموظفات'!$C$6:$C$205,MATCH(F1644&amp;"",'الموظفات'!$A$6:$A$205,0)),2),0))</f>
        <v/>
      </c>
      <c r="M1644" s="6">
        <f>IF(A1644&amp;""="","",IF(G1644&amp;""="","محجوز",G1644))</f>
        <v/>
      </c>
      <c r="N1644" s="18">
        <f>IF(ISNUMBER(A1644),IF(ISNUMBER(B1644),HOUR(B1644)*60+MINUTE(B1644),0),"")</f>
        <v/>
      </c>
      <c r="O1644" s="18">
        <f>IF(AND(ISNUMBER(A1644),A1644='الإعدادات'!$B$4),COUNTIFS($A$6:$A$2005,'الإعدادات'!$B$4,$N$6:$N$2005,"&lt;"&amp;N1644)+COUNTIFS($A$6:A1644,'الإعدادات'!$B$4,$N$6:N1644,N1644),"")</f>
        <v/>
      </c>
    </row>
    <row r="1645">
      <c r="A1645" s="13" t="n"/>
      <c r="B1645" s="20" t="n"/>
      <c r="C1645" s="5" t="n"/>
      <c r="D1645" s="21" t="n"/>
      <c r="E1645" s="5" t="n"/>
      <c r="F1645" s="5" t="n"/>
      <c r="G1645" s="5" t="n"/>
      <c r="H1645" s="15" t="n"/>
      <c r="I1645" s="5" t="n"/>
      <c r="J1645" s="19">
        <f>IF(E1645&amp;""="","",IFERROR(INDEX('الخدمات'!$B$6:$B$205,MATCH(E1645&amp;"",'الخدمات'!$A$6:$A$205,0)),"خدمة غير موجودة"))</f>
        <v/>
      </c>
      <c r="K1645" s="19">
        <f>IF(A1645&amp;""="","",IF(AND(G1645="تم",ISNUMBER(J1645)),ROUND(J1645-N(H1645),2),0))</f>
        <v/>
      </c>
      <c r="L1645" s="19">
        <f>IF(A1645&amp;""="","",IFERROR(ROUND(K1645*INDEX('الموظفات'!$C$6:$C$205,MATCH(F1645&amp;"",'الموظفات'!$A$6:$A$205,0)),2),0))</f>
        <v/>
      </c>
      <c r="M1645" s="6">
        <f>IF(A1645&amp;""="","",IF(G1645&amp;""="","محجوز",G1645))</f>
        <v/>
      </c>
      <c r="N1645" s="18">
        <f>IF(ISNUMBER(A1645),IF(ISNUMBER(B1645),HOUR(B1645)*60+MINUTE(B1645),0),"")</f>
        <v/>
      </c>
      <c r="O1645" s="18">
        <f>IF(AND(ISNUMBER(A1645),A1645='الإعدادات'!$B$4),COUNTIFS($A$6:$A$2005,'الإعدادات'!$B$4,$N$6:$N$2005,"&lt;"&amp;N1645)+COUNTIFS($A$6:A1645,'الإعدادات'!$B$4,$N$6:N1645,N1645),"")</f>
        <v/>
      </c>
    </row>
    <row r="1646">
      <c r="A1646" s="13" t="n"/>
      <c r="B1646" s="20" t="n"/>
      <c r="C1646" s="5" t="n"/>
      <c r="D1646" s="21" t="n"/>
      <c r="E1646" s="5" t="n"/>
      <c r="F1646" s="5" t="n"/>
      <c r="G1646" s="5" t="n"/>
      <c r="H1646" s="15" t="n"/>
      <c r="I1646" s="5" t="n"/>
      <c r="J1646" s="19">
        <f>IF(E1646&amp;""="","",IFERROR(INDEX('الخدمات'!$B$6:$B$205,MATCH(E1646&amp;"",'الخدمات'!$A$6:$A$205,0)),"خدمة غير موجودة"))</f>
        <v/>
      </c>
      <c r="K1646" s="19">
        <f>IF(A1646&amp;""="","",IF(AND(G1646="تم",ISNUMBER(J1646)),ROUND(J1646-N(H1646),2),0))</f>
        <v/>
      </c>
      <c r="L1646" s="19">
        <f>IF(A1646&amp;""="","",IFERROR(ROUND(K1646*INDEX('الموظفات'!$C$6:$C$205,MATCH(F1646&amp;"",'الموظفات'!$A$6:$A$205,0)),2),0))</f>
        <v/>
      </c>
      <c r="M1646" s="6">
        <f>IF(A1646&amp;""="","",IF(G1646&amp;""="","محجوز",G1646))</f>
        <v/>
      </c>
      <c r="N1646" s="18">
        <f>IF(ISNUMBER(A1646),IF(ISNUMBER(B1646),HOUR(B1646)*60+MINUTE(B1646),0),"")</f>
        <v/>
      </c>
      <c r="O1646" s="18">
        <f>IF(AND(ISNUMBER(A1646),A1646='الإعدادات'!$B$4),COUNTIFS($A$6:$A$2005,'الإعدادات'!$B$4,$N$6:$N$2005,"&lt;"&amp;N1646)+COUNTIFS($A$6:A1646,'الإعدادات'!$B$4,$N$6:N1646,N1646),"")</f>
        <v/>
      </c>
    </row>
    <row r="1647">
      <c r="A1647" s="13" t="n"/>
      <c r="B1647" s="20" t="n"/>
      <c r="C1647" s="5" t="n"/>
      <c r="D1647" s="21" t="n"/>
      <c r="E1647" s="5" t="n"/>
      <c r="F1647" s="5" t="n"/>
      <c r="G1647" s="5" t="n"/>
      <c r="H1647" s="15" t="n"/>
      <c r="I1647" s="5" t="n"/>
      <c r="J1647" s="19">
        <f>IF(E1647&amp;""="","",IFERROR(INDEX('الخدمات'!$B$6:$B$205,MATCH(E1647&amp;"",'الخدمات'!$A$6:$A$205,0)),"خدمة غير موجودة"))</f>
        <v/>
      </c>
      <c r="K1647" s="19">
        <f>IF(A1647&amp;""="","",IF(AND(G1647="تم",ISNUMBER(J1647)),ROUND(J1647-N(H1647),2),0))</f>
        <v/>
      </c>
      <c r="L1647" s="19">
        <f>IF(A1647&amp;""="","",IFERROR(ROUND(K1647*INDEX('الموظفات'!$C$6:$C$205,MATCH(F1647&amp;"",'الموظفات'!$A$6:$A$205,0)),2),0))</f>
        <v/>
      </c>
      <c r="M1647" s="6">
        <f>IF(A1647&amp;""="","",IF(G1647&amp;""="","محجوز",G1647))</f>
        <v/>
      </c>
      <c r="N1647" s="18">
        <f>IF(ISNUMBER(A1647),IF(ISNUMBER(B1647),HOUR(B1647)*60+MINUTE(B1647),0),"")</f>
        <v/>
      </c>
      <c r="O1647" s="18">
        <f>IF(AND(ISNUMBER(A1647),A1647='الإعدادات'!$B$4),COUNTIFS($A$6:$A$2005,'الإعدادات'!$B$4,$N$6:$N$2005,"&lt;"&amp;N1647)+COUNTIFS($A$6:A1647,'الإعدادات'!$B$4,$N$6:N1647,N1647),"")</f>
        <v/>
      </c>
    </row>
    <row r="1648">
      <c r="A1648" s="13" t="n"/>
      <c r="B1648" s="20" t="n"/>
      <c r="C1648" s="5" t="n"/>
      <c r="D1648" s="21" t="n"/>
      <c r="E1648" s="5" t="n"/>
      <c r="F1648" s="5" t="n"/>
      <c r="G1648" s="5" t="n"/>
      <c r="H1648" s="15" t="n"/>
      <c r="I1648" s="5" t="n"/>
      <c r="J1648" s="19">
        <f>IF(E1648&amp;""="","",IFERROR(INDEX('الخدمات'!$B$6:$B$205,MATCH(E1648&amp;"",'الخدمات'!$A$6:$A$205,0)),"خدمة غير موجودة"))</f>
        <v/>
      </c>
      <c r="K1648" s="19">
        <f>IF(A1648&amp;""="","",IF(AND(G1648="تم",ISNUMBER(J1648)),ROUND(J1648-N(H1648),2),0))</f>
        <v/>
      </c>
      <c r="L1648" s="19">
        <f>IF(A1648&amp;""="","",IFERROR(ROUND(K1648*INDEX('الموظفات'!$C$6:$C$205,MATCH(F1648&amp;"",'الموظفات'!$A$6:$A$205,0)),2),0))</f>
        <v/>
      </c>
      <c r="M1648" s="6">
        <f>IF(A1648&amp;""="","",IF(G1648&amp;""="","محجوز",G1648))</f>
        <v/>
      </c>
      <c r="N1648" s="18">
        <f>IF(ISNUMBER(A1648),IF(ISNUMBER(B1648),HOUR(B1648)*60+MINUTE(B1648),0),"")</f>
        <v/>
      </c>
      <c r="O1648" s="18">
        <f>IF(AND(ISNUMBER(A1648),A1648='الإعدادات'!$B$4),COUNTIFS($A$6:$A$2005,'الإعدادات'!$B$4,$N$6:$N$2005,"&lt;"&amp;N1648)+COUNTIFS($A$6:A1648,'الإعدادات'!$B$4,$N$6:N1648,N1648),"")</f>
        <v/>
      </c>
    </row>
    <row r="1649">
      <c r="A1649" s="13" t="n"/>
      <c r="B1649" s="20" t="n"/>
      <c r="C1649" s="5" t="n"/>
      <c r="D1649" s="21" t="n"/>
      <c r="E1649" s="5" t="n"/>
      <c r="F1649" s="5" t="n"/>
      <c r="G1649" s="5" t="n"/>
      <c r="H1649" s="15" t="n"/>
      <c r="I1649" s="5" t="n"/>
      <c r="J1649" s="19">
        <f>IF(E1649&amp;""="","",IFERROR(INDEX('الخدمات'!$B$6:$B$205,MATCH(E1649&amp;"",'الخدمات'!$A$6:$A$205,0)),"خدمة غير موجودة"))</f>
        <v/>
      </c>
      <c r="K1649" s="19">
        <f>IF(A1649&amp;""="","",IF(AND(G1649="تم",ISNUMBER(J1649)),ROUND(J1649-N(H1649),2),0))</f>
        <v/>
      </c>
      <c r="L1649" s="19">
        <f>IF(A1649&amp;""="","",IFERROR(ROUND(K1649*INDEX('الموظفات'!$C$6:$C$205,MATCH(F1649&amp;"",'الموظفات'!$A$6:$A$205,0)),2),0))</f>
        <v/>
      </c>
      <c r="M1649" s="6">
        <f>IF(A1649&amp;""="","",IF(G1649&amp;""="","محجوز",G1649))</f>
        <v/>
      </c>
      <c r="N1649" s="18">
        <f>IF(ISNUMBER(A1649),IF(ISNUMBER(B1649),HOUR(B1649)*60+MINUTE(B1649),0),"")</f>
        <v/>
      </c>
      <c r="O1649" s="18">
        <f>IF(AND(ISNUMBER(A1649),A1649='الإعدادات'!$B$4),COUNTIFS($A$6:$A$2005,'الإعدادات'!$B$4,$N$6:$N$2005,"&lt;"&amp;N1649)+COUNTIFS($A$6:A1649,'الإعدادات'!$B$4,$N$6:N1649,N1649),"")</f>
        <v/>
      </c>
    </row>
    <row r="1650">
      <c r="A1650" s="13" t="n"/>
      <c r="B1650" s="20" t="n"/>
      <c r="C1650" s="5" t="n"/>
      <c r="D1650" s="21" t="n"/>
      <c r="E1650" s="5" t="n"/>
      <c r="F1650" s="5" t="n"/>
      <c r="G1650" s="5" t="n"/>
      <c r="H1650" s="15" t="n"/>
      <c r="I1650" s="5" t="n"/>
      <c r="J1650" s="19">
        <f>IF(E1650&amp;""="","",IFERROR(INDEX('الخدمات'!$B$6:$B$205,MATCH(E1650&amp;"",'الخدمات'!$A$6:$A$205,0)),"خدمة غير موجودة"))</f>
        <v/>
      </c>
      <c r="K1650" s="19">
        <f>IF(A1650&amp;""="","",IF(AND(G1650="تم",ISNUMBER(J1650)),ROUND(J1650-N(H1650),2),0))</f>
        <v/>
      </c>
      <c r="L1650" s="19">
        <f>IF(A1650&amp;""="","",IFERROR(ROUND(K1650*INDEX('الموظفات'!$C$6:$C$205,MATCH(F1650&amp;"",'الموظفات'!$A$6:$A$205,0)),2),0))</f>
        <v/>
      </c>
      <c r="M1650" s="6">
        <f>IF(A1650&amp;""="","",IF(G1650&amp;""="","محجوز",G1650))</f>
        <v/>
      </c>
      <c r="N1650" s="18">
        <f>IF(ISNUMBER(A1650),IF(ISNUMBER(B1650),HOUR(B1650)*60+MINUTE(B1650),0),"")</f>
        <v/>
      </c>
      <c r="O1650" s="18">
        <f>IF(AND(ISNUMBER(A1650),A1650='الإعدادات'!$B$4),COUNTIFS($A$6:$A$2005,'الإعدادات'!$B$4,$N$6:$N$2005,"&lt;"&amp;N1650)+COUNTIFS($A$6:A1650,'الإعدادات'!$B$4,$N$6:N1650,N1650),"")</f>
        <v/>
      </c>
    </row>
    <row r="1651">
      <c r="A1651" s="13" t="n"/>
      <c r="B1651" s="20" t="n"/>
      <c r="C1651" s="5" t="n"/>
      <c r="D1651" s="21" t="n"/>
      <c r="E1651" s="5" t="n"/>
      <c r="F1651" s="5" t="n"/>
      <c r="G1651" s="5" t="n"/>
      <c r="H1651" s="15" t="n"/>
      <c r="I1651" s="5" t="n"/>
      <c r="J1651" s="19">
        <f>IF(E1651&amp;""="","",IFERROR(INDEX('الخدمات'!$B$6:$B$205,MATCH(E1651&amp;"",'الخدمات'!$A$6:$A$205,0)),"خدمة غير موجودة"))</f>
        <v/>
      </c>
      <c r="K1651" s="19">
        <f>IF(A1651&amp;""="","",IF(AND(G1651="تم",ISNUMBER(J1651)),ROUND(J1651-N(H1651),2),0))</f>
        <v/>
      </c>
      <c r="L1651" s="19">
        <f>IF(A1651&amp;""="","",IFERROR(ROUND(K1651*INDEX('الموظفات'!$C$6:$C$205,MATCH(F1651&amp;"",'الموظفات'!$A$6:$A$205,0)),2),0))</f>
        <v/>
      </c>
      <c r="M1651" s="6">
        <f>IF(A1651&amp;""="","",IF(G1651&amp;""="","محجوز",G1651))</f>
        <v/>
      </c>
      <c r="N1651" s="18">
        <f>IF(ISNUMBER(A1651),IF(ISNUMBER(B1651),HOUR(B1651)*60+MINUTE(B1651),0),"")</f>
        <v/>
      </c>
      <c r="O1651" s="18">
        <f>IF(AND(ISNUMBER(A1651),A1651='الإعدادات'!$B$4),COUNTIFS($A$6:$A$2005,'الإعدادات'!$B$4,$N$6:$N$2005,"&lt;"&amp;N1651)+COUNTIFS($A$6:A1651,'الإعدادات'!$B$4,$N$6:N1651,N1651),"")</f>
        <v/>
      </c>
    </row>
    <row r="1652">
      <c r="A1652" s="13" t="n"/>
      <c r="B1652" s="20" t="n"/>
      <c r="C1652" s="5" t="n"/>
      <c r="D1652" s="21" t="n"/>
      <c r="E1652" s="5" t="n"/>
      <c r="F1652" s="5" t="n"/>
      <c r="G1652" s="5" t="n"/>
      <c r="H1652" s="15" t="n"/>
      <c r="I1652" s="5" t="n"/>
      <c r="J1652" s="19">
        <f>IF(E1652&amp;""="","",IFERROR(INDEX('الخدمات'!$B$6:$B$205,MATCH(E1652&amp;"",'الخدمات'!$A$6:$A$205,0)),"خدمة غير موجودة"))</f>
        <v/>
      </c>
      <c r="K1652" s="19">
        <f>IF(A1652&amp;""="","",IF(AND(G1652="تم",ISNUMBER(J1652)),ROUND(J1652-N(H1652),2),0))</f>
        <v/>
      </c>
      <c r="L1652" s="19">
        <f>IF(A1652&amp;""="","",IFERROR(ROUND(K1652*INDEX('الموظفات'!$C$6:$C$205,MATCH(F1652&amp;"",'الموظفات'!$A$6:$A$205,0)),2),0))</f>
        <v/>
      </c>
      <c r="M1652" s="6">
        <f>IF(A1652&amp;""="","",IF(G1652&amp;""="","محجوز",G1652))</f>
        <v/>
      </c>
      <c r="N1652" s="18">
        <f>IF(ISNUMBER(A1652),IF(ISNUMBER(B1652),HOUR(B1652)*60+MINUTE(B1652),0),"")</f>
        <v/>
      </c>
      <c r="O1652" s="18">
        <f>IF(AND(ISNUMBER(A1652),A1652='الإعدادات'!$B$4),COUNTIFS($A$6:$A$2005,'الإعدادات'!$B$4,$N$6:$N$2005,"&lt;"&amp;N1652)+COUNTIFS($A$6:A1652,'الإعدادات'!$B$4,$N$6:N1652,N1652),"")</f>
        <v/>
      </c>
    </row>
    <row r="1653">
      <c r="A1653" s="13" t="n"/>
      <c r="B1653" s="20" t="n"/>
      <c r="C1653" s="5" t="n"/>
      <c r="D1653" s="21" t="n"/>
      <c r="E1653" s="5" t="n"/>
      <c r="F1653" s="5" t="n"/>
      <c r="G1653" s="5" t="n"/>
      <c r="H1653" s="15" t="n"/>
      <c r="I1653" s="5" t="n"/>
      <c r="J1653" s="19">
        <f>IF(E1653&amp;""="","",IFERROR(INDEX('الخدمات'!$B$6:$B$205,MATCH(E1653&amp;"",'الخدمات'!$A$6:$A$205,0)),"خدمة غير موجودة"))</f>
        <v/>
      </c>
      <c r="K1653" s="19">
        <f>IF(A1653&amp;""="","",IF(AND(G1653="تم",ISNUMBER(J1653)),ROUND(J1653-N(H1653),2),0))</f>
        <v/>
      </c>
      <c r="L1653" s="19">
        <f>IF(A1653&amp;""="","",IFERROR(ROUND(K1653*INDEX('الموظفات'!$C$6:$C$205,MATCH(F1653&amp;"",'الموظفات'!$A$6:$A$205,0)),2),0))</f>
        <v/>
      </c>
      <c r="M1653" s="6">
        <f>IF(A1653&amp;""="","",IF(G1653&amp;""="","محجوز",G1653))</f>
        <v/>
      </c>
      <c r="N1653" s="18">
        <f>IF(ISNUMBER(A1653),IF(ISNUMBER(B1653),HOUR(B1653)*60+MINUTE(B1653),0),"")</f>
        <v/>
      </c>
      <c r="O1653" s="18">
        <f>IF(AND(ISNUMBER(A1653),A1653='الإعدادات'!$B$4),COUNTIFS($A$6:$A$2005,'الإعدادات'!$B$4,$N$6:$N$2005,"&lt;"&amp;N1653)+COUNTIFS($A$6:A1653,'الإعدادات'!$B$4,$N$6:N1653,N1653),"")</f>
        <v/>
      </c>
    </row>
    <row r="1654">
      <c r="A1654" s="13" t="n"/>
      <c r="B1654" s="20" t="n"/>
      <c r="C1654" s="5" t="n"/>
      <c r="D1654" s="21" t="n"/>
      <c r="E1654" s="5" t="n"/>
      <c r="F1654" s="5" t="n"/>
      <c r="G1654" s="5" t="n"/>
      <c r="H1654" s="15" t="n"/>
      <c r="I1654" s="5" t="n"/>
      <c r="J1654" s="19">
        <f>IF(E1654&amp;""="","",IFERROR(INDEX('الخدمات'!$B$6:$B$205,MATCH(E1654&amp;"",'الخدمات'!$A$6:$A$205,0)),"خدمة غير موجودة"))</f>
        <v/>
      </c>
      <c r="K1654" s="19">
        <f>IF(A1654&amp;""="","",IF(AND(G1654="تم",ISNUMBER(J1654)),ROUND(J1654-N(H1654),2),0))</f>
        <v/>
      </c>
      <c r="L1654" s="19">
        <f>IF(A1654&amp;""="","",IFERROR(ROUND(K1654*INDEX('الموظفات'!$C$6:$C$205,MATCH(F1654&amp;"",'الموظفات'!$A$6:$A$205,0)),2),0))</f>
        <v/>
      </c>
      <c r="M1654" s="6">
        <f>IF(A1654&amp;""="","",IF(G1654&amp;""="","محجوز",G1654))</f>
        <v/>
      </c>
      <c r="N1654" s="18">
        <f>IF(ISNUMBER(A1654),IF(ISNUMBER(B1654),HOUR(B1654)*60+MINUTE(B1654),0),"")</f>
        <v/>
      </c>
      <c r="O1654" s="18">
        <f>IF(AND(ISNUMBER(A1654),A1654='الإعدادات'!$B$4),COUNTIFS($A$6:$A$2005,'الإعدادات'!$B$4,$N$6:$N$2005,"&lt;"&amp;N1654)+COUNTIFS($A$6:A1654,'الإعدادات'!$B$4,$N$6:N1654,N1654),"")</f>
        <v/>
      </c>
    </row>
    <row r="1655">
      <c r="A1655" s="13" t="n"/>
      <c r="B1655" s="20" t="n"/>
      <c r="C1655" s="5" t="n"/>
      <c r="D1655" s="21" t="n"/>
      <c r="E1655" s="5" t="n"/>
      <c r="F1655" s="5" t="n"/>
      <c r="G1655" s="5" t="n"/>
      <c r="H1655" s="15" t="n"/>
      <c r="I1655" s="5" t="n"/>
      <c r="J1655" s="19">
        <f>IF(E1655&amp;""="","",IFERROR(INDEX('الخدمات'!$B$6:$B$205,MATCH(E1655&amp;"",'الخدمات'!$A$6:$A$205,0)),"خدمة غير موجودة"))</f>
        <v/>
      </c>
      <c r="K1655" s="19">
        <f>IF(A1655&amp;""="","",IF(AND(G1655="تم",ISNUMBER(J1655)),ROUND(J1655-N(H1655),2),0))</f>
        <v/>
      </c>
      <c r="L1655" s="19">
        <f>IF(A1655&amp;""="","",IFERROR(ROUND(K1655*INDEX('الموظفات'!$C$6:$C$205,MATCH(F1655&amp;"",'الموظفات'!$A$6:$A$205,0)),2),0))</f>
        <v/>
      </c>
      <c r="M1655" s="6">
        <f>IF(A1655&amp;""="","",IF(G1655&amp;""="","محجوز",G1655))</f>
        <v/>
      </c>
      <c r="N1655" s="18">
        <f>IF(ISNUMBER(A1655),IF(ISNUMBER(B1655),HOUR(B1655)*60+MINUTE(B1655),0),"")</f>
        <v/>
      </c>
      <c r="O1655" s="18">
        <f>IF(AND(ISNUMBER(A1655),A1655='الإعدادات'!$B$4),COUNTIFS($A$6:$A$2005,'الإعدادات'!$B$4,$N$6:$N$2005,"&lt;"&amp;N1655)+COUNTIFS($A$6:A1655,'الإعدادات'!$B$4,$N$6:N1655,N1655),"")</f>
        <v/>
      </c>
    </row>
    <row r="1656">
      <c r="A1656" s="13" t="n"/>
      <c r="B1656" s="20" t="n"/>
      <c r="C1656" s="5" t="n"/>
      <c r="D1656" s="21" t="n"/>
      <c r="E1656" s="5" t="n"/>
      <c r="F1656" s="5" t="n"/>
      <c r="G1656" s="5" t="n"/>
      <c r="H1656" s="15" t="n"/>
      <c r="I1656" s="5" t="n"/>
      <c r="J1656" s="19">
        <f>IF(E1656&amp;""="","",IFERROR(INDEX('الخدمات'!$B$6:$B$205,MATCH(E1656&amp;"",'الخدمات'!$A$6:$A$205,0)),"خدمة غير موجودة"))</f>
        <v/>
      </c>
      <c r="K1656" s="19">
        <f>IF(A1656&amp;""="","",IF(AND(G1656="تم",ISNUMBER(J1656)),ROUND(J1656-N(H1656),2),0))</f>
        <v/>
      </c>
      <c r="L1656" s="19">
        <f>IF(A1656&amp;""="","",IFERROR(ROUND(K1656*INDEX('الموظفات'!$C$6:$C$205,MATCH(F1656&amp;"",'الموظفات'!$A$6:$A$205,0)),2),0))</f>
        <v/>
      </c>
      <c r="M1656" s="6">
        <f>IF(A1656&amp;""="","",IF(G1656&amp;""="","محجوز",G1656))</f>
        <v/>
      </c>
      <c r="N1656" s="18">
        <f>IF(ISNUMBER(A1656),IF(ISNUMBER(B1656),HOUR(B1656)*60+MINUTE(B1656),0),"")</f>
        <v/>
      </c>
      <c r="O1656" s="18">
        <f>IF(AND(ISNUMBER(A1656),A1656='الإعدادات'!$B$4),COUNTIFS($A$6:$A$2005,'الإعدادات'!$B$4,$N$6:$N$2005,"&lt;"&amp;N1656)+COUNTIFS($A$6:A1656,'الإعدادات'!$B$4,$N$6:N1656,N1656),"")</f>
        <v/>
      </c>
    </row>
    <row r="1657">
      <c r="A1657" s="13" t="n"/>
      <c r="B1657" s="20" t="n"/>
      <c r="C1657" s="5" t="n"/>
      <c r="D1657" s="21" t="n"/>
      <c r="E1657" s="5" t="n"/>
      <c r="F1657" s="5" t="n"/>
      <c r="G1657" s="5" t="n"/>
      <c r="H1657" s="15" t="n"/>
      <c r="I1657" s="5" t="n"/>
      <c r="J1657" s="19">
        <f>IF(E1657&amp;""="","",IFERROR(INDEX('الخدمات'!$B$6:$B$205,MATCH(E1657&amp;"",'الخدمات'!$A$6:$A$205,0)),"خدمة غير موجودة"))</f>
        <v/>
      </c>
      <c r="K1657" s="19">
        <f>IF(A1657&amp;""="","",IF(AND(G1657="تم",ISNUMBER(J1657)),ROUND(J1657-N(H1657),2),0))</f>
        <v/>
      </c>
      <c r="L1657" s="19">
        <f>IF(A1657&amp;""="","",IFERROR(ROUND(K1657*INDEX('الموظفات'!$C$6:$C$205,MATCH(F1657&amp;"",'الموظفات'!$A$6:$A$205,0)),2),0))</f>
        <v/>
      </c>
      <c r="M1657" s="6">
        <f>IF(A1657&amp;""="","",IF(G1657&amp;""="","محجوز",G1657))</f>
        <v/>
      </c>
      <c r="N1657" s="18">
        <f>IF(ISNUMBER(A1657),IF(ISNUMBER(B1657),HOUR(B1657)*60+MINUTE(B1657),0),"")</f>
        <v/>
      </c>
      <c r="O1657" s="18">
        <f>IF(AND(ISNUMBER(A1657),A1657='الإعدادات'!$B$4),COUNTIFS($A$6:$A$2005,'الإعدادات'!$B$4,$N$6:$N$2005,"&lt;"&amp;N1657)+COUNTIFS($A$6:A1657,'الإعدادات'!$B$4,$N$6:N1657,N1657),"")</f>
        <v/>
      </c>
    </row>
    <row r="1658">
      <c r="A1658" s="13" t="n"/>
      <c r="B1658" s="20" t="n"/>
      <c r="C1658" s="5" t="n"/>
      <c r="D1658" s="21" t="n"/>
      <c r="E1658" s="5" t="n"/>
      <c r="F1658" s="5" t="n"/>
      <c r="G1658" s="5" t="n"/>
      <c r="H1658" s="15" t="n"/>
      <c r="I1658" s="5" t="n"/>
      <c r="J1658" s="19">
        <f>IF(E1658&amp;""="","",IFERROR(INDEX('الخدمات'!$B$6:$B$205,MATCH(E1658&amp;"",'الخدمات'!$A$6:$A$205,0)),"خدمة غير موجودة"))</f>
        <v/>
      </c>
      <c r="K1658" s="19">
        <f>IF(A1658&amp;""="","",IF(AND(G1658="تم",ISNUMBER(J1658)),ROUND(J1658-N(H1658),2),0))</f>
        <v/>
      </c>
      <c r="L1658" s="19">
        <f>IF(A1658&amp;""="","",IFERROR(ROUND(K1658*INDEX('الموظفات'!$C$6:$C$205,MATCH(F1658&amp;"",'الموظفات'!$A$6:$A$205,0)),2),0))</f>
        <v/>
      </c>
      <c r="M1658" s="6">
        <f>IF(A1658&amp;""="","",IF(G1658&amp;""="","محجوز",G1658))</f>
        <v/>
      </c>
      <c r="N1658" s="18">
        <f>IF(ISNUMBER(A1658),IF(ISNUMBER(B1658),HOUR(B1658)*60+MINUTE(B1658),0),"")</f>
        <v/>
      </c>
      <c r="O1658" s="18">
        <f>IF(AND(ISNUMBER(A1658),A1658='الإعدادات'!$B$4),COUNTIFS($A$6:$A$2005,'الإعدادات'!$B$4,$N$6:$N$2005,"&lt;"&amp;N1658)+COUNTIFS($A$6:A1658,'الإعدادات'!$B$4,$N$6:N1658,N1658),"")</f>
        <v/>
      </c>
    </row>
    <row r="1659">
      <c r="A1659" s="13" t="n"/>
      <c r="B1659" s="20" t="n"/>
      <c r="C1659" s="5" t="n"/>
      <c r="D1659" s="21" t="n"/>
      <c r="E1659" s="5" t="n"/>
      <c r="F1659" s="5" t="n"/>
      <c r="G1659" s="5" t="n"/>
      <c r="H1659" s="15" t="n"/>
      <c r="I1659" s="5" t="n"/>
      <c r="J1659" s="19">
        <f>IF(E1659&amp;""="","",IFERROR(INDEX('الخدمات'!$B$6:$B$205,MATCH(E1659&amp;"",'الخدمات'!$A$6:$A$205,0)),"خدمة غير موجودة"))</f>
        <v/>
      </c>
      <c r="K1659" s="19">
        <f>IF(A1659&amp;""="","",IF(AND(G1659="تم",ISNUMBER(J1659)),ROUND(J1659-N(H1659),2),0))</f>
        <v/>
      </c>
      <c r="L1659" s="19">
        <f>IF(A1659&amp;""="","",IFERROR(ROUND(K1659*INDEX('الموظفات'!$C$6:$C$205,MATCH(F1659&amp;"",'الموظفات'!$A$6:$A$205,0)),2),0))</f>
        <v/>
      </c>
      <c r="M1659" s="6">
        <f>IF(A1659&amp;""="","",IF(G1659&amp;""="","محجوز",G1659))</f>
        <v/>
      </c>
      <c r="N1659" s="18">
        <f>IF(ISNUMBER(A1659),IF(ISNUMBER(B1659),HOUR(B1659)*60+MINUTE(B1659),0),"")</f>
        <v/>
      </c>
      <c r="O1659" s="18">
        <f>IF(AND(ISNUMBER(A1659),A1659='الإعدادات'!$B$4),COUNTIFS($A$6:$A$2005,'الإعدادات'!$B$4,$N$6:$N$2005,"&lt;"&amp;N1659)+COUNTIFS($A$6:A1659,'الإعدادات'!$B$4,$N$6:N1659,N1659),"")</f>
        <v/>
      </c>
    </row>
    <row r="1660">
      <c r="A1660" s="13" t="n"/>
      <c r="B1660" s="20" t="n"/>
      <c r="C1660" s="5" t="n"/>
      <c r="D1660" s="21" t="n"/>
      <c r="E1660" s="5" t="n"/>
      <c r="F1660" s="5" t="n"/>
      <c r="G1660" s="5" t="n"/>
      <c r="H1660" s="15" t="n"/>
      <c r="I1660" s="5" t="n"/>
      <c r="J1660" s="19">
        <f>IF(E1660&amp;""="","",IFERROR(INDEX('الخدمات'!$B$6:$B$205,MATCH(E1660&amp;"",'الخدمات'!$A$6:$A$205,0)),"خدمة غير موجودة"))</f>
        <v/>
      </c>
      <c r="K1660" s="19">
        <f>IF(A1660&amp;""="","",IF(AND(G1660="تم",ISNUMBER(J1660)),ROUND(J1660-N(H1660),2),0))</f>
        <v/>
      </c>
      <c r="L1660" s="19">
        <f>IF(A1660&amp;""="","",IFERROR(ROUND(K1660*INDEX('الموظفات'!$C$6:$C$205,MATCH(F1660&amp;"",'الموظفات'!$A$6:$A$205,0)),2),0))</f>
        <v/>
      </c>
      <c r="M1660" s="6">
        <f>IF(A1660&amp;""="","",IF(G1660&amp;""="","محجوز",G1660))</f>
        <v/>
      </c>
      <c r="N1660" s="18">
        <f>IF(ISNUMBER(A1660),IF(ISNUMBER(B1660),HOUR(B1660)*60+MINUTE(B1660),0),"")</f>
        <v/>
      </c>
      <c r="O1660" s="18">
        <f>IF(AND(ISNUMBER(A1660),A1660='الإعدادات'!$B$4),COUNTIFS($A$6:$A$2005,'الإعدادات'!$B$4,$N$6:$N$2005,"&lt;"&amp;N1660)+COUNTIFS($A$6:A1660,'الإعدادات'!$B$4,$N$6:N1660,N1660),"")</f>
        <v/>
      </c>
    </row>
    <row r="1661">
      <c r="A1661" s="13" t="n"/>
      <c r="B1661" s="20" t="n"/>
      <c r="C1661" s="5" t="n"/>
      <c r="D1661" s="21" t="n"/>
      <c r="E1661" s="5" t="n"/>
      <c r="F1661" s="5" t="n"/>
      <c r="G1661" s="5" t="n"/>
      <c r="H1661" s="15" t="n"/>
      <c r="I1661" s="5" t="n"/>
      <c r="J1661" s="19">
        <f>IF(E1661&amp;""="","",IFERROR(INDEX('الخدمات'!$B$6:$B$205,MATCH(E1661&amp;"",'الخدمات'!$A$6:$A$205,0)),"خدمة غير موجودة"))</f>
        <v/>
      </c>
      <c r="K1661" s="19">
        <f>IF(A1661&amp;""="","",IF(AND(G1661="تم",ISNUMBER(J1661)),ROUND(J1661-N(H1661),2),0))</f>
        <v/>
      </c>
      <c r="L1661" s="19">
        <f>IF(A1661&amp;""="","",IFERROR(ROUND(K1661*INDEX('الموظفات'!$C$6:$C$205,MATCH(F1661&amp;"",'الموظفات'!$A$6:$A$205,0)),2),0))</f>
        <v/>
      </c>
      <c r="M1661" s="6">
        <f>IF(A1661&amp;""="","",IF(G1661&amp;""="","محجوز",G1661))</f>
        <v/>
      </c>
      <c r="N1661" s="18">
        <f>IF(ISNUMBER(A1661),IF(ISNUMBER(B1661),HOUR(B1661)*60+MINUTE(B1661),0),"")</f>
        <v/>
      </c>
      <c r="O1661" s="18">
        <f>IF(AND(ISNUMBER(A1661),A1661='الإعدادات'!$B$4),COUNTIFS($A$6:$A$2005,'الإعدادات'!$B$4,$N$6:$N$2005,"&lt;"&amp;N1661)+COUNTIFS($A$6:A1661,'الإعدادات'!$B$4,$N$6:N1661,N1661),"")</f>
        <v/>
      </c>
    </row>
    <row r="1662">
      <c r="A1662" s="13" t="n"/>
      <c r="B1662" s="20" t="n"/>
      <c r="C1662" s="5" t="n"/>
      <c r="D1662" s="21" t="n"/>
      <c r="E1662" s="5" t="n"/>
      <c r="F1662" s="5" t="n"/>
      <c r="G1662" s="5" t="n"/>
      <c r="H1662" s="15" t="n"/>
      <c r="I1662" s="5" t="n"/>
      <c r="J1662" s="19">
        <f>IF(E1662&amp;""="","",IFERROR(INDEX('الخدمات'!$B$6:$B$205,MATCH(E1662&amp;"",'الخدمات'!$A$6:$A$205,0)),"خدمة غير موجودة"))</f>
        <v/>
      </c>
      <c r="K1662" s="19">
        <f>IF(A1662&amp;""="","",IF(AND(G1662="تم",ISNUMBER(J1662)),ROUND(J1662-N(H1662),2),0))</f>
        <v/>
      </c>
      <c r="L1662" s="19">
        <f>IF(A1662&amp;""="","",IFERROR(ROUND(K1662*INDEX('الموظفات'!$C$6:$C$205,MATCH(F1662&amp;"",'الموظفات'!$A$6:$A$205,0)),2),0))</f>
        <v/>
      </c>
      <c r="M1662" s="6">
        <f>IF(A1662&amp;""="","",IF(G1662&amp;""="","محجوز",G1662))</f>
        <v/>
      </c>
      <c r="N1662" s="18">
        <f>IF(ISNUMBER(A1662),IF(ISNUMBER(B1662),HOUR(B1662)*60+MINUTE(B1662),0),"")</f>
        <v/>
      </c>
      <c r="O1662" s="18">
        <f>IF(AND(ISNUMBER(A1662),A1662='الإعدادات'!$B$4),COUNTIFS($A$6:$A$2005,'الإعدادات'!$B$4,$N$6:$N$2005,"&lt;"&amp;N1662)+COUNTIFS($A$6:A1662,'الإعدادات'!$B$4,$N$6:N1662,N1662),"")</f>
        <v/>
      </c>
    </row>
    <row r="1663">
      <c r="A1663" s="13" t="n"/>
      <c r="B1663" s="20" t="n"/>
      <c r="C1663" s="5" t="n"/>
      <c r="D1663" s="21" t="n"/>
      <c r="E1663" s="5" t="n"/>
      <c r="F1663" s="5" t="n"/>
      <c r="G1663" s="5" t="n"/>
      <c r="H1663" s="15" t="n"/>
      <c r="I1663" s="5" t="n"/>
      <c r="J1663" s="19">
        <f>IF(E1663&amp;""="","",IFERROR(INDEX('الخدمات'!$B$6:$B$205,MATCH(E1663&amp;"",'الخدمات'!$A$6:$A$205,0)),"خدمة غير موجودة"))</f>
        <v/>
      </c>
      <c r="K1663" s="19">
        <f>IF(A1663&amp;""="","",IF(AND(G1663="تم",ISNUMBER(J1663)),ROUND(J1663-N(H1663),2),0))</f>
        <v/>
      </c>
      <c r="L1663" s="19">
        <f>IF(A1663&amp;""="","",IFERROR(ROUND(K1663*INDEX('الموظفات'!$C$6:$C$205,MATCH(F1663&amp;"",'الموظفات'!$A$6:$A$205,0)),2),0))</f>
        <v/>
      </c>
      <c r="M1663" s="6">
        <f>IF(A1663&amp;""="","",IF(G1663&amp;""="","محجوز",G1663))</f>
        <v/>
      </c>
      <c r="N1663" s="18">
        <f>IF(ISNUMBER(A1663),IF(ISNUMBER(B1663),HOUR(B1663)*60+MINUTE(B1663),0),"")</f>
        <v/>
      </c>
      <c r="O1663" s="18">
        <f>IF(AND(ISNUMBER(A1663),A1663='الإعدادات'!$B$4),COUNTIFS($A$6:$A$2005,'الإعدادات'!$B$4,$N$6:$N$2005,"&lt;"&amp;N1663)+COUNTIFS($A$6:A1663,'الإعدادات'!$B$4,$N$6:N1663,N1663),"")</f>
        <v/>
      </c>
    </row>
    <row r="1664">
      <c r="A1664" s="13" t="n"/>
      <c r="B1664" s="20" t="n"/>
      <c r="C1664" s="5" t="n"/>
      <c r="D1664" s="21" t="n"/>
      <c r="E1664" s="5" t="n"/>
      <c r="F1664" s="5" t="n"/>
      <c r="G1664" s="5" t="n"/>
      <c r="H1664" s="15" t="n"/>
      <c r="I1664" s="5" t="n"/>
      <c r="J1664" s="19">
        <f>IF(E1664&amp;""="","",IFERROR(INDEX('الخدمات'!$B$6:$B$205,MATCH(E1664&amp;"",'الخدمات'!$A$6:$A$205,0)),"خدمة غير موجودة"))</f>
        <v/>
      </c>
      <c r="K1664" s="19">
        <f>IF(A1664&amp;""="","",IF(AND(G1664="تم",ISNUMBER(J1664)),ROUND(J1664-N(H1664),2),0))</f>
        <v/>
      </c>
      <c r="L1664" s="19">
        <f>IF(A1664&amp;""="","",IFERROR(ROUND(K1664*INDEX('الموظفات'!$C$6:$C$205,MATCH(F1664&amp;"",'الموظفات'!$A$6:$A$205,0)),2),0))</f>
        <v/>
      </c>
      <c r="M1664" s="6">
        <f>IF(A1664&amp;""="","",IF(G1664&amp;""="","محجوز",G1664))</f>
        <v/>
      </c>
      <c r="N1664" s="18">
        <f>IF(ISNUMBER(A1664),IF(ISNUMBER(B1664),HOUR(B1664)*60+MINUTE(B1664),0),"")</f>
        <v/>
      </c>
      <c r="O1664" s="18">
        <f>IF(AND(ISNUMBER(A1664),A1664='الإعدادات'!$B$4),COUNTIFS($A$6:$A$2005,'الإعدادات'!$B$4,$N$6:$N$2005,"&lt;"&amp;N1664)+COUNTIFS($A$6:A1664,'الإعدادات'!$B$4,$N$6:N1664,N1664),"")</f>
        <v/>
      </c>
    </row>
    <row r="1665">
      <c r="A1665" s="13" t="n"/>
      <c r="B1665" s="20" t="n"/>
      <c r="C1665" s="5" t="n"/>
      <c r="D1665" s="21" t="n"/>
      <c r="E1665" s="5" t="n"/>
      <c r="F1665" s="5" t="n"/>
      <c r="G1665" s="5" t="n"/>
      <c r="H1665" s="15" t="n"/>
      <c r="I1665" s="5" t="n"/>
      <c r="J1665" s="19">
        <f>IF(E1665&amp;""="","",IFERROR(INDEX('الخدمات'!$B$6:$B$205,MATCH(E1665&amp;"",'الخدمات'!$A$6:$A$205,0)),"خدمة غير موجودة"))</f>
        <v/>
      </c>
      <c r="K1665" s="19">
        <f>IF(A1665&amp;""="","",IF(AND(G1665="تم",ISNUMBER(J1665)),ROUND(J1665-N(H1665),2),0))</f>
        <v/>
      </c>
      <c r="L1665" s="19">
        <f>IF(A1665&amp;""="","",IFERROR(ROUND(K1665*INDEX('الموظفات'!$C$6:$C$205,MATCH(F1665&amp;"",'الموظفات'!$A$6:$A$205,0)),2),0))</f>
        <v/>
      </c>
      <c r="M1665" s="6">
        <f>IF(A1665&amp;""="","",IF(G1665&amp;""="","محجوز",G1665))</f>
        <v/>
      </c>
      <c r="N1665" s="18">
        <f>IF(ISNUMBER(A1665),IF(ISNUMBER(B1665),HOUR(B1665)*60+MINUTE(B1665),0),"")</f>
        <v/>
      </c>
      <c r="O1665" s="18">
        <f>IF(AND(ISNUMBER(A1665),A1665='الإعدادات'!$B$4),COUNTIFS($A$6:$A$2005,'الإعدادات'!$B$4,$N$6:$N$2005,"&lt;"&amp;N1665)+COUNTIFS($A$6:A1665,'الإعدادات'!$B$4,$N$6:N1665,N1665),"")</f>
        <v/>
      </c>
    </row>
    <row r="1666">
      <c r="A1666" s="13" t="n"/>
      <c r="B1666" s="20" t="n"/>
      <c r="C1666" s="5" t="n"/>
      <c r="D1666" s="21" t="n"/>
      <c r="E1666" s="5" t="n"/>
      <c r="F1666" s="5" t="n"/>
      <c r="G1666" s="5" t="n"/>
      <c r="H1666" s="15" t="n"/>
      <c r="I1666" s="5" t="n"/>
      <c r="J1666" s="19">
        <f>IF(E1666&amp;""="","",IFERROR(INDEX('الخدمات'!$B$6:$B$205,MATCH(E1666&amp;"",'الخدمات'!$A$6:$A$205,0)),"خدمة غير موجودة"))</f>
        <v/>
      </c>
      <c r="K1666" s="19">
        <f>IF(A1666&amp;""="","",IF(AND(G1666="تم",ISNUMBER(J1666)),ROUND(J1666-N(H1666),2),0))</f>
        <v/>
      </c>
      <c r="L1666" s="19">
        <f>IF(A1666&amp;""="","",IFERROR(ROUND(K1666*INDEX('الموظفات'!$C$6:$C$205,MATCH(F1666&amp;"",'الموظفات'!$A$6:$A$205,0)),2),0))</f>
        <v/>
      </c>
      <c r="M1666" s="6">
        <f>IF(A1666&amp;""="","",IF(G1666&amp;""="","محجوز",G1666))</f>
        <v/>
      </c>
      <c r="N1666" s="18">
        <f>IF(ISNUMBER(A1666),IF(ISNUMBER(B1666),HOUR(B1666)*60+MINUTE(B1666),0),"")</f>
        <v/>
      </c>
      <c r="O1666" s="18">
        <f>IF(AND(ISNUMBER(A1666),A1666='الإعدادات'!$B$4),COUNTIFS($A$6:$A$2005,'الإعدادات'!$B$4,$N$6:$N$2005,"&lt;"&amp;N1666)+COUNTIFS($A$6:A1666,'الإعدادات'!$B$4,$N$6:N1666,N1666),"")</f>
        <v/>
      </c>
    </row>
    <row r="1667">
      <c r="A1667" s="13" t="n"/>
      <c r="B1667" s="20" t="n"/>
      <c r="C1667" s="5" t="n"/>
      <c r="D1667" s="21" t="n"/>
      <c r="E1667" s="5" t="n"/>
      <c r="F1667" s="5" t="n"/>
      <c r="G1667" s="5" t="n"/>
      <c r="H1667" s="15" t="n"/>
      <c r="I1667" s="5" t="n"/>
      <c r="J1667" s="19">
        <f>IF(E1667&amp;""="","",IFERROR(INDEX('الخدمات'!$B$6:$B$205,MATCH(E1667&amp;"",'الخدمات'!$A$6:$A$205,0)),"خدمة غير موجودة"))</f>
        <v/>
      </c>
      <c r="K1667" s="19">
        <f>IF(A1667&amp;""="","",IF(AND(G1667="تم",ISNUMBER(J1667)),ROUND(J1667-N(H1667),2),0))</f>
        <v/>
      </c>
      <c r="L1667" s="19">
        <f>IF(A1667&amp;""="","",IFERROR(ROUND(K1667*INDEX('الموظفات'!$C$6:$C$205,MATCH(F1667&amp;"",'الموظفات'!$A$6:$A$205,0)),2),0))</f>
        <v/>
      </c>
      <c r="M1667" s="6">
        <f>IF(A1667&amp;""="","",IF(G1667&amp;""="","محجوز",G1667))</f>
        <v/>
      </c>
      <c r="N1667" s="18">
        <f>IF(ISNUMBER(A1667),IF(ISNUMBER(B1667),HOUR(B1667)*60+MINUTE(B1667),0),"")</f>
        <v/>
      </c>
      <c r="O1667" s="18">
        <f>IF(AND(ISNUMBER(A1667),A1667='الإعدادات'!$B$4),COUNTIFS($A$6:$A$2005,'الإعدادات'!$B$4,$N$6:$N$2005,"&lt;"&amp;N1667)+COUNTIFS($A$6:A1667,'الإعدادات'!$B$4,$N$6:N1667,N1667),"")</f>
        <v/>
      </c>
    </row>
    <row r="1668">
      <c r="A1668" s="13" t="n"/>
      <c r="B1668" s="20" t="n"/>
      <c r="C1668" s="5" t="n"/>
      <c r="D1668" s="21" t="n"/>
      <c r="E1668" s="5" t="n"/>
      <c r="F1668" s="5" t="n"/>
      <c r="G1668" s="5" t="n"/>
      <c r="H1668" s="15" t="n"/>
      <c r="I1668" s="5" t="n"/>
      <c r="J1668" s="19">
        <f>IF(E1668&amp;""="","",IFERROR(INDEX('الخدمات'!$B$6:$B$205,MATCH(E1668&amp;"",'الخدمات'!$A$6:$A$205,0)),"خدمة غير موجودة"))</f>
        <v/>
      </c>
      <c r="K1668" s="19">
        <f>IF(A1668&amp;""="","",IF(AND(G1668="تم",ISNUMBER(J1668)),ROUND(J1668-N(H1668),2),0))</f>
        <v/>
      </c>
      <c r="L1668" s="19">
        <f>IF(A1668&amp;""="","",IFERROR(ROUND(K1668*INDEX('الموظفات'!$C$6:$C$205,MATCH(F1668&amp;"",'الموظفات'!$A$6:$A$205,0)),2),0))</f>
        <v/>
      </c>
      <c r="M1668" s="6">
        <f>IF(A1668&amp;""="","",IF(G1668&amp;""="","محجوز",G1668))</f>
        <v/>
      </c>
      <c r="N1668" s="18">
        <f>IF(ISNUMBER(A1668),IF(ISNUMBER(B1668),HOUR(B1668)*60+MINUTE(B1668),0),"")</f>
        <v/>
      </c>
      <c r="O1668" s="18">
        <f>IF(AND(ISNUMBER(A1668),A1668='الإعدادات'!$B$4),COUNTIFS($A$6:$A$2005,'الإعدادات'!$B$4,$N$6:$N$2005,"&lt;"&amp;N1668)+COUNTIFS($A$6:A1668,'الإعدادات'!$B$4,$N$6:N1668,N1668),"")</f>
        <v/>
      </c>
    </row>
    <row r="1669">
      <c r="A1669" s="13" t="n"/>
      <c r="B1669" s="20" t="n"/>
      <c r="C1669" s="5" t="n"/>
      <c r="D1669" s="21" t="n"/>
      <c r="E1669" s="5" t="n"/>
      <c r="F1669" s="5" t="n"/>
      <c r="G1669" s="5" t="n"/>
      <c r="H1669" s="15" t="n"/>
      <c r="I1669" s="5" t="n"/>
      <c r="J1669" s="19">
        <f>IF(E1669&amp;""="","",IFERROR(INDEX('الخدمات'!$B$6:$B$205,MATCH(E1669&amp;"",'الخدمات'!$A$6:$A$205,0)),"خدمة غير موجودة"))</f>
        <v/>
      </c>
      <c r="K1669" s="19">
        <f>IF(A1669&amp;""="","",IF(AND(G1669="تم",ISNUMBER(J1669)),ROUND(J1669-N(H1669),2),0))</f>
        <v/>
      </c>
      <c r="L1669" s="19">
        <f>IF(A1669&amp;""="","",IFERROR(ROUND(K1669*INDEX('الموظفات'!$C$6:$C$205,MATCH(F1669&amp;"",'الموظفات'!$A$6:$A$205,0)),2),0))</f>
        <v/>
      </c>
      <c r="M1669" s="6">
        <f>IF(A1669&amp;""="","",IF(G1669&amp;""="","محجوز",G1669))</f>
        <v/>
      </c>
      <c r="N1669" s="18">
        <f>IF(ISNUMBER(A1669),IF(ISNUMBER(B1669),HOUR(B1669)*60+MINUTE(B1669),0),"")</f>
        <v/>
      </c>
      <c r="O1669" s="18">
        <f>IF(AND(ISNUMBER(A1669),A1669='الإعدادات'!$B$4),COUNTIFS($A$6:$A$2005,'الإعدادات'!$B$4,$N$6:$N$2005,"&lt;"&amp;N1669)+COUNTIFS($A$6:A1669,'الإعدادات'!$B$4,$N$6:N1669,N1669),"")</f>
        <v/>
      </c>
    </row>
    <row r="1670">
      <c r="A1670" s="13" t="n"/>
      <c r="B1670" s="20" t="n"/>
      <c r="C1670" s="5" t="n"/>
      <c r="D1670" s="21" t="n"/>
      <c r="E1670" s="5" t="n"/>
      <c r="F1670" s="5" t="n"/>
      <c r="G1670" s="5" t="n"/>
      <c r="H1670" s="15" t="n"/>
      <c r="I1670" s="5" t="n"/>
      <c r="J1670" s="19">
        <f>IF(E1670&amp;""="","",IFERROR(INDEX('الخدمات'!$B$6:$B$205,MATCH(E1670&amp;"",'الخدمات'!$A$6:$A$205,0)),"خدمة غير موجودة"))</f>
        <v/>
      </c>
      <c r="K1670" s="19">
        <f>IF(A1670&amp;""="","",IF(AND(G1670="تم",ISNUMBER(J1670)),ROUND(J1670-N(H1670),2),0))</f>
        <v/>
      </c>
      <c r="L1670" s="19">
        <f>IF(A1670&amp;""="","",IFERROR(ROUND(K1670*INDEX('الموظفات'!$C$6:$C$205,MATCH(F1670&amp;"",'الموظفات'!$A$6:$A$205,0)),2),0))</f>
        <v/>
      </c>
      <c r="M1670" s="6">
        <f>IF(A1670&amp;""="","",IF(G1670&amp;""="","محجوز",G1670))</f>
        <v/>
      </c>
      <c r="N1670" s="18">
        <f>IF(ISNUMBER(A1670),IF(ISNUMBER(B1670),HOUR(B1670)*60+MINUTE(B1670),0),"")</f>
        <v/>
      </c>
      <c r="O1670" s="18">
        <f>IF(AND(ISNUMBER(A1670),A1670='الإعدادات'!$B$4),COUNTIFS($A$6:$A$2005,'الإعدادات'!$B$4,$N$6:$N$2005,"&lt;"&amp;N1670)+COUNTIFS($A$6:A1670,'الإعدادات'!$B$4,$N$6:N1670,N1670),"")</f>
        <v/>
      </c>
    </row>
    <row r="1671">
      <c r="A1671" s="13" t="n"/>
      <c r="B1671" s="20" t="n"/>
      <c r="C1671" s="5" t="n"/>
      <c r="D1671" s="21" t="n"/>
      <c r="E1671" s="5" t="n"/>
      <c r="F1671" s="5" t="n"/>
      <c r="G1671" s="5" t="n"/>
      <c r="H1671" s="15" t="n"/>
      <c r="I1671" s="5" t="n"/>
      <c r="J1671" s="19">
        <f>IF(E1671&amp;""="","",IFERROR(INDEX('الخدمات'!$B$6:$B$205,MATCH(E1671&amp;"",'الخدمات'!$A$6:$A$205,0)),"خدمة غير موجودة"))</f>
        <v/>
      </c>
      <c r="K1671" s="19">
        <f>IF(A1671&amp;""="","",IF(AND(G1671="تم",ISNUMBER(J1671)),ROUND(J1671-N(H1671),2),0))</f>
        <v/>
      </c>
      <c r="L1671" s="19">
        <f>IF(A1671&amp;""="","",IFERROR(ROUND(K1671*INDEX('الموظفات'!$C$6:$C$205,MATCH(F1671&amp;"",'الموظفات'!$A$6:$A$205,0)),2),0))</f>
        <v/>
      </c>
      <c r="M1671" s="6">
        <f>IF(A1671&amp;""="","",IF(G1671&amp;""="","محجوز",G1671))</f>
        <v/>
      </c>
      <c r="N1671" s="18">
        <f>IF(ISNUMBER(A1671),IF(ISNUMBER(B1671),HOUR(B1671)*60+MINUTE(B1671),0),"")</f>
        <v/>
      </c>
      <c r="O1671" s="18">
        <f>IF(AND(ISNUMBER(A1671),A1671='الإعدادات'!$B$4),COUNTIFS($A$6:$A$2005,'الإعدادات'!$B$4,$N$6:$N$2005,"&lt;"&amp;N1671)+COUNTIFS($A$6:A1671,'الإعدادات'!$B$4,$N$6:N1671,N1671),"")</f>
        <v/>
      </c>
    </row>
    <row r="1672">
      <c r="A1672" s="13" t="n"/>
      <c r="B1672" s="20" t="n"/>
      <c r="C1672" s="5" t="n"/>
      <c r="D1672" s="21" t="n"/>
      <c r="E1672" s="5" t="n"/>
      <c r="F1672" s="5" t="n"/>
      <c r="G1672" s="5" t="n"/>
      <c r="H1672" s="15" t="n"/>
      <c r="I1672" s="5" t="n"/>
      <c r="J1672" s="19">
        <f>IF(E1672&amp;""="","",IFERROR(INDEX('الخدمات'!$B$6:$B$205,MATCH(E1672&amp;"",'الخدمات'!$A$6:$A$205,0)),"خدمة غير موجودة"))</f>
        <v/>
      </c>
      <c r="K1672" s="19">
        <f>IF(A1672&amp;""="","",IF(AND(G1672="تم",ISNUMBER(J1672)),ROUND(J1672-N(H1672),2),0))</f>
        <v/>
      </c>
      <c r="L1672" s="19">
        <f>IF(A1672&amp;""="","",IFERROR(ROUND(K1672*INDEX('الموظفات'!$C$6:$C$205,MATCH(F1672&amp;"",'الموظفات'!$A$6:$A$205,0)),2),0))</f>
        <v/>
      </c>
      <c r="M1672" s="6">
        <f>IF(A1672&amp;""="","",IF(G1672&amp;""="","محجوز",G1672))</f>
        <v/>
      </c>
      <c r="N1672" s="18">
        <f>IF(ISNUMBER(A1672),IF(ISNUMBER(B1672),HOUR(B1672)*60+MINUTE(B1672),0),"")</f>
        <v/>
      </c>
      <c r="O1672" s="18">
        <f>IF(AND(ISNUMBER(A1672),A1672='الإعدادات'!$B$4),COUNTIFS($A$6:$A$2005,'الإعدادات'!$B$4,$N$6:$N$2005,"&lt;"&amp;N1672)+COUNTIFS($A$6:A1672,'الإعدادات'!$B$4,$N$6:N1672,N1672),"")</f>
        <v/>
      </c>
    </row>
    <row r="1673">
      <c r="A1673" s="13" t="n"/>
      <c r="B1673" s="20" t="n"/>
      <c r="C1673" s="5" t="n"/>
      <c r="D1673" s="21" t="n"/>
      <c r="E1673" s="5" t="n"/>
      <c r="F1673" s="5" t="n"/>
      <c r="G1673" s="5" t="n"/>
      <c r="H1673" s="15" t="n"/>
      <c r="I1673" s="5" t="n"/>
      <c r="J1673" s="19">
        <f>IF(E1673&amp;""="","",IFERROR(INDEX('الخدمات'!$B$6:$B$205,MATCH(E1673&amp;"",'الخدمات'!$A$6:$A$205,0)),"خدمة غير موجودة"))</f>
        <v/>
      </c>
      <c r="K1673" s="19">
        <f>IF(A1673&amp;""="","",IF(AND(G1673="تم",ISNUMBER(J1673)),ROUND(J1673-N(H1673),2),0))</f>
        <v/>
      </c>
      <c r="L1673" s="19">
        <f>IF(A1673&amp;""="","",IFERROR(ROUND(K1673*INDEX('الموظفات'!$C$6:$C$205,MATCH(F1673&amp;"",'الموظفات'!$A$6:$A$205,0)),2),0))</f>
        <v/>
      </c>
      <c r="M1673" s="6">
        <f>IF(A1673&amp;""="","",IF(G1673&amp;""="","محجوز",G1673))</f>
        <v/>
      </c>
      <c r="N1673" s="18">
        <f>IF(ISNUMBER(A1673),IF(ISNUMBER(B1673),HOUR(B1673)*60+MINUTE(B1673),0),"")</f>
        <v/>
      </c>
      <c r="O1673" s="18">
        <f>IF(AND(ISNUMBER(A1673),A1673='الإعدادات'!$B$4),COUNTIFS($A$6:$A$2005,'الإعدادات'!$B$4,$N$6:$N$2005,"&lt;"&amp;N1673)+COUNTIFS($A$6:A1673,'الإعدادات'!$B$4,$N$6:N1673,N1673),"")</f>
        <v/>
      </c>
    </row>
    <row r="1674">
      <c r="A1674" s="13" t="n"/>
      <c r="B1674" s="20" t="n"/>
      <c r="C1674" s="5" t="n"/>
      <c r="D1674" s="21" t="n"/>
      <c r="E1674" s="5" t="n"/>
      <c r="F1674" s="5" t="n"/>
      <c r="G1674" s="5" t="n"/>
      <c r="H1674" s="15" t="n"/>
      <c r="I1674" s="5" t="n"/>
      <c r="J1674" s="19">
        <f>IF(E1674&amp;""="","",IFERROR(INDEX('الخدمات'!$B$6:$B$205,MATCH(E1674&amp;"",'الخدمات'!$A$6:$A$205,0)),"خدمة غير موجودة"))</f>
        <v/>
      </c>
      <c r="K1674" s="19">
        <f>IF(A1674&amp;""="","",IF(AND(G1674="تم",ISNUMBER(J1674)),ROUND(J1674-N(H1674),2),0))</f>
        <v/>
      </c>
      <c r="L1674" s="19">
        <f>IF(A1674&amp;""="","",IFERROR(ROUND(K1674*INDEX('الموظفات'!$C$6:$C$205,MATCH(F1674&amp;"",'الموظفات'!$A$6:$A$205,0)),2),0))</f>
        <v/>
      </c>
      <c r="M1674" s="6">
        <f>IF(A1674&amp;""="","",IF(G1674&amp;""="","محجوز",G1674))</f>
        <v/>
      </c>
      <c r="N1674" s="18">
        <f>IF(ISNUMBER(A1674),IF(ISNUMBER(B1674),HOUR(B1674)*60+MINUTE(B1674),0),"")</f>
        <v/>
      </c>
      <c r="O1674" s="18">
        <f>IF(AND(ISNUMBER(A1674),A1674='الإعدادات'!$B$4),COUNTIFS($A$6:$A$2005,'الإعدادات'!$B$4,$N$6:$N$2005,"&lt;"&amp;N1674)+COUNTIFS($A$6:A1674,'الإعدادات'!$B$4,$N$6:N1674,N1674),"")</f>
        <v/>
      </c>
    </row>
    <row r="1675">
      <c r="A1675" s="13" t="n"/>
      <c r="B1675" s="20" t="n"/>
      <c r="C1675" s="5" t="n"/>
      <c r="D1675" s="21" t="n"/>
      <c r="E1675" s="5" t="n"/>
      <c r="F1675" s="5" t="n"/>
      <c r="G1675" s="5" t="n"/>
      <c r="H1675" s="15" t="n"/>
      <c r="I1675" s="5" t="n"/>
      <c r="J1675" s="19">
        <f>IF(E1675&amp;""="","",IFERROR(INDEX('الخدمات'!$B$6:$B$205,MATCH(E1675&amp;"",'الخدمات'!$A$6:$A$205,0)),"خدمة غير موجودة"))</f>
        <v/>
      </c>
      <c r="K1675" s="19">
        <f>IF(A1675&amp;""="","",IF(AND(G1675="تم",ISNUMBER(J1675)),ROUND(J1675-N(H1675),2),0))</f>
        <v/>
      </c>
      <c r="L1675" s="19">
        <f>IF(A1675&amp;""="","",IFERROR(ROUND(K1675*INDEX('الموظفات'!$C$6:$C$205,MATCH(F1675&amp;"",'الموظفات'!$A$6:$A$205,0)),2),0))</f>
        <v/>
      </c>
      <c r="M1675" s="6">
        <f>IF(A1675&amp;""="","",IF(G1675&amp;""="","محجوز",G1675))</f>
        <v/>
      </c>
      <c r="N1675" s="18">
        <f>IF(ISNUMBER(A1675),IF(ISNUMBER(B1675),HOUR(B1675)*60+MINUTE(B1675),0),"")</f>
        <v/>
      </c>
      <c r="O1675" s="18">
        <f>IF(AND(ISNUMBER(A1675),A1675='الإعدادات'!$B$4),COUNTIFS($A$6:$A$2005,'الإعدادات'!$B$4,$N$6:$N$2005,"&lt;"&amp;N1675)+COUNTIFS($A$6:A1675,'الإعدادات'!$B$4,$N$6:N1675,N1675),"")</f>
        <v/>
      </c>
    </row>
    <row r="1676">
      <c r="A1676" s="13" t="n"/>
      <c r="B1676" s="20" t="n"/>
      <c r="C1676" s="5" t="n"/>
      <c r="D1676" s="21" t="n"/>
      <c r="E1676" s="5" t="n"/>
      <c r="F1676" s="5" t="n"/>
      <c r="G1676" s="5" t="n"/>
      <c r="H1676" s="15" t="n"/>
      <c r="I1676" s="5" t="n"/>
      <c r="J1676" s="19">
        <f>IF(E1676&amp;""="","",IFERROR(INDEX('الخدمات'!$B$6:$B$205,MATCH(E1676&amp;"",'الخدمات'!$A$6:$A$205,0)),"خدمة غير موجودة"))</f>
        <v/>
      </c>
      <c r="K1676" s="19">
        <f>IF(A1676&amp;""="","",IF(AND(G1676="تم",ISNUMBER(J1676)),ROUND(J1676-N(H1676),2),0))</f>
        <v/>
      </c>
      <c r="L1676" s="19">
        <f>IF(A1676&amp;""="","",IFERROR(ROUND(K1676*INDEX('الموظفات'!$C$6:$C$205,MATCH(F1676&amp;"",'الموظفات'!$A$6:$A$205,0)),2),0))</f>
        <v/>
      </c>
      <c r="M1676" s="6">
        <f>IF(A1676&amp;""="","",IF(G1676&amp;""="","محجوز",G1676))</f>
        <v/>
      </c>
      <c r="N1676" s="18">
        <f>IF(ISNUMBER(A1676),IF(ISNUMBER(B1676),HOUR(B1676)*60+MINUTE(B1676),0),"")</f>
        <v/>
      </c>
      <c r="O1676" s="18">
        <f>IF(AND(ISNUMBER(A1676),A1676='الإعدادات'!$B$4),COUNTIFS($A$6:$A$2005,'الإعدادات'!$B$4,$N$6:$N$2005,"&lt;"&amp;N1676)+COUNTIFS($A$6:A1676,'الإعدادات'!$B$4,$N$6:N1676,N1676),"")</f>
        <v/>
      </c>
    </row>
    <row r="1677">
      <c r="A1677" s="13" t="n"/>
      <c r="B1677" s="20" t="n"/>
      <c r="C1677" s="5" t="n"/>
      <c r="D1677" s="21" t="n"/>
      <c r="E1677" s="5" t="n"/>
      <c r="F1677" s="5" t="n"/>
      <c r="G1677" s="5" t="n"/>
      <c r="H1677" s="15" t="n"/>
      <c r="I1677" s="5" t="n"/>
      <c r="J1677" s="19">
        <f>IF(E1677&amp;""="","",IFERROR(INDEX('الخدمات'!$B$6:$B$205,MATCH(E1677&amp;"",'الخدمات'!$A$6:$A$205,0)),"خدمة غير موجودة"))</f>
        <v/>
      </c>
      <c r="K1677" s="19">
        <f>IF(A1677&amp;""="","",IF(AND(G1677="تم",ISNUMBER(J1677)),ROUND(J1677-N(H1677),2),0))</f>
        <v/>
      </c>
      <c r="L1677" s="19">
        <f>IF(A1677&amp;""="","",IFERROR(ROUND(K1677*INDEX('الموظفات'!$C$6:$C$205,MATCH(F1677&amp;"",'الموظفات'!$A$6:$A$205,0)),2),0))</f>
        <v/>
      </c>
      <c r="M1677" s="6">
        <f>IF(A1677&amp;""="","",IF(G1677&amp;""="","محجوز",G1677))</f>
        <v/>
      </c>
      <c r="N1677" s="18">
        <f>IF(ISNUMBER(A1677),IF(ISNUMBER(B1677),HOUR(B1677)*60+MINUTE(B1677),0),"")</f>
        <v/>
      </c>
      <c r="O1677" s="18">
        <f>IF(AND(ISNUMBER(A1677),A1677='الإعدادات'!$B$4),COUNTIFS($A$6:$A$2005,'الإعدادات'!$B$4,$N$6:$N$2005,"&lt;"&amp;N1677)+COUNTIFS($A$6:A1677,'الإعدادات'!$B$4,$N$6:N1677,N1677),"")</f>
        <v/>
      </c>
    </row>
    <row r="1678">
      <c r="A1678" s="13" t="n"/>
      <c r="B1678" s="20" t="n"/>
      <c r="C1678" s="5" t="n"/>
      <c r="D1678" s="21" t="n"/>
      <c r="E1678" s="5" t="n"/>
      <c r="F1678" s="5" t="n"/>
      <c r="G1678" s="5" t="n"/>
      <c r="H1678" s="15" t="n"/>
      <c r="I1678" s="5" t="n"/>
      <c r="J1678" s="19">
        <f>IF(E1678&amp;""="","",IFERROR(INDEX('الخدمات'!$B$6:$B$205,MATCH(E1678&amp;"",'الخدمات'!$A$6:$A$205,0)),"خدمة غير موجودة"))</f>
        <v/>
      </c>
      <c r="K1678" s="19">
        <f>IF(A1678&amp;""="","",IF(AND(G1678="تم",ISNUMBER(J1678)),ROUND(J1678-N(H1678),2),0))</f>
        <v/>
      </c>
      <c r="L1678" s="19">
        <f>IF(A1678&amp;""="","",IFERROR(ROUND(K1678*INDEX('الموظفات'!$C$6:$C$205,MATCH(F1678&amp;"",'الموظفات'!$A$6:$A$205,0)),2),0))</f>
        <v/>
      </c>
      <c r="M1678" s="6">
        <f>IF(A1678&amp;""="","",IF(G1678&amp;""="","محجوز",G1678))</f>
        <v/>
      </c>
      <c r="N1678" s="18">
        <f>IF(ISNUMBER(A1678),IF(ISNUMBER(B1678),HOUR(B1678)*60+MINUTE(B1678),0),"")</f>
        <v/>
      </c>
      <c r="O1678" s="18">
        <f>IF(AND(ISNUMBER(A1678),A1678='الإعدادات'!$B$4),COUNTIFS($A$6:$A$2005,'الإعدادات'!$B$4,$N$6:$N$2005,"&lt;"&amp;N1678)+COUNTIFS($A$6:A1678,'الإعدادات'!$B$4,$N$6:N1678,N1678),"")</f>
        <v/>
      </c>
    </row>
    <row r="1679">
      <c r="A1679" s="13" t="n"/>
      <c r="B1679" s="20" t="n"/>
      <c r="C1679" s="5" t="n"/>
      <c r="D1679" s="21" t="n"/>
      <c r="E1679" s="5" t="n"/>
      <c r="F1679" s="5" t="n"/>
      <c r="G1679" s="5" t="n"/>
      <c r="H1679" s="15" t="n"/>
      <c r="I1679" s="5" t="n"/>
      <c r="J1679" s="19">
        <f>IF(E1679&amp;""="","",IFERROR(INDEX('الخدمات'!$B$6:$B$205,MATCH(E1679&amp;"",'الخدمات'!$A$6:$A$205,0)),"خدمة غير موجودة"))</f>
        <v/>
      </c>
      <c r="K1679" s="19">
        <f>IF(A1679&amp;""="","",IF(AND(G1679="تم",ISNUMBER(J1679)),ROUND(J1679-N(H1679),2),0))</f>
        <v/>
      </c>
      <c r="L1679" s="19">
        <f>IF(A1679&amp;""="","",IFERROR(ROUND(K1679*INDEX('الموظفات'!$C$6:$C$205,MATCH(F1679&amp;"",'الموظفات'!$A$6:$A$205,0)),2),0))</f>
        <v/>
      </c>
      <c r="M1679" s="6">
        <f>IF(A1679&amp;""="","",IF(G1679&amp;""="","محجوز",G1679))</f>
        <v/>
      </c>
      <c r="N1679" s="18">
        <f>IF(ISNUMBER(A1679),IF(ISNUMBER(B1679),HOUR(B1679)*60+MINUTE(B1679),0),"")</f>
        <v/>
      </c>
      <c r="O1679" s="18">
        <f>IF(AND(ISNUMBER(A1679),A1679='الإعدادات'!$B$4),COUNTIFS($A$6:$A$2005,'الإعدادات'!$B$4,$N$6:$N$2005,"&lt;"&amp;N1679)+COUNTIFS($A$6:A1679,'الإعدادات'!$B$4,$N$6:N1679,N1679),"")</f>
        <v/>
      </c>
    </row>
    <row r="1680">
      <c r="A1680" s="13" t="n"/>
      <c r="B1680" s="20" t="n"/>
      <c r="C1680" s="5" t="n"/>
      <c r="D1680" s="21" t="n"/>
      <c r="E1680" s="5" t="n"/>
      <c r="F1680" s="5" t="n"/>
      <c r="G1680" s="5" t="n"/>
      <c r="H1680" s="15" t="n"/>
      <c r="I1680" s="5" t="n"/>
      <c r="J1680" s="19">
        <f>IF(E1680&amp;""="","",IFERROR(INDEX('الخدمات'!$B$6:$B$205,MATCH(E1680&amp;"",'الخدمات'!$A$6:$A$205,0)),"خدمة غير موجودة"))</f>
        <v/>
      </c>
      <c r="K1680" s="19">
        <f>IF(A1680&amp;""="","",IF(AND(G1680="تم",ISNUMBER(J1680)),ROUND(J1680-N(H1680),2),0))</f>
        <v/>
      </c>
      <c r="L1680" s="19">
        <f>IF(A1680&amp;""="","",IFERROR(ROUND(K1680*INDEX('الموظفات'!$C$6:$C$205,MATCH(F1680&amp;"",'الموظفات'!$A$6:$A$205,0)),2),0))</f>
        <v/>
      </c>
      <c r="M1680" s="6">
        <f>IF(A1680&amp;""="","",IF(G1680&amp;""="","محجوز",G1680))</f>
        <v/>
      </c>
      <c r="N1680" s="18">
        <f>IF(ISNUMBER(A1680),IF(ISNUMBER(B1680),HOUR(B1680)*60+MINUTE(B1680),0),"")</f>
        <v/>
      </c>
      <c r="O1680" s="18">
        <f>IF(AND(ISNUMBER(A1680),A1680='الإعدادات'!$B$4),COUNTIFS($A$6:$A$2005,'الإعدادات'!$B$4,$N$6:$N$2005,"&lt;"&amp;N1680)+COUNTIFS($A$6:A1680,'الإعدادات'!$B$4,$N$6:N1680,N1680),"")</f>
        <v/>
      </c>
    </row>
    <row r="1681">
      <c r="A1681" s="13" t="n"/>
      <c r="B1681" s="20" t="n"/>
      <c r="C1681" s="5" t="n"/>
      <c r="D1681" s="21" t="n"/>
      <c r="E1681" s="5" t="n"/>
      <c r="F1681" s="5" t="n"/>
      <c r="G1681" s="5" t="n"/>
      <c r="H1681" s="15" t="n"/>
      <c r="I1681" s="5" t="n"/>
      <c r="J1681" s="19">
        <f>IF(E1681&amp;""="","",IFERROR(INDEX('الخدمات'!$B$6:$B$205,MATCH(E1681&amp;"",'الخدمات'!$A$6:$A$205,0)),"خدمة غير موجودة"))</f>
        <v/>
      </c>
      <c r="K1681" s="19">
        <f>IF(A1681&amp;""="","",IF(AND(G1681="تم",ISNUMBER(J1681)),ROUND(J1681-N(H1681),2),0))</f>
        <v/>
      </c>
      <c r="L1681" s="19">
        <f>IF(A1681&amp;""="","",IFERROR(ROUND(K1681*INDEX('الموظفات'!$C$6:$C$205,MATCH(F1681&amp;"",'الموظفات'!$A$6:$A$205,0)),2),0))</f>
        <v/>
      </c>
      <c r="M1681" s="6">
        <f>IF(A1681&amp;""="","",IF(G1681&amp;""="","محجوز",G1681))</f>
        <v/>
      </c>
      <c r="N1681" s="18">
        <f>IF(ISNUMBER(A1681),IF(ISNUMBER(B1681),HOUR(B1681)*60+MINUTE(B1681),0),"")</f>
        <v/>
      </c>
      <c r="O1681" s="18">
        <f>IF(AND(ISNUMBER(A1681),A1681='الإعدادات'!$B$4),COUNTIFS($A$6:$A$2005,'الإعدادات'!$B$4,$N$6:$N$2005,"&lt;"&amp;N1681)+COUNTIFS($A$6:A1681,'الإعدادات'!$B$4,$N$6:N1681,N1681),"")</f>
        <v/>
      </c>
    </row>
    <row r="1682">
      <c r="A1682" s="13" t="n"/>
      <c r="B1682" s="20" t="n"/>
      <c r="C1682" s="5" t="n"/>
      <c r="D1682" s="21" t="n"/>
      <c r="E1682" s="5" t="n"/>
      <c r="F1682" s="5" t="n"/>
      <c r="G1682" s="5" t="n"/>
      <c r="H1682" s="15" t="n"/>
      <c r="I1682" s="5" t="n"/>
      <c r="J1682" s="19">
        <f>IF(E1682&amp;""="","",IFERROR(INDEX('الخدمات'!$B$6:$B$205,MATCH(E1682&amp;"",'الخدمات'!$A$6:$A$205,0)),"خدمة غير موجودة"))</f>
        <v/>
      </c>
      <c r="K1682" s="19">
        <f>IF(A1682&amp;""="","",IF(AND(G1682="تم",ISNUMBER(J1682)),ROUND(J1682-N(H1682),2),0))</f>
        <v/>
      </c>
      <c r="L1682" s="19">
        <f>IF(A1682&amp;""="","",IFERROR(ROUND(K1682*INDEX('الموظفات'!$C$6:$C$205,MATCH(F1682&amp;"",'الموظفات'!$A$6:$A$205,0)),2),0))</f>
        <v/>
      </c>
      <c r="M1682" s="6">
        <f>IF(A1682&amp;""="","",IF(G1682&amp;""="","محجوز",G1682))</f>
        <v/>
      </c>
      <c r="N1682" s="18">
        <f>IF(ISNUMBER(A1682),IF(ISNUMBER(B1682),HOUR(B1682)*60+MINUTE(B1682),0),"")</f>
        <v/>
      </c>
      <c r="O1682" s="18">
        <f>IF(AND(ISNUMBER(A1682),A1682='الإعدادات'!$B$4),COUNTIFS($A$6:$A$2005,'الإعدادات'!$B$4,$N$6:$N$2005,"&lt;"&amp;N1682)+COUNTIFS($A$6:A1682,'الإعدادات'!$B$4,$N$6:N1682,N1682),"")</f>
        <v/>
      </c>
    </row>
    <row r="1683">
      <c r="A1683" s="13" t="n"/>
      <c r="B1683" s="20" t="n"/>
      <c r="C1683" s="5" t="n"/>
      <c r="D1683" s="21" t="n"/>
      <c r="E1683" s="5" t="n"/>
      <c r="F1683" s="5" t="n"/>
      <c r="G1683" s="5" t="n"/>
      <c r="H1683" s="15" t="n"/>
      <c r="I1683" s="5" t="n"/>
      <c r="J1683" s="19">
        <f>IF(E1683&amp;""="","",IFERROR(INDEX('الخدمات'!$B$6:$B$205,MATCH(E1683&amp;"",'الخدمات'!$A$6:$A$205,0)),"خدمة غير موجودة"))</f>
        <v/>
      </c>
      <c r="K1683" s="19">
        <f>IF(A1683&amp;""="","",IF(AND(G1683="تم",ISNUMBER(J1683)),ROUND(J1683-N(H1683),2),0))</f>
        <v/>
      </c>
      <c r="L1683" s="19">
        <f>IF(A1683&amp;""="","",IFERROR(ROUND(K1683*INDEX('الموظفات'!$C$6:$C$205,MATCH(F1683&amp;"",'الموظفات'!$A$6:$A$205,0)),2),0))</f>
        <v/>
      </c>
      <c r="M1683" s="6">
        <f>IF(A1683&amp;""="","",IF(G1683&amp;""="","محجوز",G1683))</f>
        <v/>
      </c>
      <c r="N1683" s="18">
        <f>IF(ISNUMBER(A1683),IF(ISNUMBER(B1683),HOUR(B1683)*60+MINUTE(B1683),0),"")</f>
        <v/>
      </c>
      <c r="O1683" s="18">
        <f>IF(AND(ISNUMBER(A1683),A1683='الإعدادات'!$B$4),COUNTIFS($A$6:$A$2005,'الإعدادات'!$B$4,$N$6:$N$2005,"&lt;"&amp;N1683)+COUNTIFS($A$6:A1683,'الإعدادات'!$B$4,$N$6:N1683,N1683),"")</f>
        <v/>
      </c>
    </row>
    <row r="1684">
      <c r="A1684" s="13" t="n"/>
      <c r="B1684" s="20" t="n"/>
      <c r="C1684" s="5" t="n"/>
      <c r="D1684" s="21" t="n"/>
      <c r="E1684" s="5" t="n"/>
      <c r="F1684" s="5" t="n"/>
      <c r="G1684" s="5" t="n"/>
      <c r="H1684" s="15" t="n"/>
      <c r="I1684" s="5" t="n"/>
      <c r="J1684" s="19">
        <f>IF(E1684&amp;""="","",IFERROR(INDEX('الخدمات'!$B$6:$B$205,MATCH(E1684&amp;"",'الخدمات'!$A$6:$A$205,0)),"خدمة غير موجودة"))</f>
        <v/>
      </c>
      <c r="K1684" s="19">
        <f>IF(A1684&amp;""="","",IF(AND(G1684="تم",ISNUMBER(J1684)),ROUND(J1684-N(H1684),2),0))</f>
        <v/>
      </c>
      <c r="L1684" s="19">
        <f>IF(A1684&amp;""="","",IFERROR(ROUND(K1684*INDEX('الموظفات'!$C$6:$C$205,MATCH(F1684&amp;"",'الموظفات'!$A$6:$A$205,0)),2),0))</f>
        <v/>
      </c>
      <c r="M1684" s="6">
        <f>IF(A1684&amp;""="","",IF(G1684&amp;""="","محجوز",G1684))</f>
        <v/>
      </c>
      <c r="N1684" s="18">
        <f>IF(ISNUMBER(A1684),IF(ISNUMBER(B1684),HOUR(B1684)*60+MINUTE(B1684),0),"")</f>
        <v/>
      </c>
      <c r="O1684" s="18">
        <f>IF(AND(ISNUMBER(A1684),A1684='الإعدادات'!$B$4),COUNTIFS($A$6:$A$2005,'الإعدادات'!$B$4,$N$6:$N$2005,"&lt;"&amp;N1684)+COUNTIFS($A$6:A1684,'الإعدادات'!$B$4,$N$6:N1684,N1684),"")</f>
        <v/>
      </c>
    </row>
    <row r="1685">
      <c r="A1685" s="13" t="n"/>
      <c r="B1685" s="20" t="n"/>
      <c r="C1685" s="5" t="n"/>
      <c r="D1685" s="21" t="n"/>
      <c r="E1685" s="5" t="n"/>
      <c r="F1685" s="5" t="n"/>
      <c r="G1685" s="5" t="n"/>
      <c r="H1685" s="15" t="n"/>
      <c r="I1685" s="5" t="n"/>
      <c r="J1685" s="19">
        <f>IF(E1685&amp;""="","",IFERROR(INDEX('الخدمات'!$B$6:$B$205,MATCH(E1685&amp;"",'الخدمات'!$A$6:$A$205,0)),"خدمة غير موجودة"))</f>
        <v/>
      </c>
      <c r="K1685" s="19">
        <f>IF(A1685&amp;""="","",IF(AND(G1685="تم",ISNUMBER(J1685)),ROUND(J1685-N(H1685),2),0))</f>
        <v/>
      </c>
      <c r="L1685" s="19">
        <f>IF(A1685&amp;""="","",IFERROR(ROUND(K1685*INDEX('الموظفات'!$C$6:$C$205,MATCH(F1685&amp;"",'الموظفات'!$A$6:$A$205,0)),2),0))</f>
        <v/>
      </c>
      <c r="M1685" s="6">
        <f>IF(A1685&amp;""="","",IF(G1685&amp;""="","محجوز",G1685))</f>
        <v/>
      </c>
      <c r="N1685" s="18">
        <f>IF(ISNUMBER(A1685),IF(ISNUMBER(B1685),HOUR(B1685)*60+MINUTE(B1685),0),"")</f>
        <v/>
      </c>
      <c r="O1685" s="18">
        <f>IF(AND(ISNUMBER(A1685),A1685='الإعدادات'!$B$4),COUNTIFS($A$6:$A$2005,'الإعدادات'!$B$4,$N$6:$N$2005,"&lt;"&amp;N1685)+COUNTIFS($A$6:A1685,'الإعدادات'!$B$4,$N$6:N1685,N1685),"")</f>
        <v/>
      </c>
    </row>
    <row r="1686">
      <c r="A1686" s="13" t="n"/>
      <c r="B1686" s="20" t="n"/>
      <c r="C1686" s="5" t="n"/>
      <c r="D1686" s="21" t="n"/>
      <c r="E1686" s="5" t="n"/>
      <c r="F1686" s="5" t="n"/>
      <c r="G1686" s="5" t="n"/>
      <c r="H1686" s="15" t="n"/>
      <c r="I1686" s="5" t="n"/>
      <c r="J1686" s="19">
        <f>IF(E1686&amp;""="","",IFERROR(INDEX('الخدمات'!$B$6:$B$205,MATCH(E1686&amp;"",'الخدمات'!$A$6:$A$205,0)),"خدمة غير موجودة"))</f>
        <v/>
      </c>
      <c r="K1686" s="19">
        <f>IF(A1686&amp;""="","",IF(AND(G1686="تم",ISNUMBER(J1686)),ROUND(J1686-N(H1686),2),0))</f>
        <v/>
      </c>
      <c r="L1686" s="19">
        <f>IF(A1686&amp;""="","",IFERROR(ROUND(K1686*INDEX('الموظفات'!$C$6:$C$205,MATCH(F1686&amp;"",'الموظفات'!$A$6:$A$205,0)),2),0))</f>
        <v/>
      </c>
      <c r="M1686" s="6">
        <f>IF(A1686&amp;""="","",IF(G1686&amp;""="","محجوز",G1686))</f>
        <v/>
      </c>
      <c r="N1686" s="18">
        <f>IF(ISNUMBER(A1686),IF(ISNUMBER(B1686),HOUR(B1686)*60+MINUTE(B1686),0),"")</f>
        <v/>
      </c>
      <c r="O1686" s="18">
        <f>IF(AND(ISNUMBER(A1686),A1686='الإعدادات'!$B$4),COUNTIFS($A$6:$A$2005,'الإعدادات'!$B$4,$N$6:$N$2005,"&lt;"&amp;N1686)+COUNTIFS($A$6:A1686,'الإعدادات'!$B$4,$N$6:N1686,N1686),"")</f>
        <v/>
      </c>
    </row>
    <row r="1687">
      <c r="A1687" s="13" t="n"/>
      <c r="B1687" s="20" t="n"/>
      <c r="C1687" s="5" t="n"/>
      <c r="D1687" s="21" t="n"/>
      <c r="E1687" s="5" t="n"/>
      <c r="F1687" s="5" t="n"/>
      <c r="G1687" s="5" t="n"/>
      <c r="H1687" s="15" t="n"/>
      <c r="I1687" s="5" t="n"/>
      <c r="J1687" s="19">
        <f>IF(E1687&amp;""="","",IFERROR(INDEX('الخدمات'!$B$6:$B$205,MATCH(E1687&amp;"",'الخدمات'!$A$6:$A$205,0)),"خدمة غير موجودة"))</f>
        <v/>
      </c>
      <c r="K1687" s="19">
        <f>IF(A1687&amp;""="","",IF(AND(G1687="تم",ISNUMBER(J1687)),ROUND(J1687-N(H1687),2),0))</f>
        <v/>
      </c>
      <c r="L1687" s="19">
        <f>IF(A1687&amp;""="","",IFERROR(ROUND(K1687*INDEX('الموظفات'!$C$6:$C$205,MATCH(F1687&amp;"",'الموظفات'!$A$6:$A$205,0)),2),0))</f>
        <v/>
      </c>
      <c r="M1687" s="6">
        <f>IF(A1687&amp;""="","",IF(G1687&amp;""="","محجوز",G1687))</f>
        <v/>
      </c>
      <c r="N1687" s="18">
        <f>IF(ISNUMBER(A1687),IF(ISNUMBER(B1687),HOUR(B1687)*60+MINUTE(B1687),0),"")</f>
        <v/>
      </c>
      <c r="O1687" s="18">
        <f>IF(AND(ISNUMBER(A1687),A1687='الإعدادات'!$B$4),COUNTIFS($A$6:$A$2005,'الإعدادات'!$B$4,$N$6:$N$2005,"&lt;"&amp;N1687)+COUNTIFS($A$6:A1687,'الإعدادات'!$B$4,$N$6:N1687,N1687),"")</f>
        <v/>
      </c>
    </row>
    <row r="1688">
      <c r="A1688" s="13" t="n"/>
      <c r="B1688" s="20" t="n"/>
      <c r="C1688" s="5" t="n"/>
      <c r="D1688" s="21" t="n"/>
      <c r="E1688" s="5" t="n"/>
      <c r="F1688" s="5" t="n"/>
      <c r="G1688" s="5" t="n"/>
      <c r="H1688" s="15" t="n"/>
      <c r="I1688" s="5" t="n"/>
      <c r="J1688" s="19">
        <f>IF(E1688&amp;""="","",IFERROR(INDEX('الخدمات'!$B$6:$B$205,MATCH(E1688&amp;"",'الخدمات'!$A$6:$A$205,0)),"خدمة غير موجودة"))</f>
        <v/>
      </c>
      <c r="K1688" s="19">
        <f>IF(A1688&amp;""="","",IF(AND(G1688="تم",ISNUMBER(J1688)),ROUND(J1688-N(H1688),2),0))</f>
        <v/>
      </c>
      <c r="L1688" s="19">
        <f>IF(A1688&amp;""="","",IFERROR(ROUND(K1688*INDEX('الموظفات'!$C$6:$C$205,MATCH(F1688&amp;"",'الموظفات'!$A$6:$A$205,0)),2),0))</f>
        <v/>
      </c>
      <c r="M1688" s="6">
        <f>IF(A1688&amp;""="","",IF(G1688&amp;""="","محجوز",G1688))</f>
        <v/>
      </c>
      <c r="N1688" s="18">
        <f>IF(ISNUMBER(A1688),IF(ISNUMBER(B1688),HOUR(B1688)*60+MINUTE(B1688),0),"")</f>
        <v/>
      </c>
      <c r="O1688" s="18">
        <f>IF(AND(ISNUMBER(A1688),A1688='الإعدادات'!$B$4),COUNTIFS($A$6:$A$2005,'الإعدادات'!$B$4,$N$6:$N$2005,"&lt;"&amp;N1688)+COUNTIFS($A$6:A1688,'الإعدادات'!$B$4,$N$6:N1688,N1688),"")</f>
        <v/>
      </c>
    </row>
    <row r="1689">
      <c r="A1689" s="13" t="n"/>
      <c r="B1689" s="20" t="n"/>
      <c r="C1689" s="5" t="n"/>
      <c r="D1689" s="21" t="n"/>
      <c r="E1689" s="5" t="n"/>
      <c r="F1689" s="5" t="n"/>
      <c r="G1689" s="5" t="n"/>
      <c r="H1689" s="15" t="n"/>
      <c r="I1689" s="5" t="n"/>
      <c r="J1689" s="19">
        <f>IF(E1689&amp;""="","",IFERROR(INDEX('الخدمات'!$B$6:$B$205,MATCH(E1689&amp;"",'الخدمات'!$A$6:$A$205,0)),"خدمة غير موجودة"))</f>
        <v/>
      </c>
      <c r="K1689" s="19">
        <f>IF(A1689&amp;""="","",IF(AND(G1689="تم",ISNUMBER(J1689)),ROUND(J1689-N(H1689),2),0))</f>
        <v/>
      </c>
      <c r="L1689" s="19">
        <f>IF(A1689&amp;""="","",IFERROR(ROUND(K1689*INDEX('الموظفات'!$C$6:$C$205,MATCH(F1689&amp;"",'الموظفات'!$A$6:$A$205,0)),2),0))</f>
        <v/>
      </c>
      <c r="M1689" s="6">
        <f>IF(A1689&amp;""="","",IF(G1689&amp;""="","محجوز",G1689))</f>
        <v/>
      </c>
      <c r="N1689" s="18">
        <f>IF(ISNUMBER(A1689),IF(ISNUMBER(B1689),HOUR(B1689)*60+MINUTE(B1689),0),"")</f>
        <v/>
      </c>
      <c r="O1689" s="18">
        <f>IF(AND(ISNUMBER(A1689),A1689='الإعدادات'!$B$4),COUNTIFS($A$6:$A$2005,'الإعدادات'!$B$4,$N$6:$N$2005,"&lt;"&amp;N1689)+COUNTIFS($A$6:A1689,'الإعدادات'!$B$4,$N$6:N1689,N1689),"")</f>
        <v/>
      </c>
    </row>
    <row r="1690">
      <c r="A1690" s="13" t="n"/>
      <c r="B1690" s="20" t="n"/>
      <c r="C1690" s="5" t="n"/>
      <c r="D1690" s="21" t="n"/>
      <c r="E1690" s="5" t="n"/>
      <c r="F1690" s="5" t="n"/>
      <c r="G1690" s="5" t="n"/>
      <c r="H1690" s="15" t="n"/>
      <c r="I1690" s="5" t="n"/>
      <c r="J1690" s="19">
        <f>IF(E1690&amp;""="","",IFERROR(INDEX('الخدمات'!$B$6:$B$205,MATCH(E1690&amp;"",'الخدمات'!$A$6:$A$205,0)),"خدمة غير موجودة"))</f>
        <v/>
      </c>
      <c r="K1690" s="19">
        <f>IF(A1690&amp;""="","",IF(AND(G1690="تم",ISNUMBER(J1690)),ROUND(J1690-N(H1690),2),0))</f>
        <v/>
      </c>
      <c r="L1690" s="19">
        <f>IF(A1690&amp;""="","",IFERROR(ROUND(K1690*INDEX('الموظفات'!$C$6:$C$205,MATCH(F1690&amp;"",'الموظفات'!$A$6:$A$205,0)),2),0))</f>
        <v/>
      </c>
      <c r="M1690" s="6">
        <f>IF(A1690&amp;""="","",IF(G1690&amp;""="","محجوز",G1690))</f>
        <v/>
      </c>
      <c r="N1690" s="18">
        <f>IF(ISNUMBER(A1690),IF(ISNUMBER(B1690),HOUR(B1690)*60+MINUTE(B1690),0),"")</f>
        <v/>
      </c>
      <c r="O1690" s="18">
        <f>IF(AND(ISNUMBER(A1690),A1690='الإعدادات'!$B$4),COUNTIFS($A$6:$A$2005,'الإعدادات'!$B$4,$N$6:$N$2005,"&lt;"&amp;N1690)+COUNTIFS($A$6:A1690,'الإعدادات'!$B$4,$N$6:N1690,N1690),"")</f>
        <v/>
      </c>
    </row>
    <row r="1691">
      <c r="A1691" s="13" t="n"/>
      <c r="B1691" s="20" t="n"/>
      <c r="C1691" s="5" t="n"/>
      <c r="D1691" s="21" t="n"/>
      <c r="E1691" s="5" t="n"/>
      <c r="F1691" s="5" t="n"/>
      <c r="G1691" s="5" t="n"/>
      <c r="H1691" s="15" t="n"/>
      <c r="I1691" s="5" t="n"/>
      <c r="J1691" s="19">
        <f>IF(E1691&amp;""="","",IFERROR(INDEX('الخدمات'!$B$6:$B$205,MATCH(E1691&amp;"",'الخدمات'!$A$6:$A$205,0)),"خدمة غير موجودة"))</f>
        <v/>
      </c>
      <c r="K1691" s="19">
        <f>IF(A1691&amp;""="","",IF(AND(G1691="تم",ISNUMBER(J1691)),ROUND(J1691-N(H1691),2),0))</f>
        <v/>
      </c>
      <c r="L1691" s="19">
        <f>IF(A1691&amp;""="","",IFERROR(ROUND(K1691*INDEX('الموظفات'!$C$6:$C$205,MATCH(F1691&amp;"",'الموظفات'!$A$6:$A$205,0)),2),0))</f>
        <v/>
      </c>
      <c r="M1691" s="6">
        <f>IF(A1691&amp;""="","",IF(G1691&amp;""="","محجوز",G1691))</f>
        <v/>
      </c>
      <c r="N1691" s="18">
        <f>IF(ISNUMBER(A1691),IF(ISNUMBER(B1691),HOUR(B1691)*60+MINUTE(B1691),0),"")</f>
        <v/>
      </c>
      <c r="O1691" s="18">
        <f>IF(AND(ISNUMBER(A1691),A1691='الإعدادات'!$B$4),COUNTIFS($A$6:$A$2005,'الإعدادات'!$B$4,$N$6:$N$2005,"&lt;"&amp;N1691)+COUNTIFS($A$6:A1691,'الإعدادات'!$B$4,$N$6:N1691,N1691),"")</f>
        <v/>
      </c>
    </row>
    <row r="1692">
      <c r="A1692" s="13" t="n"/>
      <c r="B1692" s="20" t="n"/>
      <c r="C1692" s="5" t="n"/>
      <c r="D1692" s="21" t="n"/>
      <c r="E1692" s="5" t="n"/>
      <c r="F1692" s="5" t="n"/>
      <c r="G1692" s="5" t="n"/>
      <c r="H1692" s="15" t="n"/>
      <c r="I1692" s="5" t="n"/>
      <c r="J1692" s="19">
        <f>IF(E1692&amp;""="","",IFERROR(INDEX('الخدمات'!$B$6:$B$205,MATCH(E1692&amp;"",'الخدمات'!$A$6:$A$205,0)),"خدمة غير موجودة"))</f>
        <v/>
      </c>
      <c r="K1692" s="19">
        <f>IF(A1692&amp;""="","",IF(AND(G1692="تم",ISNUMBER(J1692)),ROUND(J1692-N(H1692),2),0))</f>
        <v/>
      </c>
      <c r="L1692" s="19">
        <f>IF(A1692&amp;""="","",IFERROR(ROUND(K1692*INDEX('الموظفات'!$C$6:$C$205,MATCH(F1692&amp;"",'الموظفات'!$A$6:$A$205,0)),2),0))</f>
        <v/>
      </c>
      <c r="M1692" s="6">
        <f>IF(A1692&amp;""="","",IF(G1692&amp;""="","محجوز",G1692))</f>
        <v/>
      </c>
      <c r="N1692" s="18">
        <f>IF(ISNUMBER(A1692),IF(ISNUMBER(B1692),HOUR(B1692)*60+MINUTE(B1692),0),"")</f>
        <v/>
      </c>
      <c r="O1692" s="18">
        <f>IF(AND(ISNUMBER(A1692),A1692='الإعدادات'!$B$4),COUNTIFS($A$6:$A$2005,'الإعدادات'!$B$4,$N$6:$N$2005,"&lt;"&amp;N1692)+COUNTIFS($A$6:A1692,'الإعدادات'!$B$4,$N$6:N1692,N1692),"")</f>
        <v/>
      </c>
    </row>
    <row r="1693">
      <c r="A1693" s="13" t="n"/>
      <c r="B1693" s="20" t="n"/>
      <c r="C1693" s="5" t="n"/>
      <c r="D1693" s="21" t="n"/>
      <c r="E1693" s="5" t="n"/>
      <c r="F1693" s="5" t="n"/>
      <c r="G1693" s="5" t="n"/>
      <c r="H1693" s="15" t="n"/>
      <c r="I1693" s="5" t="n"/>
      <c r="J1693" s="19">
        <f>IF(E1693&amp;""="","",IFERROR(INDEX('الخدمات'!$B$6:$B$205,MATCH(E1693&amp;"",'الخدمات'!$A$6:$A$205,0)),"خدمة غير موجودة"))</f>
        <v/>
      </c>
      <c r="K1693" s="19">
        <f>IF(A1693&amp;""="","",IF(AND(G1693="تم",ISNUMBER(J1693)),ROUND(J1693-N(H1693),2),0))</f>
        <v/>
      </c>
      <c r="L1693" s="19">
        <f>IF(A1693&amp;""="","",IFERROR(ROUND(K1693*INDEX('الموظفات'!$C$6:$C$205,MATCH(F1693&amp;"",'الموظفات'!$A$6:$A$205,0)),2),0))</f>
        <v/>
      </c>
      <c r="M1693" s="6">
        <f>IF(A1693&amp;""="","",IF(G1693&amp;""="","محجوز",G1693))</f>
        <v/>
      </c>
      <c r="N1693" s="18">
        <f>IF(ISNUMBER(A1693),IF(ISNUMBER(B1693),HOUR(B1693)*60+MINUTE(B1693),0),"")</f>
        <v/>
      </c>
      <c r="O1693" s="18">
        <f>IF(AND(ISNUMBER(A1693),A1693='الإعدادات'!$B$4),COUNTIFS($A$6:$A$2005,'الإعدادات'!$B$4,$N$6:$N$2005,"&lt;"&amp;N1693)+COUNTIFS($A$6:A1693,'الإعدادات'!$B$4,$N$6:N1693,N1693),"")</f>
        <v/>
      </c>
    </row>
    <row r="1694">
      <c r="A1694" s="13" t="n"/>
      <c r="B1694" s="20" t="n"/>
      <c r="C1694" s="5" t="n"/>
      <c r="D1694" s="21" t="n"/>
      <c r="E1694" s="5" t="n"/>
      <c r="F1694" s="5" t="n"/>
      <c r="G1694" s="5" t="n"/>
      <c r="H1694" s="15" t="n"/>
      <c r="I1694" s="5" t="n"/>
      <c r="J1694" s="19">
        <f>IF(E1694&amp;""="","",IFERROR(INDEX('الخدمات'!$B$6:$B$205,MATCH(E1694&amp;"",'الخدمات'!$A$6:$A$205,0)),"خدمة غير موجودة"))</f>
        <v/>
      </c>
      <c r="K1694" s="19">
        <f>IF(A1694&amp;""="","",IF(AND(G1694="تم",ISNUMBER(J1694)),ROUND(J1694-N(H1694),2),0))</f>
        <v/>
      </c>
      <c r="L1694" s="19">
        <f>IF(A1694&amp;""="","",IFERROR(ROUND(K1694*INDEX('الموظفات'!$C$6:$C$205,MATCH(F1694&amp;"",'الموظفات'!$A$6:$A$205,0)),2),0))</f>
        <v/>
      </c>
      <c r="M1694" s="6">
        <f>IF(A1694&amp;""="","",IF(G1694&amp;""="","محجوز",G1694))</f>
        <v/>
      </c>
      <c r="N1694" s="18">
        <f>IF(ISNUMBER(A1694),IF(ISNUMBER(B1694),HOUR(B1694)*60+MINUTE(B1694),0),"")</f>
        <v/>
      </c>
      <c r="O1694" s="18">
        <f>IF(AND(ISNUMBER(A1694),A1694='الإعدادات'!$B$4),COUNTIFS($A$6:$A$2005,'الإعدادات'!$B$4,$N$6:$N$2005,"&lt;"&amp;N1694)+COUNTIFS($A$6:A1694,'الإعدادات'!$B$4,$N$6:N1694,N1694),"")</f>
        <v/>
      </c>
    </row>
    <row r="1695">
      <c r="A1695" s="13" t="n"/>
      <c r="B1695" s="20" t="n"/>
      <c r="C1695" s="5" t="n"/>
      <c r="D1695" s="21" t="n"/>
      <c r="E1695" s="5" t="n"/>
      <c r="F1695" s="5" t="n"/>
      <c r="G1695" s="5" t="n"/>
      <c r="H1695" s="15" t="n"/>
      <c r="I1695" s="5" t="n"/>
      <c r="J1695" s="19">
        <f>IF(E1695&amp;""="","",IFERROR(INDEX('الخدمات'!$B$6:$B$205,MATCH(E1695&amp;"",'الخدمات'!$A$6:$A$205,0)),"خدمة غير موجودة"))</f>
        <v/>
      </c>
      <c r="K1695" s="19">
        <f>IF(A1695&amp;""="","",IF(AND(G1695="تم",ISNUMBER(J1695)),ROUND(J1695-N(H1695),2),0))</f>
        <v/>
      </c>
      <c r="L1695" s="19">
        <f>IF(A1695&amp;""="","",IFERROR(ROUND(K1695*INDEX('الموظفات'!$C$6:$C$205,MATCH(F1695&amp;"",'الموظفات'!$A$6:$A$205,0)),2),0))</f>
        <v/>
      </c>
      <c r="M1695" s="6">
        <f>IF(A1695&amp;""="","",IF(G1695&amp;""="","محجوز",G1695))</f>
        <v/>
      </c>
      <c r="N1695" s="18">
        <f>IF(ISNUMBER(A1695),IF(ISNUMBER(B1695),HOUR(B1695)*60+MINUTE(B1695),0),"")</f>
        <v/>
      </c>
      <c r="O1695" s="18">
        <f>IF(AND(ISNUMBER(A1695),A1695='الإعدادات'!$B$4),COUNTIFS($A$6:$A$2005,'الإعدادات'!$B$4,$N$6:$N$2005,"&lt;"&amp;N1695)+COUNTIFS($A$6:A1695,'الإعدادات'!$B$4,$N$6:N1695,N1695),"")</f>
        <v/>
      </c>
    </row>
    <row r="1696">
      <c r="A1696" s="13" t="n"/>
      <c r="B1696" s="20" t="n"/>
      <c r="C1696" s="5" t="n"/>
      <c r="D1696" s="21" t="n"/>
      <c r="E1696" s="5" t="n"/>
      <c r="F1696" s="5" t="n"/>
      <c r="G1696" s="5" t="n"/>
      <c r="H1696" s="15" t="n"/>
      <c r="I1696" s="5" t="n"/>
      <c r="J1696" s="19">
        <f>IF(E1696&amp;""="","",IFERROR(INDEX('الخدمات'!$B$6:$B$205,MATCH(E1696&amp;"",'الخدمات'!$A$6:$A$205,0)),"خدمة غير موجودة"))</f>
        <v/>
      </c>
      <c r="K1696" s="19">
        <f>IF(A1696&amp;""="","",IF(AND(G1696="تم",ISNUMBER(J1696)),ROUND(J1696-N(H1696),2),0))</f>
        <v/>
      </c>
      <c r="L1696" s="19">
        <f>IF(A1696&amp;""="","",IFERROR(ROUND(K1696*INDEX('الموظفات'!$C$6:$C$205,MATCH(F1696&amp;"",'الموظفات'!$A$6:$A$205,0)),2),0))</f>
        <v/>
      </c>
      <c r="M1696" s="6">
        <f>IF(A1696&amp;""="","",IF(G1696&amp;""="","محجوز",G1696))</f>
        <v/>
      </c>
      <c r="N1696" s="18">
        <f>IF(ISNUMBER(A1696),IF(ISNUMBER(B1696),HOUR(B1696)*60+MINUTE(B1696),0),"")</f>
        <v/>
      </c>
      <c r="O1696" s="18">
        <f>IF(AND(ISNUMBER(A1696),A1696='الإعدادات'!$B$4),COUNTIFS($A$6:$A$2005,'الإعدادات'!$B$4,$N$6:$N$2005,"&lt;"&amp;N1696)+COUNTIFS($A$6:A1696,'الإعدادات'!$B$4,$N$6:N1696,N1696),"")</f>
        <v/>
      </c>
    </row>
    <row r="1697">
      <c r="A1697" s="13" t="n"/>
      <c r="B1697" s="20" t="n"/>
      <c r="C1697" s="5" t="n"/>
      <c r="D1697" s="21" t="n"/>
      <c r="E1697" s="5" t="n"/>
      <c r="F1697" s="5" t="n"/>
      <c r="G1697" s="5" t="n"/>
      <c r="H1697" s="15" t="n"/>
      <c r="I1697" s="5" t="n"/>
      <c r="J1697" s="19">
        <f>IF(E1697&amp;""="","",IFERROR(INDEX('الخدمات'!$B$6:$B$205,MATCH(E1697&amp;"",'الخدمات'!$A$6:$A$205,0)),"خدمة غير موجودة"))</f>
        <v/>
      </c>
      <c r="K1697" s="19">
        <f>IF(A1697&amp;""="","",IF(AND(G1697="تم",ISNUMBER(J1697)),ROUND(J1697-N(H1697),2),0))</f>
        <v/>
      </c>
      <c r="L1697" s="19">
        <f>IF(A1697&amp;""="","",IFERROR(ROUND(K1697*INDEX('الموظفات'!$C$6:$C$205,MATCH(F1697&amp;"",'الموظفات'!$A$6:$A$205,0)),2),0))</f>
        <v/>
      </c>
      <c r="M1697" s="6">
        <f>IF(A1697&amp;""="","",IF(G1697&amp;""="","محجوز",G1697))</f>
        <v/>
      </c>
      <c r="N1697" s="18">
        <f>IF(ISNUMBER(A1697),IF(ISNUMBER(B1697),HOUR(B1697)*60+MINUTE(B1697),0),"")</f>
        <v/>
      </c>
      <c r="O1697" s="18">
        <f>IF(AND(ISNUMBER(A1697),A1697='الإعدادات'!$B$4),COUNTIFS($A$6:$A$2005,'الإعدادات'!$B$4,$N$6:$N$2005,"&lt;"&amp;N1697)+COUNTIFS($A$6:A1697,'الإعدادات'!$B$4,$N$6:N1697,N1697),"")</f>
        <v/>
      </c>
    </row>
    <row r="1698">
      <c r="A1698" s="13" t="n"/>
      <c r="B1698" s="20" t="n"/>
      <c r="C1698" s="5" t="n"/>
      <c r="D1698" s="21" t="n"/>
      <c r="E1698" s="5" t="n"/>
      <c r="F1698" s="5" t="n"/>
      <c r="G1698" s="5" t="n"/>
      <c r="H1698" s="15" t="n"/>
      <c r="I1698" s="5" t="n"/>
      <c r="J1698" s="19">
        <f>IF(E1698&amp;""="","",IFERROR(INDEX('الخدمات'!$B$6:$B$205,MATCH(E1698&amp;"",'الخدمات'!$A$6:$A$205,0)),"خدمة غير موجودة"))</f>
        <v/>
      </c>
      <c r="K1698" s="19">
        <f>IF(A1698&amp;""="","",IF(AND(G1698="تم",ISNUMBER(J1698)),ROUND(J1698-N(H1698),2),0))</f>
        <v/>
      </c>
      <c r="L1698" s="19">
        <f>IF(A1698&amp;""="","",IFERROR(ROUND(K1698*INDEX('الموظفات'!$C$6:$C$205,MATCH(F1698&amp;"",'الموظفات'!$A$6:$A$205,0)),2),0))</f>
        <v/>
      </c>
      <c r="M1698" s="6">
        <f>IF(A1698&amp;""="","",IF(G1698&amp;""="","محجوز",G1698))</f>
        <v/>
      </c>
      <c r="N1698" s="18">
        <f>IF(ISNUMBER(A1698),IF(ISNUMBER(B1698),HOUR(B1698)*60+MINUTE(B1698),0),"")</f>
        <v/>
      </c>
      <c r="O1698" s="18">
        <f>IF(AND(ISNUMBER(A1698),A1698='الإعدادات'!$B$4),COUNTIFS($A$6:$A$2005,'الإعدادات'!$B$4,$N$6:$N$2005,"&lt;"&amp;N1698)+COUNTIFS($A$6:A1698,'الإعدادات'!$B$4,$N$6:N1698,N1698),"")</f>
        <v/>
      </c>
    </row>
    <row r="1699">
      <c r="A1699" s="13" t="n"/>
      <c r="B1699" s="20" t="n"/>
      <c r="C1699" s="5" t="n"/>
      <c r="D1699" s="21" t="n"/>
      <c r="E1699" s="5" t="n"/>
      <c r="F1699" s="5" t="n"/>
      <c r="G1699" s="5" t="n"/>
      <c r="H1699" s="15" t="n"/>
      <c r="I1699" s="5" t="n"/>
      <c r="J1699" s="19">
        <f>IF(E1699&amp;""="","",IFERROR(INDEX('الخدمات'!$B$6:$B$205,MATCH(E1699&amp;"",'الخدمات'!$A$6:$A$205,0)),"خدمة غير موجودة"))</f>
        <v/>
      </c>
      <c r="K1699" s="19">
        <f>IF(A1699&amp;""="","",IF(AND(G1699="تم",ISNUMBER(J1699)),ROUND(J1699-N(H1699),2),0))</f>
        <v/>
      </c>
      <c r="L1699" s="19">
        <f>IF(A1699&amp;""="","",IFERROR(ROUND(K1699*INDEX('الموظفات'!$C$6:$C$205,MATCH(F1699&amp;"",'الموظفات'!$A$6:$A$205,0)),2),0))</f>
        <v/>
      </c>
      <c r="M1699" s="6">
        <f>IF(A1699&amp;""="","",IF(G1699&amp;""="","محجوز",G1699))</f>
        <v/>
      </c>
      <c r="N1699" s="18">
        <f>IF(ISNUMBER(A1699),IF(ISNUMBER(B1699),HOUR(B1699)*60+MINUTE(B1699),0),"")</f>
        <v/>
      </c>
      <c r="O1699" s="18">
        <f>IF(AND(ISNUMBER(A1699),A1699='الإعدادات'!$B$4),COUNTIFS($A$6:$A$2005,'الإعدادات'!$B$4,$N$6:$N$2005,"&lt;"&amp;N1699)+COUNTIFS($A$6:A1699,'الإعدادات'!$B$4,$N$6:N1699,N1699),"")</f>
        <v/>
      </c>
    </row>
    <row r="1700">
      <c r="A1700" s="13" t="n"/>
      <c r="B1700" s="20" t="n"/>
      <c r="C1700" s="5" t="n"/>
      <c r="D1700" s="21" t="n"/>
      <c r="E1700" s="5" t="n"/>
      <c r="F1700" s="5" t="n"/>
      <c r="G1700" s="5" t="n"/>
      <c r="H1700" s="15" t="n"/>
      <c r="I1700" s="5" t="n"/>
      <c r="J1700" s="19">
        <f>IF(E1700&amp;""="","",IFERROR(INDEX('الخدمات'!$B$6:$B$205,MATCH(E1700&amp;"",'الخدمات'!$A$6:$A$205,0)),"خدمة غير موجودة"))</f>
        <v/>
      </c>
      <c r="K1700" s="19">
        <f>IF(A1700&amp;""="","",IF(AND(G1700="تم",ISNUMBER(J1700)),ROUND(J1700-N(H1700),2),0))</f>
        <v/>
      </c>
      <c r="L1700" s="19">
        <f>IF(A1700&amp;""="","",IFERROR(ROUND(K1700*INDEX('الموظفات'!$C$6:$C$205,MATCH(F1700&amp;"",'الموظفات'!$A$6:$A$205,0)),2),0))</f>
        <v/>
      </c>
      <c r="M1700" s="6">
        <f>IF(A1700&amp;""="","",IF(G1700&amp;""="","محجوز",G1700))</f>
        <v/>
      </c>
      <c r="N1700" s="18">
        <f>IF(ISNUMBER(A1700),IF(ISNUMBER(B1700),HOUR(B1700)*60+MINUTE(B1700),0),"")</f>
        <v/>
      </c>
      <c r="O1700" s="18">
        <f>IF(AND(ISNUMBER(A1700),A1700='الإعدادات'!$B$4),COUNTIFS($A$6:$A$2005,'الإعدادات'!$B$4,$N$6:$N$2005,"&lt;"&amp;N1700)+COUNTIFS($A$6:A1700,'الإعدادات'!$B$4,$N$6:N1700,N1700),"")</f>
        <v/>
      </c>
    </row>
    <row r="1701">
      <c r="A1701" s="13" t="n"/>
      <c r="B1701" s="20" t="n"/>
      <c r="C1701" s="5" t="n"/>
      <c r="D1701" s="21" t="n"/>
      <c r="E1701" s="5" t="n"/>
      <c r="F1701" s="5" t="n"/>
      <c r="G1701" s="5" t="n"/>
      <c r="H1701" s="15" t="n"/>
      <c r="I1701" s="5" t="n"/>
      <c r="J1701" s="19">
        <f>IF(E1701&amp;""="","",IFERROR(INDEX('الخدمات'!$B$6:$B$205,MATCH(E1701&amp;"",'الخدمات'!$A$6:$A$205,0)),"خدمة غير موجودة"))</f>
        <v/>
      </c>
      <c r="K1701" s="19">
        <f>IF(A1701&amp;""="","",IF(AND(G1701="تم",ISNUMBER(J1701)),ROUND(J1701-N(H1701),2),0))</f>
        <v/>
      </c>
      <c r="L1701" s="19">
        <f>IF(A1701&amp;""="","",IFERROR(ROUND(K1701*INDEX('الموظفات'!$C$6:$C$205,MATCH(F1701&amp;"",'الموظفات'!$A$6:$A$205,0)),2),0))</f>
        <v/>
      </c>
      <c r="M1701" s="6">
        <f>IF(A1701&amp;""="","",IF(G1701&amp;""="","محجوز",G1701))</f>
        <v/>
      </c>
      <c r="N1701" s="18">
        <f>IF(ISNUMBER(A1701),IF(ISNUMBER(B1701),HOUR(B1701)*60+MINUTE(B1701),0),"")</f>
        <v/>
      </c>
      <c r="O1701" s="18">
        <f>IF(AND(ISNUMBER(A1701),A1701='الإعدادات'!$B$4),COUNTIFS($A$6:$A$2005,'الإعدادات'!$B$4,$N$6:$N$2005,"&lt;"&amp;N1701)+COUNTIFS($A$6:A1701,'الإعدادات'!$B$4,$N$6:N1701,N1701),"")</f>
        <v/>
      </c>
    </row>
    <row r="1702">
      <c r="A1702" s="13" t="n"/>
      <c r="B1702" s="20" t="n"/>
      <c r="C1702" s="5" t="n"/>
      <c r="D1702" s="21" t="n"/>
      <c r="E1702" s="5" t="n"/>
      <c r="F1702" s="5" t="n"/>
      <c r="G1702" s="5" t="n"/>
      <c r="H1702" s="15" t="n"/>
      <c r="I1702" s="5" t="n"/>
      <c r="J1702" s="19">
        <f>IF(E1702&amp;""="","",IFERROR(INDEX('الخدمات'!$B$6:$B$205,MATCH(E1702&amp;"",'الخدمات'!$A$6:$A$205,0)),"خدمة غير موجودة"))</f>
        <v/>
      </c>
      <c r="K1702" s="19">
        <f>IF(A1702&amp;""="","",IF(AND(G1702="تم",ISNUMBER(J1702)),ROUND(J1702-N(H1702),2),0))</f>
        <v/>
      </c>
      <c r="L1702" s="19">
        <f>IF(A1702&amp;""="","",IFERROR(ROUND(K1702*INDEX('الموظفات'!$C$6:$C$205,MATCH(F1702&amp;"",'الموظفات'!$A$6:$A$205,0)),2),0))</f>
        <v/>
      </c>
      <c r="M1702" s="6">
        <f>IF(A1702&amp;""="","",IF(G1702&amp;""="","محجوز",G1702))</f>
        <v/>
      </c>
      <c r="N1702" s="18">
        <f>IF(ISNUMBER(A1702),IF(ISNUMBER(B1702),HOUR(B1702)*60+MINUTE(B1702),0),"")</f>
        <v/>
      </c>
      <c r="O1702" s="18">
        <f>IF(AND(ISNUMBER(A1702),A1702='الإعدادات'!$B$4),COUNTIFS($A$6:$A$2005,'الإعدادات'!$B$4,$N$6:$N$2005,"&lt;"&amp;N1702)+COUNTIFS($A$6:A1702,'الإعدادات'!$B$4,$N$6:N1702,N1702),"")</f>
        <v/>
      </c>
    </row>
    <row r="1703">
      <c r="A1703" s="13" t="n"/>
      <c r="B1703" s="20" t="n"/>
      <c r="C1703" s="5" t="n"/>
      <c r="D1703" s="21" t="n"/>
      <c r="E1703" s="5" t="n"/>
      <c r="F1703" s="5" t="n"/>
      <c r="G1703" s="5" t="n"/>
      <c r="H1703" s="15" t="n"/>
      <c r="I1703" s="5" t="n"/>
      <c r="J1703" s="19">
        <f>IF(E1703&amp;""="","",IFERROR(INDEX('الخدمات'!$B$6:$B$205,MATCH(E1703&amp;"",'الخدمات'!$A$6:$A$205,0)),"خدمة غير موجودة"))</f>
        <v/>
      </c>
      <c r="K1703" s="19">
        <f>IF(A1703&amp;""="","",IF(AND(G1703="تم",ISNUMBER(J1703)),ROUND(J1703-N(H1703),2),0))</f>
        <v/>
      </c>
      <c r="L1703" s="19">
        <f>IF(A1703&amp;""="","",IFERROR(ROUND(K1703*INDEX('الموظفات'!$C$6:$C$205,MATCH(F1703&amp;"",'الموظفات'!$A$6:$A$205,0)),2),0))</f>
        <v/>
      </c>
      <c r="M1703" s="6">
        <f>IF(A1703&amp;""="","",IF(G1703&amp;""="","محجوز",G1703))</f>
        <v/>
      </c>
      <c r="N1703" s="18">
        <f>IF(ISNUMBER(A1703),IF(ISNUMBER(B1703),HOUR(B1703)*60+MINUTE(B1703),0),"")</f>
        <v/>
      </c>
      <c r="O1703" s="18">
        <f>IF(AND(ISNUMBER(A1703),A1703='الإعدادات'!$B$4),COUNTIFS($A$6:$A$2005,'الإعدادات'!$B$4,$N$6:$N$2005,"&lt;"&amp;N1703)+COUNTIFS($A$6:A1703,'الإعدادات'!$B$4,$N$6:N1703,N1703),"")</f>
        <v/>
      </c>
    </row>
    <row r="1704">
      <c r="A1704" s="13" t="n"/>
      <c r="B1704" s="20" t="n"/>
      <c r="C1704" s="5" t="n"/>
      <c r="D1704" s="21" t="n"/>
      <c r="E1704" s="5" t="n"/>
      <c r="F1704" s="5" t="n"/>
      <c r="G1704" s="5" t="n"/>
      <c r="H1704" s="15" t="n"/>
      <c r="I1704" s="5" t="n"/>
      <c r="J1704" s="19">
        <f>IF(E1704&amp;""="","",IFERROR(INDEX('الخدمات'!$B$6:$B$205,MATCH(E1704&amp;"",'الخدمات'!$A$6:$A$205,0)),"خدمة غير موجودة"))</f>
        <v/>
      </c>
      <c r="K1704" s="19">
        <f>IF(A1704&amp;""="","",IF(AND(G1704="تم",ISNUMBER(J1704)),ROUND(J1704-N(H1704),2),0))</f>
        <v/>
      </c>
      <c r="L1704" s="19">
        <f>IF(A1704&amp;""="","",IFERROR(ROUND(K1704*INDEX('الموظفات'!$C$6:$C$205,MATCH(F1704&amp;"",'الموظفات'!$A$6:$A$205,0)),2),0))</f>
        <v/>
      </c>
      <c r="M1704" s="6">
        <f>IF(A1704&amp;""="","",IF(G1704&amp;""="","محجوز",G1704))</f>
        <v/>
      </c>
      <c r="N1704" s="18">
        <f>IF(ISNUMBER(A1704),IF(ISNUMBER(B1704),HOUR(B1704)*60+MINUTE(B1704),0),"")</f>
        <v/>
      </c>
      <c r="O1704" s="18">
        <f>IF(AND(ISNUMBER(A1704),A1704='الإعدادات'!$B$4),COUNTIFS($A$6:$A$2005,'الإعدادات'!$B$4,$N$6:$N$2005,"&lt;"&amp;N1704)+COUNTIFS($A$6:A1704,'الإعدادات'!$B$4,$N$6:N1704,N1704),"")</f>
        <v/>
      </c>
    </row>
    <row r="1705">
      <c r="A1705" s="13" t="n"/>
      <c r="B1705" s="20" t="n"/>
      <c r="C1705" s="5" t="n"/>
      <c r="D1705" s="21" t="n"/>
      <c r="E1705" s="5" t="n"/>
      <c r="F1705" s="5" t="n"/>
      <c r="G1705" s="5" t="n"/>
      <c r="H1705" s="15" t="n"/>
      <c r="I1705" s="5" t="n"/>
      <c r="J1705" s="19">
        <f>IF(E1705&amp;""="","",IFERROR(INDEX('الخدمات'!$B$6:$B$205,MATCH(E1705&amp;"",'الخدمات'!$A$6:$A$205,0)),"خدمة غير موجودة"))</f>
        <v/>
      </c>
      <c r="K1705" s="19">
        <f>IF(A1705&amp;""="","",IF(AND(G1705="تم",ISNUMBER(J1705)),ROUND(J1705-N(H1705),2),0))</f>
        <v/>
      </c>
      <c r="L1705" s="19">
        <f>IF(A1705&amp;""="","",IFERROR(ROUND(K1705*INDEX('الموظفات'!$C$6:$C$205,MATCH(F1705&amp;"",'الموظفات'!$A$6:$A$205,0)),2),0))</f>
        <v/>
      </c>
      <c r="M1705" s="6">
        <f>IF(A1705&amp;""="","",IF(G1705&amp;""="","محجوز",G1705))</f>
        <v/>
      </c>
      <c r="N1705" s="18">
        <f>IF(ISNUMBER(A1705),IF(ISNUMBER(B1705),HOUR(B1705)*60+MINUTE(B1705),0),"")</f>
        <v/>
      </c>
      <c r="O1705" s="18">
        <f>IF(AND(ISNUMBER(A1705),A1705='الإعدادات'!$B$4),COUNTIFS($A$6:$A$2005,'الإعدادات'!$B$4,$N$6:$N$2005,"&lt;"&amp;N1705)+COUNTIFS($A$6:A1705,'الإعدادات'!$B$4,$N$6:N1705,N1705),"")</f>
        <v/>
      </c>
    </row>
    <row r="1706">
      <c r="A1706" s="13" t="n"/>
      <c r="B1706" s="20" t="n"/>
      <c r="C1706" s="5" t="n"/>
      <c r="D1706" s="21" t="n"/>
      <c r="E1706" s="5" t="n"/>
      <c r="F1706" s="5" t="n"/>
      <c r="G1706" s="5" t="n"/>
      <c r="H1706" s="15" t="n"/>
      <c r="I1706" s="5" t="n"/>
      <c r="J1706" s="19">
        <f>IF(E1706&amp;""="","",IFERROR(INDEX('الخدمات'!$B$6:$B$205,MATCH(E1706&amp;"",'الخدمات'!$A$6:$A$205,0)),"خدمة غير موجودة"))</f>
        <v/>
      </c>
      <c r="K1706" s="19">
        <f>IF(A1706&amp;""="","",IF(AND(G1706="تم",ISNUMBER(J1706)),ROUND(J1706-N(H1706),2),0))</f>
        <v/>
      </c>
      <c r="L1706" s="19">
        <f>IF(A1706&amp;""="","",IFERROR(ROUND(K1706*INDEX('الموظفات'!$C$6:$C$205,MATCH(F1706&amp;"",'الموظفات'!$A$6:$A$205,0)),2),0))</f>
        <v/>
      </c>
      <c r="M1706" s="6">
        <f>IF(A1706&amp;""="","",IF(G1706&amp;""="","محجوز",G1706))</f>
        <v/>
      </c>
      <c r="N1706" s="18">
        <f>IF(ISNUMBER(A1706),IF(ISNUMBER(B1706),HOUR(B1706)*60+MINUTE(B1706),0),"")</f>
        <v/>
      </c>
      <c r="O1706" s="18">
        <f>IF(AND(ISNUMBER(A1706),A1706='الإعدادات'!$B$4),COUNTIFS($A$6:$A$2005,'الإعدادات'!$B$4,$N$6:$N$2005,"&lt;"&amp;N1706)+COUNTIFS($A$6:A1706,'الإعدادات'!$B$4,$N$6:N1706,N1706),"")</f>
        <v/>
      </c>
    </row>
    <row r="1707">
      <c r="A1707" s="13" t="n"/>
      <c r="B1707" s="20" t="n"/>
      <c r="C1707" s="5" t="n"/>
      <c r="D1707" s="21" t="n"/>
      <c r="E1707" s="5" t="n"/>
      <c r="F1707" s="5" t="n"/>
      <c r="G1707" s="5" t="n"/>
      <c r="H1707" s="15" t="n"/>
      <c r="I1707" s="5" t="n"/>
      <c r="J1707" s="19">
        <f>IF(E1707&amp;""="","",IFERROR(INDEX('الخدمات'!$B$6:$B$205,MATCH(E1707&amp;"",'الخدمات'!$A$6:$A$205,0)),"خدمة غير موجودة"))</f>
        <v/>
      </c>
      <c r="K1707" s="19">
        <f>IF(A1707&amp;""="","",IF(AND(G1707="تم",ISNUMBER(J1707)),ROUND(J1707-N(H1707),2),0))</f>
        <v/>
      </c>
      <c r="L1707" s="19">
        <f>IF(A1707&amp;""="","",IFERROR(ROUND(K1707*INDEX('الموظفات'!$C$6:$C$205,MATCH(F1707&amp;"",'الموظفات'!$A$6:$A$205,0)),2),0))</f>
        <v/>
      </c>
      <c r="M1707" s="6">
        <f>IF(A1707&amp;""="","",IF(G1707&amp;""="","محجوز",G1707))</f>
        <v/>
      </c>
      <c r="N1707" s="18">
        <f>IF(ISNUMBER(A1707),IF(ISNUMBER(B1707),HOUR(B1707)*60+MINUTE(B1707),0),"")</f>
        <v/>
      </c>
      <c r="O1707" s="18">
        <f>IF(AND(ISNUMBER(A1707),A1707='الإعدادات'!$B$4),COUNTIFS($A$6:$A$2005,'الإعدادات'!$B$4,$N$6:$N$2005,"&lt;"&amp;N1707)+COUNTIFS($A$6:A1707,'الإعدادات'!$B$4,$N$6:N1707,N1707),"")</f>
        <v/>
      </c>
    </row>
    <row r="1708">
      <c r="A1708" s="13" t="n"/>
      <c r="B1708" s="20" t="n"/>
      <c r="C1708" s="5" t="n"/>
      <c r="D1708" s="21" t="n"/>
      <c r="E1708" s="5" t="n"/>
      <c r="F1708" s="5" t="n"/>
      <c r="G1708" s="5" t="n"/>
      <c r="H1708" s="15" t="n"/>
      <c r="I1708" s="5" t="n"/>
      <c r="J1708" s="19">
        <f>IF(E1708&amp;""="","",IFERROR(INDEX('الخدمات'!$B$6:$B$205,MATCH(E1708&amp;"",'الخدمات'!$A$6:$A$205,0)),"خدمة غير موجودة"))</f>
        <v/>
      </c>
      <c r="K1708" s="19">
        <f>IF(A1708&amp;""="","",IF(AND(G1708="تم",ISNUMBER(J1708)),ROUND(J1708-N(H1708),2),0))</f>
        <v/>
      </c>
      <c r="L1708" s="19">
        <f>IF(A1708&amp;""="","",IFERROR(ROUND(K1708*INDEX('الموظفات'!$C$6:$C$205,MATCH(F1708&amp;"",'الموظفات'!$A$6:$A$205,0)),2),0))</f>
        <v/>
      </c>
      <c r="M1708" s="6">
        <f>IF(A1708&amp;""="","",IF(G1708&amp;""="","محجوز",G1708))</f>
        <v/>
      </c>
      <c r="N1708" s="18">
        <f>IF(ISNUMBER(A1708),IF(ISNUMBER(B1708),HOUR(B1708)*60+MINUTE(B1708),0),"")</f>
        <v/>
      </c>
      <c r="O1708" s="18">
        <f>IF(AND(ISNUMBER(A1708),A1708='الإعدادات'!$B$4),COUNTIFS($A$6:$A$2005,'الإعدادات'!$B$4,$N$6:$N$2005,"&lt;"&amp;N1708)+COUNTIFS($A$6:A1708,'الإعدادات'!$B$4,$N$6:N1708,N1708),"")</f>
        <v/>
      </c>
    </row>
    <row r="1709">
      <c r="A1709" s="13" t="n"/>
      <c r="B1709" s="20" t="n"/>
      <c r="C1709" s="5" t="n"/>
      <c r="D1709" s="21" t="n"/>
      <c r="E1709" s="5" t="n"/>
      <c r="F1709" s="5" t="n"/>
      <c r="G1709" s="5" t="n"/>
      <c r="H1709" s="15" t="n"/>
      <c r="I1709" s="5" t="n"/>
      <c r="J1709" s="19">
        <f>IF(E1709&amp;""="","",IFERROR(INDEX('الخدمات'!$B$6:$B$205,MATCH(E1709&amp;"",'الخدمات'!$A$6:$A$205,0)),"خدمة غير موجودة"))</f>
        <v/>
      </c>
      <c r="K1709" s="19">
        <f>IF(A1709&amp;""="","",IF(AND(G1709="تم",ISNUMBER(J1709)),ROUND(J1709-N(H1709),2),0))</f>
        <v/>
      </c>
      <c r="L1709" s="19">
        <f>IF(A1709&amp;""="","",IFERROR(ROUND(K1709*INDEX('الموظفات'!$C$6:$C$205,MATCH(F1709&amp;"",'الموظفات'!$A$6:$A$205,0)),2),0))</f>
        <v/>
      </c>
      <c r="M1709" s="6">
        <f>IF(A1709&amp;""="","",IF(G1709&amp;""="","محجوز",G1709))</f>
        <v/>
      </c>
      <c r="N1709" s="18">
        <f>IF(ISNUMBER(A1709),IF(ISNUMBER(B1709),HOUR(B1709)*60+MINUTE(B1709),0),"")</f>
        <v/>
      </c>
      <c r="O1709" s="18">
        <f>IF(AND(ISNUMBER(A1709),A1709='الإعدادات'!$B$4),COUNTIFS($A$6:$A$2005,'الإعدادات'!$B$4,$N$6:$N$2005,"&lt;"&amp;N1709)+COUNTIFS($A$6:A1709,'الإعدادات'!$B$4,$N$6:N1709,N1709),"")</f>
        <v/>
      </c>
    </row>
    <row r="1710">
      <c r="A1710" s="13" t="n"/>
      <c r="B1710" s="20" t="n"/>
      <c r="C1710" s="5" t="n"/>
      <c r="D1710" s="21" t="n"/>
      <c r="E1710" s="5" t="n"/>
      <c r="F1710" s="5" t="n"/>
      <c r="G1710" s="5" t="n"/>
      <c r="H1710" s="15" t="n"/>
      <c r="I1710" s="5" t="n"/>
      <c r="J1710" s="19">
        <f>IF(E1710&amp;""="","",IFERROR(INDEX('الخدمات'!$B$6:$B$205,MATCH(E1710&amp;"",'الخدمات'!$A$6:$A$205,0)),"خدمة غير موجودة"))</f>
        <v/>
      </c>
      <c r="K1710" s="19">
        <f>IF(A1710&amp;""="","",IF(AND(G1710="تم",ISNUMBER(J1710)),ROUND(J1710-N(H1710),2),0))</f>
        <v/>
      </c>
      <c r="L1710" s="19">
        <f>IF(A1710&amp;""="","",IFERROR(ROUND(K1710*INDEX('الموظفات'!$C$6:$C$205,MATCH(F1710&amp;"",'الموظفات'!$A$6:$A$205,0)),2),0))</f>
        <v/>
      </c>
      <c r="M1710" s="6">
        <f>IF(A1710&amp;""="","",IF(G1710&amp;""="","محجوز",G1710))</f>
        <v/>
      </c>
      <c r="N1710" s="18">
        <f>IF(ISNUMBER(A1710),IF(ISNUMBER(B1710),HOUR(B1710)*60+MINUTE(B1710),0),"")</f>
        <v/>
      </c>
      <c r="O1710" s="18">
        <f>IF(AND(ISNUMBER(A1710),A1710='الإعدادات'!$B$4),COUNTIFS($A$6:$A$2005,'الإعدادات'!$B$4,$N$6:$N$2005,"&lt;"&amp;N1710)+COUNTIFS($A$6:A1710,'الإعدادات'!$B$4,$N$6:N1710,N1710),"")</f>
        <v/>
      </c>
    </row>
    <row r="1711">
      <c r="A1711" s="13" t="n"/>
      <c r="B1711" s="20" t="n"/>
      <c r="C1711" s="5" t="n"/>
      <c r="D1711" s="21" t="n"/>
      <c r="E1711" s="5" t="n"/>
      <c r="F1711" s="5" t="n"/>
      <c r="G1711" s="5" t="n"/>
      <c r="H1711" s="15" t="n"/>
      <c r="I1711" s="5" t="n"/>
      <c r="J1711" s="19">
        <f>IF(E1711&amp;""="","",IFERROR(INDEX('الخدمات'!$B$6:$B$205,MATCH(E1711&amp;"",'الخدمات'!$A$6:$A$205,0)),"خدمة غير موجودة"))</f>
        <v/>
      </c>
      <c r="K1711" s="19">
        <f>IF(A1711&amp;""="","",IF(AND(G1711="تم",ISNUMBER(J1711)),ROUND(J1711-N(H1711),2),0))</f>
        <v/>
      </c>
      <c r="L1711" s="19">
        <f>IF(A1711&amp;""="","",IFERROR(ROUND(K1711*INDEX('الموظفات'!$C$6:$C$205,MATCH(F1711&amp;"",'الموظفات'!$A$6:$A$205,0)),2),0))</f>
        <v/>
      </c>
      <c r="M1711" s="6">
        <f>IF(A1711&amp;""="","",IF(G1711&amp;""="","محجوز",G1711))</f>
        <v/>
      </c>
      <c r="N1711" s="18">
        <f>IF(ISNUMBER(A1711),IF(ISNUMBER(B1711),HOUR(B1711)*60+MINUTE(B1711),0),"")</f>
        <v/>
      </c>
      <c r="O1711" s="18">
        <f>IF(AND(ISNUMBER(A1711),A1711='الإعدادات'!$B$4),COUNTIFS($A$6:$A$2005,'الإعدادات'!$B$4,$N$6:$N$2005,"&lt;"&amp;N1711)+COUNTIFS($A$6:A1711,'الإعدادات'!$B$4,$N$6:N1711,N1711),"")</f>
        <v/>
      </c>
    </row>
    <row r="1712">
      <c r="A1712" s="13" t="n"/>
      <c r="B1712" s="20" t="n"/>
      <c r="C1712" s="5" t="n"/>
      <c r="D1712" s="21" t="n"/>
      <c r="E1712" s="5" t="n"/>
      <c r="F1712" s="5" t="n"/>
      <c r="G1712" s="5" t="n"/>
      <c r="H1712" s="15" t="n"/>
      <c r="I1712" s="5" t="n"/>
      <c r="J1712" s="19">
        <f>IF(E1712&amp;""="","",IFERROR(INDEX('الخدمات'!$B$6:$B$205,MATCH(E1712&amp;"",'الخدمات'!$A$6:$A$205,0)),"خدمة غير موجودة"))</f>
        <v/>
      </c>
      <c r="K1712" s="19">
        <f>IF(A1712&amp;""="","",IF(AND(G1712="تم",ISNUMBER(J1712)),ROUND(J1712-N(H1712),2),0))</f>
        <v/>
      </c>
      <c r="L1712" s="19">
        <f>IF(A1712&amp;""="","",IFERROR(ROUND(K1712*INDEX('الموظفات'!$C$6:$C$205,MATCH(F1712&amp;"",'الموظفات'!$A$6:$A$205,0)),2),0))</f>
        <v/>
      </c>
      <c r="M1712" s="6">
        <f>IF(A1712&amp;""="","",IF(G1712&amp;""="","محجوز",G1712))</f>
        <v/>
      </c>
      <c r="N1712" s="18">
        <f>IF(ISNUMBER(A1712),IF(ISNUMBER(B1712),HOUR(B1712)*60+MINUTE(B1712),0),"")</f>
        <v/>
      </c>
      <c r="O1712" s="18">
        <f>IF(AND(ISNUMBER(A1712),A1712='الإعدادات'!$B$4),COUNTIFS($A$6:$A$2005,'الإعدادات'!$B$4,$N$6:$N$2005,"&lt;"&amp;N1712)+COUNTIFS($A$6:A1712,'الإعدادات'!$B$4,$N$6:N1712,N1712),"")</f>
        <v/>
      </c>
    </row>
    <row r="1713">
      <c r="A1713" s="13" t="n"/>
      <c r="B1713" s="20" t="n"/>
      <c r="C1713" s="5" t="n"/>
      <c r="D1713" s="21" t="n"/>
      <c r="E1713" s="5" t="n"/>
      <c r="F1713" s="5" t="n"/>
      <c r="G1713" s="5" t="n"/>
      <c r="H1713" s="15" t="n"/>
      <c r="I1713" s="5" t="n"/>
      <c r="J1713" s="19">
        <f>IF(E1713&amp;""="","",IFERROR(INDEX('الخدمات'!$B$6:$B$205,MATCH(E1713&amp;"",'الخدمات'!$A$6:$A$205,0)),"خدمة غير موجودة"))</f>
        <v/>
      </c>
      <c r="K1713" s="19">
        <f>IF(A1713&amp;""="","",IF(AND(G1713="تم",ISNUMBER(J1713)),ROUND(J1713-N(H1713),2),0))</f>
        <v/>
      </c>
      <c r="L1713" s="19">
        <f>IF(A1713&amp;""="","",IFERROR(ROUND(K1713*INDEX('الموظفات'!$C$6:$C$205,MATCH(F1713&amp;"",'الموظفات'!$A$6:$A$205,0)),2),0))</f>
        <v/>
      </c>
      <c r="M1713" s="6">
        <f>IF(A1713&amp;""="","",IF(G1713&amp;""="","محجوز",G1713))</f>
        <v/>
      </c>
      <c r="N1713" s="18">
        <f>IF(ISNUMBER(A1713),IF(ISNUMBER(B1713),HOUR(B1713)*60+MINUTE(B1713),0),"")</f>
        <v/>
      </c>
      <c r="O1713" s="18">
        <f>IF(AND(ISNUMBER(A1713),A1713='الإعدادات'!$B$4),COUNTIFS($A$6:$A$2005,'الإعدادات'!$B$4,$N$6:$N$2005,"&lt;"&amp;N1713)+COUNTIFS($A$6:A1713,'الإعدادات'!$B$4,$N$6:N1713,N1713),"")</f>
        <v/>
      </c>
    </row>
    <row r="1714">
      <c r="A1714" s="13" t="n"/>
      <c r="B1714" s="20" t="n"/>
      <c r="C1714" s="5" t="n"/>
      <c r="D1714" s="21" t="n"/>
      <c r="E1714" s="5" t="n"/>
      <c r="F1714" s="5" t="n"/>
      <c r="G1714" s="5" t="n"/>
      <c r="H1714" s="15" t="n"/>
      <c r="I1714" s="5" t="n"/>
      <c r="J1714" s="19">
        <f>IF(E1714&amp;""="","",IFERROR(INDEX('الخدمات'!$B$6:$B$205,MATCH(E1714&amp;"",'الخدمات'!$A$6:$A$205,0)),"خدمة غير موجودة"))</f>
        <v/>
      </c>
      <c r="K1714" s="19">
        <f>IF(A1714&amp;""="","",IF(AND(G1714="تم",ISNUMBER(J1714)),ROUND(J1714-N(H1714),2),0))</f>
        <v/>
      </c>
      <c r="L1714" s="19">
        <f>IF(A1714&amp;""="","",IFERROR(ROUND(K1714*INDEX('الموظفات'!$C$6:$C$205,MATCH(F1714&amp;"",'الموظفات'!$A$6:$A$205,0)),2),0))</f>
        <v/>
      </c>
      <c r="M1714" s="6">
        <f>IF(A1714&amp;""="","",IF(G1714&amp;""="","محجوز",G1714))</f>
        <v/>
      </c>
      <c r="N1714" s="18">
        <f>IF(ISNUMBER(A1714),IF(ISNUMBER(B1714),HOUR(B1714)*60+MINUTE(B1714),0),"")</f>
        <v/>
      </c>
      <c r="O1714" s="18">
        <f>IF(AND(ISNUMBER(A1714),A1714='الإعدادات'!$B$4),COUNTIFS($A$6:$A$2005,'الإعدادات'!$B$4,$N$6:$N$2005,"&lt;"&amp;N1714)+COUNTIFS($A$6:A1714,'الإعدادات'!$B$4,$N$6:N1714,N1714),"")</f>
        <v/>
      </c>
    </row>
    <row r="1715">
      <c r="A1715" s="13" t="n"/>
      <c r="B1715" s="20" t="n"/>
      <c r="C1715" s="5" t="n"/>
      <c r="D1715" s="21" t="n"/>
      <c r="E1715" s="5" t="n"/>
      <c r="F1715" s="5" t="n"/>
      <c r="G1715" s="5" t="n"/>
      <c r="H1715" s="15" t="n"/>
      <c r="I1715" s="5" t="n"/>
      <c r="J1715" s="19">
        <f>IF(E1715&amp;""="","",IFERROR(INDEX('الخدمات'!$B$6:$B$205,MATCH(E1715&amp;"",'الخدمات'!$A$6:$A$205,0)),"خدمة غير موجودة"))</f>
        <v/>
      </c>
      <c r="K1715" s="19">
        <f>IF(A1715&amp;""="","",IF(AND(G1715="تم",ISNUMBER(J1715)),ROUND(J1715-N(H1715),2),0))</f>
        <v/>
      </c>
      <c r="L1715" s="19">
        <f>IF(A1715&amp;""="","",IFERROR(ROUND(K1715*INDEX('الموظفات'!$C$6:$C$205,MATCH(F1715&amp;"",'الموظفات'!$A$6:$A$205,0)),2),0))</f>
        <v/>
      </c>
      <c r="M1715" s="6">
        <f>IF(A1715&amp;""="","",IF(G1715&amp;""="","محجوز",G1715))</f>
        <v/>
      </c>
      <c r="N1715" s="18">
        <f>IF(ISNUMBER(A1715),IF(ISNUMBER(B1715),HOUR(B1715)*60+MINUTE(B1715),0),"")</f>
        <v/>
      </c>
      <c r="O1715" s="18">
        <f>IF(AND(ISNUMBER(A1715),A1715='الإعدادات'!$B$4),COUNTIFS($A$6:$A$2005,'الإعدادات'!$B$4,$N$6:$N$2005,"&lt;"&amp;N1715)+COUNTIFS($A$6:A1715,'الإعدادات'!$B$4,$N$6:N1715,N1715),"")</f>
        <v/>
      </c>
    </row>
    <row r="1716">
      <c r="A1716" s="13" t="n"/>
      <c r="B1716" s="20" t="n"/>
      <c r="C1716" s="5" t="n"/>
      <c r="D1716" s="21" t="n"/>
      <c r="E1716" s="5" t="n"/>
      <c r="F1716" s="5" t="n"/>
      <c r="G1716" s="5" t="n"/>
      <c r="H1716" s="15" t="n"/>
      <c r="I1716" s="5" t="n"/>
      <c r="J1716" s="19">
        <f>IF(E1716&amp;""="","",IFERROR(INDEX('الخدمات'!$B$6:$B$205,MATCH(E1716&amp;"",'الخدمات'!$A$6:$A$205,0)),"خدمة غير موجودة"))</f>
        <v/>
      </c>
      <c r="K1716" s="19">
        <f>IF(A1716&amp;""="","",IF(AND(G1716="تم",ISNUMBER(J1716)),ROUND(J1716-N(H1716),2),0))</f>
        <v/>
      </c>
      <c r="L1716" s="19">
        <f>IF(A1716&amp;""="","",IFERROR(ROUND(K1716*INDEX('الموظفات'!$C$6:$C$205,MATCH(F1716&amp;"",'الموظفات'!$A$6:$A$205,0)),2),0))</f>
        <v/>
      </c>
      <c r="M1716" s="6">
        <f>IF(A1716&amp;""="","",IF(G1716&amp;""="","محجوز",G1716))</f>
        <v/>
      </c>
      <c r="N1716" s="18">
        <f>IF(ISNUMBER(A1716),IF(ISNUMBER(B1716),HOUR(B1716)*60+MINUTE(B1716),0),"")</f>
        <v/>
      </c>
      <c r="O1716" s="18">
        <f>IF(AND(ISNUMBER(A1716),A1716='الإعدادات'!$B$4),COUNTIFS($A$6:$A$2005,'الإعدادات'!$B$4,$N$6:$N$2005,"&lt;"&amp;N1716)+COUNTIFS($A$6:A1716,'الإعدادات'!$B$4,$N$6:N1716,N1716),"")</f>
        <v/>
      </c>
    </row>
    <row r="1717">
      <c r="A1717" s="13" t="n"/>
      <c r="B1717" s="20" t="n"/>
      <c r="C1717" s="5" t="n"/>
      <c r="D1717" s="21" t="n"/>
      <c r="E1717" s="5" t="n"/>
      <c r="F1717" s="5" t="n"/>
      <c r="G1717" s="5" t="n"/>
      <c r="H1717" s="15" t="n"/>
      <c r="I1717" s="5" t="n"/>
      <c r="J1717" s="19">
        <f>IF(E1717&amp;""="","",IFERROR(INDEX('الخدمات'!$B$6:$B$205,MATCH(E1717&amp;"",'الخدمات'!$A$6:$A$205,0)),"خدمة غير موجودة"))</f>
        <v/>
      </c>
      <c r="K1717" s="19">
        <f>IF(A1717&amp;""="","",IF(AND(G1717="تم",ISNUMBER(J1717)),ROUND(J1717-N(H1717),2),0))</f>
        <v/>
      </c>
      <c r="L1717" s="19">
        <f>IF(A1717&amp;""="","",IFERROR(ROUND(K1717*INDEX('الموظفات'!$C$6:$C$205,MATCH(F1717&amp;"",'الموظفات'!$A$6:$A$205,0)),2),0))</f>
        <v/>
      </c>
      <c r="M1717" s="6">
        <f>IF(A1717&amp;""="","",IF(G1717&amp;""="","محجوز",G1717))</f>
        <v/>
      </c>
      <c r="N1717" s="18">
        <f>IF(ISNUMBER(A1717),IF(ISNUMBER(B1717),HOUR(B1717)*60+MINUTE(B1717),0),"")</f>
        <v/>
      </c>
      <c r="O1717" s="18">
        <f>IF(AND(ISNUMBER(A1717),A1717='الإعدادات'!$B$4),COUNTIFS($A$6:$A$2005,'الإعدادات'!$B$4,$N$6:$N$2005,"&lt;"&amp;N1717)+COUNTIFS($A$6:A1717,'الإعدادات'!$B$4,$N$6:N1717,N1717),"")</f>
        <v/>
      </c>
    </row>
    <row r="1718">
      <c r="A1718" s="13" t="n"/>
      <c r="B1718" s="20" t="n"/>
      <c r="C1718" s="5" t="n"/>
      <c r="D1718" s="21" t="n"/>
      <c r="E1718" s="5" t="n"/>
      <c r="F1718" s="5" t="n"/>
      <c r="G1718" s="5" t="n"/>
      <c r="H1718" s="15" t="n"/>
      <c r="I1718" s="5" t="n"/>
      <c r="J1718" s="19">
        <f>IF(E1718&amp;""="","",IFERROR(INDEX('الخدمات'!$B$6:$B$205,MATCH(E1718&amp;"",'الخدمات'!$A$6:$A$205,0)),"خدمة غير موجودة"))</f>
        <v/>
      </c>
      <c r="K1718" s="19">
        <f>IF(A1718&amp;""="","",IF(AND(G1718="تم",ISNUMBER(J1718)),ROUND(J1718-N(H1718),2),0))</f>
        <v/>
      </c>
      <c r="L1718" s="19">
        <f>IF(A1718&amp;""="","",IFERROR(ROUND(K1718*INDEX('الموظفات'!$C$6:$C$205,MATCH(F1718&amp;"",'الموظفات'!$A$6:$A$205,0)),2),0))</f>
        <v/>
      </c>
      <c r="M1718" s="6">
        <f>IF(A1718&amp;""="","",IF(G1718&amp;""="","محجوز",G1718))</f>
        <v/>
      </c>
      <c r="N1718" s="18">
        <f>IF(ISNUMBER(A1718),IF(ISNUMBER(B1718),HOUR(B1718)*60+MINUTE(B1718),0),"")</f>
        <v/>
      </c>
      <c r="O1718" s="18">
        <f>IF(AND(ISNUMBER(A1718),A1718='الإعدادات'!$B$4),COUNTIFS($A$6:$A$2005,'الإعدادات'!$B$4,$N$6:$N$2005,"&lt;"&amp;N1718)+COUNTIFS($A$6:A1718,'الإعدادات'!$B$4,$N$6:N1718,N1718),"")</f>
        <v/>
      </c>
    </row>
    <row r="1719">
      <c r="A1719" s="13" t="n"/>
      <c r="B1719" s="20" t="n"/>
      <c r="C1719" s="5" t="n"/>
      <c r="D1719" s="21" t="n"/>
      <c r="E1719" s="5" t="n"/>
      <c r="F1719" s="5" t="n"/>
      <c r="G1719" s="5" t="n"/>
      <c r="H1719" s="15" t="n"/>
      <c r="I1719" s="5" t="n"/>
      <c r="J1719" s="19">
        <f>IF(E1719&amp;""="","",IFERROR(INDEX('الخدمات'!$B$6:$B$205,MATCH(E1719&amp;"",'الخدمات'!$A$6:$A$205,0)),"خدمة غير موجودة"))</f>
        <v/>
      </c>
      <c r="K1719" s="19">
        <f>IF(A1719&amp;""="","",IF(AND(G1719="تم",ISNUMBER(J1719)),ROUND(J1719-N(H1719),2),0))</f>
        <v/>
      </c>
      <c r="L1719" s="19">
        <f>IF(A1719&amp;""="","",IFERROR(ROUND(K1719*INDEX('الموظفات'!$C$6:$C$205,MATCH(F1719&amp;"",'الموظفات'!$A$6:$A$205,0)),2),0))</f>
        <v/>
      </c>
      <c r="M1719" s="6">
        <f>IF(A1719&amp;""="","",IF(G1719&amp;""="","محجوز",G1719))</f>
        <v/>
      </c>
      <c r="N1719" s="18">
        <f>IF(ISNUMBER(A1719),IF(ISNUMBER(B1719),HOUR(B1719)*60+MINUTE(B1719),0),"")</f>
        <v/>
      </c>
      <c r="O1719" s="18">
        <f>IF(AND(ISNUMBER(A1719),A1719='الإعدادات'!$B$4),COUNTIFS($A$6:$A$2005,'الإعدادات'!$B$4,$N$6:$N$2005,"&lt;"&amp;N1719)+COUNTIFS($A$6:A1719,'الإعدادات'!$B$4,$N$6:N1719,N1719),"")</f>
        <v/>
      </c>
    </row>
    <row r="1720">
      <c r="A1720" s="13" t="n"/>
      <c r="B1720" s="20" t="n"/>
      <c r="C1720" s="5" t="n"/>
      <c r="D1720" s="21" t="n"/>
      <c r="E1720" s="5" t="n"/>
      <c r="F1720" s="5" t="n"/>
      <c r="G1720" s="5" t="n"/>
      <c r="H1720" s="15" t="n"/>
      <c r="I1720" s="5" t="n"/>
      <c r="J1720" s="19">
        <f>IF(E1720&amp;""="","",IFERROR(INDEX('الخدمات'!$B$6:$B$205,MATCH(E1720&amp;"",'الخدمات'!$A$6:$A$205,0)),"خدمة غير موجودة"))</f>
        <v/>
      </c>
      <c r="K1720" s="19">
        <f>IF(A1720&amp;""="","",IF(AND(G1720="تم",ISNUMBER(J1720)),ROUND(J1720-N(H1720),2),0))</f>
        <v/>
      </c>
      <c r="L1720" s="19">
        <f>IF(A1720&amp;""="","",IFERROR(ROUND(K1720*INDEX('الموظفات'!$C$6:$C$205,MATCH(F1720&amp;"",'الموظفات'!$A$6:$A$205,0)),2),0))</f>
        <v/>
      </c>
      <c r="M1720" s="6">
        <f>IF(A1720&amp;""="","",IF(G1720&amp;""="","محجوز",G1720))</f>
        <v/>
      </c>
      <c r="N1720" s="18">
        <f>IF(ISNUMBER(A1720),IF(ISNUMBER(B1720),HOUR(B1720)*60+MINUTE(B1720),0),"")</f>
        <v/>
      </c>
      <c r="O1720" s="18">
        <f>IF(AND(ISNUMBER(A1720),A1720='الإعدادات'!$B$4),COUNTIFS($A$6:$A$2005,'الإعدادات'!$B$4,$N$6:$N$2005,"&lt;"&amp;N1720)+COUNTIFS($A$6:A1720,'الإعدادات'!$B$4,$N$6:N1720,N1720),"")</f>
        <v/>
      </c>
    </row>
    <row r="1721">
      <c r="A1721" s="13" t="n"/>
      <c r="B1721" s="20" t="n"/>
      <c r="C1721" s="5" t="n"/>
      <c r="D1721" s="21" t="n"/>
      <c r="E1721" s="5" t="n"/>
      <c r="F1721" s="5" t="n"/>
      <c r="G1721" s="5" t="n"/>
      <c r="H1721" s="15" t="n"/>
      <c r="I1721" s="5" t="n"/>
      <c r="J1721" s="19">
        <f>IF(E1721&amp;""="","",IFERROR(INDEX('الخدمات'!$B$6:$B$205,MATCH(E1721&amp;"",'الخدمات'!$A$6:$A$205,0)),"خدمة غير موجودة"))</f>
        <v/>
      </c>
      <c r="K1721" s="19">
        <f>IF(A1721&amp;""="","",IF(AND(G1721="تم",ISNUMBER(J1721)),ROUND(J1721-N(H1721),2),0))</f>
        <v/>
      </c>
      <c r="L1721" s="19">
        <f>IF(A1721&amp;""="","",IFERROR(ROUND(K1721*INDEX('الموظفات'!$C$6:$C$205,MATCH(F1721&amp;"",'الموظفات'!$A$6:$A$205,0)),2),0))</f>
        <v/>
      </c>
      <c r="M1721" s="6">
        <f>IF(A1721&amp;""="","",IF(G1721&amp;""="","محجوز",G1721))</f>
        <v/>
      </c>
      <c r="N1721" s="18">
        <f>IF(ISNUMBER(A1721),IF(ISNUMBER(B1721),HOUR(B1721)*60+MINUTE(B1721),0),"")</f>
        <v/>
      </c>
      <c r="O1721" s="18">
        <f>IF(AND(ISNUMBER(A1721),A1721='الإعدادات'!$B$4),COUNTIFS($A$6:$A$2005,'الإعدادات'!$B$4,$N$6:$N$2005,"&lt;"&amp;N1721)+COUNTIFS($A$6:A1721,'الإعدادات'!$B$4,$N$6:N1721,N1721),"")</f>
        <v/>
      </c>
    </row>
    <row r="1722">
      <c r="A1722" s="13" t="n"/>
      <c r="B1722" s="20" t="n"/>
      <c r="C1722" s="5" t="n"/>
      <c r="D1722" s="21" t="n"/>
      <c r="E1722" s="5" t="n"/>
      <c r="F1722" s="5" t="n"/>
      <c r="G1722" s="5" t="n"/>
      <c r="H1722" s="15" t="n"/>
      <c r="I1722" s="5" t="n"/>
      <c r="J1722" s="19">
        <f>IF(E1722&amp;""="","",IFERROR(INDEX('الخدمات'!$B$6:$B$205,MATCH(E1722&amp;"",'الخدمات'!$A$6:$A$205,0)),"خدمة غير موجودة"))</f>
        <v/>
      </c>
      <c r="K1722" s="19">
        <f>IF(A1722&amp;""="","",IF(AND(G1722="تم",ISNUMBER(J1722)),ROUND(J1722-N(H1722),2),0))</f>
        <v/>
      </c>
      <c r="L1722" s="19">
        <f>IF(A1722&amp;""="","",IFERROR(ROUND(K1722*INDEX('الموظفات'!$C$6:$C$205,MATCH(F1722&amp;"",'الموظفات'!$A$6:$A$205,0)),2),0))</f>
        <v/>
      </c>
      <c r="M1722" s="6">
        <f>IF(A1722&amp;""="","",IF(G1722&amp;""="","محجوز",G1722))</f>
        <v/>
      </c>
      <c r="N1722" s="18">
        <f>IF(ISNUMBER(A1722),IF(ISNUMBER(B1722),HOUR(B1722)*60+MINUTE(B1722),0),"")</f>
        <v/>
      </c>
      <c r="O1722" s="18">
        <f>IF(AND(ISNUMBER(A1722),A1722='الإعدادات'!$B$4),COUNTIFS($A$6:$A$2005,'الإعدادات'!$B$4,$N$6:$N$2005,"&lt;"&amp;N1722)+COUNTIFS($A$6:A1722,'الإعدادات'!$B$4,$N$6:N1722,N1722),"")</f>
        <v/>
      </c>
    </row>
    <row r="1723">
      <c r="A1723" s="13" t="n"/>
      <c r="B1723" s="20" t="n"/>
      <c r="C1723" s="5" t="n"/>
      <c r="D1723" s="21" t="n"/>
      <c r="E1723" s="5" t="n"/>
      <c r="F1723" s="5" t="n"/>
      <c r="G1723" s="5" t="n"/>
      <c r="H1723" s="15" t="n"/>
      <c r="I1723" s="5" t="n"/>
      <c r="J1723" s="19">
        <f>IF(E1723&amp;""="","",IFERROR(INDEX('الخدمات'!$B$6:$B$205,MATCH(E1723&amp;"",'الخدمات'!$A$6:$A$205,0)),"خدمة غير موجودة"))</f>
        <v/>
      </c>
      <c r="K1723" s="19">
        <f>IF(A1723&amp;""="","",IF(AND(G1723="تم",ISNUMBER(J1723)),ROUND(J1723-N(H1723),2),0))</f>
        <v/>
      </c>
      <c r="L1723" s="19">
        <f>IF(A1723&amp;""="","",IFERROR(ROUND(K1723*INDEX('الموظفات'!$C$6:$C$205,MATCH(F1723&amp;"",'الموظفات'!$A$6:$A$205,0)),2),0))</f>
        <v/>
      </c>
      <c r="M1723" s="6">
        <f>IF(A1723&amp;""="","",IF(G1723&amp;""="","محجوز",G1723))</f>
        <v/>
      </c>
      <c r="N1723" s="18">
        <f>IF(ISNUMBER(A1723),IF(ISNUMBER(B1723),HOUR(B1723)*60+MINUTE(B1723),0),"")</f>
        <v/>
      </c>
      <c r="O1723" s="18">
        <f>IF(AND(ISNUMBER(A1723),A1723='الإعدادات'!$B$4),COUNTIFS($A$6:$A$2005,'الإعدادات'!$B$4,$N$6:$N$2005,"&lt;"&amp;N1723)+COUNTIFS($A$6:A1723,'الإعدادات'!$B$4,$N$6:N1723,N1723),"")</f>
        <v/>
      </c>
    </row>
    <row r="1724">
      <c r="A1724" s="13" t="n"/>
      <c r="B1724" s="20" t="n"/>
      <c r="C1724" s="5" t="n"/>
      <c r="D1724" s="21" t="n"/>
      <c r="E1724" s="5" t="n"/>
      <c r="F1724" s="5" t="n"/>
      <c r="G1724" s="5" t="n"/>
      <c r="H1724" s="15" t="n"/>
      <c r="I1724" s="5" t="n"/>
      <c r="J1724" s="19">
        <f>IF(E1724&amp;""="","",IFERROR(INDEX('الخدمات'!$B$6:$B$205,MATCH(E1724&amp;"",'الخدمات'!$A$6:$A$205,0)),"خدمة غير موجودة"))</f>
        <v/>
      </c>
      <c r="K1724" s="19">
        <f>IF(A1724&amp;""="","",IF(AND(G1724="تم",ISNUMBER(J1724)),ROUND(J1724-N(H1724),2),0))</f>
        <v/>
      </c>
      <c r="L1724" s="19">
        <f>IF(A1724&amp;""="","",IFERROR(ROUND(K1724*INDEX('الموظفات'!$C$6:$C$205,MATCH(F1724&amp;"",'الموظفات'!$A$6:$A$205,0)),2),0))</f>
        <v/>
      </c>
      <c r="M1724" s="6">
        <f>IF(A1724&amp;""="","",IF(G1724&amp;""="","محجوز",G1724))</f>
        <v/>
      </c>
      <c r="N1724" s="18">
        <f>IF(ISNUMBER(A1724),IF(ISNUMBER(B1724),HOUR(B1724)*60+MINUTE(B1724),0),"")</f>
        <v/>
      </c>
      <c r="O1724" s="18">
        <f>IF(AND(ISNUMBER(A1724),A1724='الإعدادات'!$B$4),COUNTIFS($A$6:$A$2005,'الإعدادات'!$B$4,$N$6:$N$2005,"&lt;"&amp;N1724)+COUNTIFS($A$6:A1724,'الإعدادات'!$B$4,$N$6:N1724,N1724),"")</f>
        <v/>
      </c>
    </row>
    <row r="1725">
      <c r="A1725" s="13" t="n"/>
      <c r="B1725" s="20" t="n"/>
      <c r="C1725" s="5" t="n"/>
      <c r="D1725" s="21" t="n"/>
      <c r="E1725" s="5" t="n"/>
      <c r="F1725" s="5" t="n"/>
      <c r="G1725" s="5" t="n"/>
      <c r="H1725" s="15" t="n"/>
      <c r="I1725" s="5" t="n"/>
      <c r="J1725" s="19">
        <f>IF(E1725&amp;""="","",IFERROR(INDEX('الخدمات'!$B$6:$B$205,MATCH(E1725&amp;"",'الخدمات'!$A$6:$A$205,0)),"خدمة غير موجودة"))</f>
        <v/>
      </c>
      <c r="K1725" s="19">
        <f>IF(A1725&amp;""="","",IF(AND(G1725="تم",ISNUMBER(J1725)),ROUND(J1725-N(H1725),2),0))</f>
        <v/>
      </c>
      <c r="L1725" s="19">
        <f>IF(A1725&amp;""="","",IFERROR(ROUND(K1725*INDEX('الموظفات'!$C$6:$C$205,MATCH(F1725&amp;"",'الموظفات'!$A$6:$A$205,0)),2),0))</f>
        <v/>
      </c>
      <c r="M1725" s="6">
        <f>IF(A1725&amp;""="","",IF(G1725&amp;""="","محجوز",G1725))</f>
        <v/>
      </c>
      <c r="N1725" s="18">
        <f>IF(ISNUMBER(A1725),IF(ISNUMBER(B1725),HOUR(B1725)*60+MINUTE(B1725),0),"")</f>
        <v/>
      </c>
      <c r="O1725" s="18">
        <f>IF(AND(ISNUMBER(A1725),A1725='الإعدادات'!$B$4),COUNTIFS($A$6:$A$2005,'الإعدادات'!$B$4,$N$6:$N$2005,"&lt;"&amp;N1725)+COUNTIFS($A$6:A1725,'الإعدادات'!$B$4,$N$6:N1725,N1725),"")</f>
        <v/>
      </c>
    </row>
    <row r="1726">
      <c r="A1726" s="13" t="n"/>
      <c r="B1726" s="20" t="n"/>
      <c r="C1726" s="5" t="n"/>
      <c r="D1726" s="21" t="n"/>
      <c r="E1726" s="5" t="n"/>
      <c r="F1726" s="5" t="n"/>
      <c r="G1726" s="5" t="n"/>
      <c r="H1726" s="15" t="n"/>
      <c r="I1726" s="5" t="n"/>
      <c r="J1726" s="19">
        <f>IF(E1726&amp;""="","",IFERROR(INDEX('الخدمات'!$B$6:$B$205,MATCH(E1726&amp;"",'الخدمات'!$A$6:$A$205,0)),"خدمة غير موجودة"))</f>
        <v/>
      </c>
      <c r="K1726" s="19">
        <f>IF(A1726&amp;""="","",IF(AND(G1726="تم",ISNUMBER(J1726)),ROUND(J1726-N(H1726),2),0))</f>
        <v/>
      </c>
      <c r="L1726" s="19">
        <f>IF(A1726&amp;""="","",IFERROR(ROUND(K1726*INDEX('الموظفات'!$C$6:$C$205,MATCH(F1726&amp;"",'الموظفات'!$A$6:$A$205,0)),2),0))</f>
        <v/>
      </c>
      <c r="M1726" s="6">
        <f>IF(A1726&amp;""="","",IF(G1726&amp;""="","محجوز",G1726))</f>
        <v/>
      </c>
      <c r="N1726" s="18">
        <f>IF(ISNUMBER(A1726),IF(ISNUMBER(B1726),HOUR(B1726)*60+MINUTE(B1726),0),"")</f>
        <v/>
      </c>
      <c r="O1726" s="18">
        <f>IF(AND(ISNUMBER(A1726),A1726='الإعدادات'!$B$4),COUNTIFS($A$6:$A$2005,'الإعدادات'!$B$4,$N$6:$N$2005,"&lt;"&amp;N1726)+COUNTIFS($A$6:A1726,'الإعدادات'!$B$4,$N$6:N1726,N1726),"")</f>
        <v/>
      </c>
    </row>
    <row r="1727">
      <c r="A1727" s="13" t="n"/>
      <c r="B1727" s="20" t="n"/>
      <c r="C1727" s="5" t="n"/>
      <c r="D1727" s="21" t="n"/>
      <c r="E1727" s="5" t="n"/>
      <c r="F1727" s="5" t="n"/>
      <c r="G1727" s="5" t="n"/>
      <c r="H1727" s="15" t="n"/>
      <c r="I1727" s="5" t="n"/>
      <c r="J1727" s="19">
        <f>IF(E1727&amp;""="","",IFERROR(INDEX('الخدمات'!$B$6:$B$205,MATCH(E1727&amp;"",'الخدمات'!$A$6:$A$205,0)),"خدمة غير موجودة"))</f>
        <v/>
      </c>
      <c r="K1727" s="19">
        <f>IF(A1727&amp;""="","",IF(AND(G1727="تم",ISNUMBER(J1727)),ROUND(J1727-N(H1727),2),0))</f>
        <v/>
      </c>
      <c r="L1727" s="19">
        <f>IF(A1727&amp;""="","",IFERROR(ROUND(K1727*INDEX('الموظفات'!$C$6:$C$205,MATCH(F1727&amp;"",'الموظفات'!$A$6:$A$205,0)),2),0))</f>
        <v/>
      </c>
      <c r="M1727" s="6">
        <f>IF(A1727&amp;""="","",IF(G1727&amp;""="","محجوز",G1727))</f>
        <v/>
      </c>
      <c r="N1727" s="18">
        <f>IF(ISNUMBER(A1727),IF(ISNUMBER(B1727),HOUR(B1727)*60+MINUTE(B1727),0),"")</f>
        <v/>
      </c>
      <c r="O1727" s="18">
        <f>IF(AND(ISNUMBER(A1727),A1727='الإعدادات'!$B$4),COUNTIFS($A$6:$A$2005,'الإعدادات'!$B$4,$N$6:$N$2005,"&lt;"&amp;N1727)+COUNTIFS($A$6:A1727,'الإعدادات'!$B$4,$N$6:N1727,N1727),"")</f>
        <v/>
      </c>
    </row>
    <row r="1728">
      <c r="A1728" s="13" t="n"/>
      <c r="B1728" s="20" t="n"/>
      <c r="C1728" s="5" t="n"/>
      <c r="D1728" s="21" t="n"/>
      <c r="E1728" s="5" t="n"/>
      <c r="F1728" s="5" t="n"/>
      <c r="G1728" s="5" t="n"/>
      <c r="H1728" s="15" t="n"/>
      <c r="I1728" s="5" t="n"/>
      <c r="J1728" s="19">
        <f>IF(E1728&amp;""="","",IFERROR(INDEX('الخدمات'!$B$6:$B$205,MATCH(E1728&amp;"",'الخدمات'!$A$6:$A$205,0)),"خدمة غير موجودة"))</f>
        <v/>
      </c>
      <c r="K1728" s="19">
        <f>IF(A1728&amp;""="","",IF(AND(G1728="تم",ISNUMBER(J1728)),ROUND(J1728-N(H1728),2),0))</f>
        <v/>
      </c>
      <c r="L1728" s="19">
        <f>IF(A1728&amp;""="","",IFERROR(ROUND(K1728*INDEX('الموظفات'!$C$6:$C$205,MATCH(F1728&amp;"",'الموظفات'!$A$6:$A$205,0)),2),0))</f>
        <v/>
      </c>
      <c r="M1728" s="6">
        <f>IF(A1728&amp;""="","",IF(G1728&amp;""="","محجوز",G1728))</f>
        <v/>
      </c>
      <c r="N1728" s="18">
        <f>IF(ISNUMBER(A1728),IF(ISNUMBER(B1728),HOUR(B1728)*60+MINUTE(B1728),0),"")</f>
        <v/>
      </c>
      <c r="O1728" s="18">
        <f>IF(AND(ISNUMBER(A1728),A1728='الإعدادات'!$B$4),COUNTIFS($A$6:$A$2005,'الإعدادات'!$B$4,$N$6:$N$2005,"&lt;"&amp;N1728)+COUNTIFS($A$6:A1728,'الإعدادات'!$B$4,$N$6:N1728,N1728),"")</f>
        <v/>
      </c>
    </row>
    <row r="1729">
      <c r="A1729" s="13" t="n"/>
      <c r="B1729" s="20" t="n"/>
      <c r="C1729" s="5" t="n"/>
      <c r="D1729" s="21" t="n"/>
      <c r="E1729" s="5" t="n"/>
      <c r="F1729" s="5" t="n"/>
      <c r="G1729" s="5" t="n"/>
      <c r="H1729" s="15" t="n"/>
      <c r="I1729" s="5" t="n"/>
      <c r="J1729" s="19">
        <f>IF(E1729&amp;""="","",IFERROR(INDEX('الخدمات'!$B$6:$B$205,MATCH(E1729&amp;"",'الخدمات'!$A$6:$A$205,0)),"خدمة غير موجودة"))</f>
        <v/>
      </c>
      <c r="K1729" s="19">
        <f>IF(A1729&amp;""="","",IF(AND(G1729="تم",ISNUMBER(J1729)),ROUND(J1729-N(H1729),2),0))</f>
        <v/>
      </c>
      <c r="L1729" s="19">
        <f>IF(A1729&amp;""="","",IFERROR(ROUND(K1729*INDEX('الموظفات'!$C$6:$C$205,MATCH(F1729&amp;"",'الموظفات'!$A$6:$A$205,0)),2),0))</f>
        <v/>
      </c>
      <c r="M1729" s="6">
        <f>IF(A1729&amp;""="","",IF(G1729&amp;""="","محجوز",G1729))</f>
        <v/>
      </c>
      <c r="N1729" s="18">
        <f>IF(ISNUMBER(A1729),IF(ISNUMBER(B1729),HOUR(B1729)*60+MINUTE(B1729),0),"")</f>
        <v/>
      </c>
      <c r="O1729" s="18">
        <f>IF(AND(ISNUMBER(A1729),A1729='الإعدادات'!$B$4),COUNTIFS($A$6:$A$2005,'الإعدادات'!$B$4,$N$6:$N$2005,"&lt;"&amp;N1729)+COUNTIFS($A$6:A1729,'الإعدادات'!$B$4,$N$6:N1729,N1729),"")</f>
        <v/>
      </c>
    </row>
    <row r="1730">
      <c r="A1730" s="13" t="n"/>
      <c r="B1730" s="20" t="n"/>
      <c r="C1730" s="5" t="n"/>
      <c r="D1730" s="21" t="n"/>
      <c r="E1730" s="5" t="n"/>
      <c r="F1730" s="5" t="n"/>
      <c r="G1730" s="5" t="n"/>
      <c r="H1730" s="15" t="n"/>
      <c r="I1730" s="5" t="n"/>
      <c r="J1730" s="19">
        <f>IF(E1730&amp;""="","",IFERROR(INDEX('الخدمات'!$B$6:$B$205,MATCH(E1730&amp;"",'الخدمات'!$A$6:$A$205,0)),"خدمة غير موجودة"))</f>
        <v/>
      </c>
      <c r="K1730" s="19">
        <f>IF(A1730&amp;""="","",IF(AND(G1730="تم",ISNUMBER(J1730)),ROUND(J1730-N(H1730),2),0))</f>
        <v/>
      </c>
      <c r="L1730" s="19">
        <f>IF(A1730&amp;""="","",IFERROR(ROUND(K1730*INDEX('الموظفات'!$C$6:$C$205,MATCH(F1730&amp;"",'الموظفات'!$A$6:$A$205,0)),2),0))</f>
        <v/>
      </c>
      <c r="M1730" s="6">
        <f>IF(A1730&amp;""="","",IF(G1730&amp;""="","محجوز",G1730))</f>
        <v/>
      </c>
      <c r="N1730" s="18">
        <f>IF(ISNUMBER(A1730),IF(ISNUMBER(B1730),HOUR(B1730)*60+MINUTE(B1730),0),"")</f>
        <v/>
      </c>
      <c r="O1730" s="18">
        <f>IF(AND(ISNUMBER(A1730),A1730='الإعدادات'!$B$4),COUNTIFS($A$6:$A$2005,'الإعدادات'!$B$4,$N$6:$N$2005,"&lt;"&amp;N1730)+COUNTIFS($A$6:A1730,'الإعدادات'!$B$4,$N$6:N1730,N1730),"")</f>
        <v/>
      </c>
    </row>
    <row r="1731">
      <c r="A1731" s="13" t="n"/>
      <c r="B1731" s="20" t="n"/>
      <c r="C1731" s="5" t="n"/>
      <c r="D1731" s="21" t="n"/>
      <c r="E1731" s="5" t="n"/>
      <c r="F1731" s="5" t="n"/>
      <c r="G1731" s="5" t="n"/>
      <c r="H1731" s="15" t="n"/>
      <c r="I1731" s="5" t="n"/>
      <c r="J1731" s="19">
        <f>IF(E1731&amp;""="","",IFERROR(INDEX('الخدمات'!$B$6:$B$205,MATCH(E1731&amp;"",'الخدمات'!$A$6:$A$205,0)),"خدمة غير موجودة"))</f>
        <v/>
      </c>
      <c r="K1731" s="19">
        <f>IF(A1731&amp;""="","",IF(AND(G1731="تم",ISNUMBER(J1731)),ROUND(J1731-N(H1731),2),0))</f>
        <v/>
      </c>
      <c r="L1731" s="19">
        <f>IF(A1731&amp;""="","",IFERROR(ROUND(K1731*INDEX('الموظفات'!$C$6:$C$205,MATCH(F1731&amp;"",'الموظفات'!$A$6:$A$205,0)),2),0))</f>
        <v/>
      </c>
      <c r="M1731" s="6">
        <f>IF(A1731&amp;""="","",IF(G1731&amp;""="","محجوز",G1731))</f>
        <v/>
      </c>
      <c r="N1731" s="18">
        <f>IF(ISNUMBER(A1731),IF(ISNUMBER(B1731),HOUR(B1731)*60+MINUTE(B1731),0),"")</f>
        <v/>
      </c>
      <c r="O1731" s="18">
        <f>IF(AND(ISNUMBER(A1731),A1731='الإعدادات'!$B$4),COUNTIFS($A$6:$A$2005,'الإعدادات'!$B$4,$N$6:$N$2005,"&lt;"&amp;N1731)+COUNTIFS($A$6:A1731,'الإعدادات'!$B$4,$N$6:N1731,N1731),"")</f>
        <v/>
      </c>
    </row>
    <row r="1732">
      <c r="A1732" s="13" t="n"/>
      <c r="B1732" s="20" t="n"/>
      <c r="C1732" s="5" t="n"/>
      <c r="D1732" s="21" t="n"/>
      <c r="E1732" s="5" t="n"/>
      <c r="F1732" s="5" t="n"/>
      <c r="G1732" s="5" t="n"/>
      <c r="H1732" s="15" t="n"/>
      <c r="I1732" s="5" t="n"/>
      <c r="J1732" s="19">
        <f>IF(E1732&amp;""="","",IFERROR(INDEX('الخدمات'!$B$6:$B$205,MATCH(E1732&amp;"",'الخدمات'!$A$6:$A$205,0)),"خدمة غير موجودة"))</f>
        <v/>
      </c>
      <c r="K1732" s="19">
        <f>IF(A1732&amp;""="","",IF(AND(G1732="تم",ISNUMBER(J1732)),ROUND(J1732-N(H1732),2),0))</f>
        <v/>
      </c>
      <c r="L1732" s="19">
        <f>IF(A1732&amp;""="","",IFERROR(ROUND(K1732*INDEX('الموظفات'!$C$6:$C$205,MATCH(F1732&amp;"",'الموظفات'!$A$6:$A$205,0)),2),0))</f>
        <v/>
      </c>
      <c r="M1732" s="6">
        <f>IF(A1732&amp;""="","",IF(G1732&amp;""="","محجوز",G1732))</f>
        <v/>
      </c>
      <c r="N1732" s="18">
        <f>IF(ISNUMBER(A1732),IF(ISNUMBER(B1732),HOUR(B1732)*60+MINUTE(B1732),0),"")</f>
        <v/>
      </c>
      <c r="O1732" s="18">
        <f>IF(AND(ISNUMBER(A1732),A1732='الإعدادات'!$B$4),COUNTIFS($A$6:$A$2005,'الإعدادات'!$B$4,$N$6:$N$2005,"&lt;"&amp;N1732)+COUNTIFS($A$6:A1732,'الإعدادات'!$B$4,$N$6:N1732,N1732),"")</f>
        <v/>
      </c>
    </row>
    <row r="1733">
      <c r="A1733" s="13" t="n"/>
      <c r="B1733" s="20" t="n"/>
      <c r="C1733" s="5" t="n"/>
      <c r="D1733" s="21" t="n"/>
      <c r="E1733" s="5" t="n"/>
      <c r="F1733" s="5" t="n"/>
      <c r="G1733" s="5" t="n"/>
      <c r="H1733" s="15" t="n"/>
      <c r="I1733" s="5" t="n"/>
      <c r="J1733" s="19">
        <f>IF(E1733&amp;""="","",IFERROR(INDEX('الخدمات'!$B$6:$B$205,MATCH(E1733&amp;"",'الخدمات'!$A$6:$A$205,0)),"خدمة غير موجودة"))</f>
        <v/>
      </c>
      <c r="K1733" s="19">
        <f>IF(A1733&amp;""="","",IF(AND(G1733="تم",ISNUMBER(J1733)),ROUND(J1733-N(H1733),2),0))</f>
        <v/>
      </c>
      <c r="L1733" s="19">
        <f>IF(A1733&amp;""="","",IFERROR(ROUND(K1733*INDEX('الموظفات'!$C$6:$C$205,MATCH(F1733&amp;"",'الموظفات'!$A$6:$A$205,0)),2),0))</f>
        <v/>
      </c>
      <c r="M1733" s="6">
        <f>IF(A1733&amp;""="","",IF(G1733&amp;""="","محجوز",G1733))</f>
        <v/>
      </c>
      <c r="N1733" s="18">
        <f>IF(ISNUMBER(A1733),IF(ISNUMBER(B1733),HOUR(B1733)*60+MINUTE(B1733),0),"")</f>
        <v/>
      </c>
      <c r="O1733" s="18">
        <f>IF(AND(ISNUMBER(A1733),A1733='الإعدادات'!$B$4),COUNTIFS($A$6:$A$2005,'الإعدادات'!$B$4,$N$6:$N$2005,"&lt;"&amp;N1733)+COUNTIFS($A$6:A1733,'الإعدادات'!$B$4,$N$6:N1733,N1733),"")</f>
        <v/>
      </c>
    </row>
    <row r="1734">
      <c r="A1734" s="13" t="n"/>
      <c r="B1734" s="20" t="n"/>
      <c r="C1734" s="5" t="n"/>
      <c r="D1734" s="21" t="n"/>
      <c r="E1734" s="5" t="n"/>
      <c r="F1734" s="5" t="n"/>
      <c r="G1734" s="5" t="n"/>
      <c r="H1734" s="15" t="n"/>
      <c r="I1734" s="5" t="n"/>
      <c r="J1734" s="19">
        <f>IF(E1734&amp;""="","",IFERROR(INDEX('الخدمات'!$B$6:$B$205,MATCH(E1734&amp;"",'الخدمات'!$A$6:$A$205,0)),"خدمة غير موجودة"))</f>
        <v/>
      </c>
      <c r="K1734" s="19">
        <f>IF(A1734&amp;""="","",IF(AND(G1734="تم",ISNUMBER(J1734)),ROUND(J1734-N(H1734),2),0))</f>
        <v/>
      </c>
      <c r="L1734" s="19">
        <f>IF(A1734&amp;""="","",IFERROR(ROUND(K1734*INDEX('الموظفات'!$C$6:$C$205,MATCH(F1734&amp;"",'الموظفات'!$A$6:$A$205,0)),2),0))</f>
        <v/>
      </c>
      <c r="M1734" s="6">
        <f>IF(A1734&amp;""="","",IF(G1734&amp;""="","محجوز",G1734))</f>
        <v/>
      </c>
      <c r="N1734" s="18">
        <f>IF(ISNUMBER(A1734),IF(ISNUMBER(B1734),HOUR(B1734)*60+MINUTE(B1734),0),"")</f>
        <v/>
      </c>
      <c r="O1734" s="18">
        <f>IF(AND(ISNUMBER(A1734),A1734='الإعدادات'!$B$4),COUNTIFS($A$6:$A$2005,'الإعدادات'!$B$4,$N$6:$N$2005,"&lt;"&amp;N1734)+COUNTIFS($A$6:A1734,'الإعدادات'!$B$4,$N$6:N1734,N1734),"")</f>
        <v/>
      </c>
    </row>
    <row r="1735">
      <c r="A1735" s="13" t="n"/>
      <c r="B1735" s="20" t="n"/>
      <c r="C1735" s="5" t="n"/>
      <c r="D1735" s="21" t="n"/>
      <c r="E1735" s="5" t="n"/>
      <c r="F1735" s="5" t="n"/>
      <c r="G1735" s="5" t="n"/>
      <c r="H1735" s="15" t="n"/>
      <c r="I1735" s="5" t="n"/>
      <c r="J1735" s="19">
        <f>IF(E1735&amp;""="","",IFERROR(INDEX('الخدمات'!$B$6:$B$205,MATCH(E1735&amp;"",'الخدمات'!$A$6:$A$205,0)),"خدمة غير موجودة"))</f>
        <v/>
      </c>
      <c r="K1735" s="19">
        <f>IF(A1735&amp;""="","",IF(AND(G1735="تم",ISNUMBER(J1735)),ROUND(J1735-N(H1735),2),0))</f>
        <v/>
      </c>
      <c r="L1735" s="19">
        <f>IF(A1735&amp;""="","",IFERROR(ROUND(K1735*INDEX('الموظفات'!$C$6:$C$205,MATCH(F1735&amp;"",'الموظفات'!$A$6:$A$205,0)),2),0))</f>
        <v/>
      </c>
      <c r="M1735" s="6">
        <f>IF(A1735&amp;""="","",IF(G1735&amp;""="","محجوز",G1735))</f>
        <v/>
      </c>
      <c r="N1735" s="18">
        <f>IF(ISNUMBER(A1735),IF(ISNUMBER(B1735),HOUR(B1735)*60+MINUTE(B1735),0),"")</f>
        <v/>
      </c>
      <c r="O1735" s="18">
        <f>IF(AND(ISNUMBER(A1735),A1735='الإعدادات'!$B$4),COUNTIFS($A$6:$A$2005,'الإعدادات'!$B$4,$N$6:$N$2005,"&lt;"&amp;N1735)+COUNTIFS($A$6:A1735,'الإعدادات'!$B$4,$N$6:N1735,N1735),"")</f>
        <v/>
      </c>
    </row>
    <row r="1736">
      <c r="A1736" s="13" t="n"/>
      <c r="B1736" s="20" t="n"/>
      <c r="C1736" s="5" t="n"/>
      <c r="D1736" s="21" t="n"/>
      <c r="E1736" s="5" t="n"/>
      <c r="F1736" s="5" t="n"/>
      <c r="G1736" s="5" t="n"/>
      <c r="H1736" s="15" t="n"/>
      <c r="I1736" s="5" t="n"/>
      <c r="J1736" s="19">
        <f>IF(E1736&amp;""="","",IFERROR(INDEX('الخدمات'!$B$6:$B$205,MATCH(E1736&amp;"",'الخدمات'!$A$6:$A$205,0)),"خدمة غير موجودة"))</f>
        <v/>
      </c>
      <c r="K1736" s="19">
        <f>IF(A1736&amp;""="","",IF(AND(G1736="تم",ISNUMBER(J1736)),ROUND(J1736-N(H1736),2),0))</f>
        <v/>
      </c>
      <c r="L1736" s="19">
        <f>IF(A1736&amp;""="","",IFERROR(ROUND(K1736*INDEX('الموظفات'!$C$6:$C$205,MATCH(F1736&amp;"",'الموظفات'!$A$6:$A$205,0)),2),0))</f>
        <v/>
      </c>
      <c r="M1736" s="6">
        <f>IF(A1736&amp;""="","",IF(G1736&amp;""="","محجوز",G1736))</f>
        <v/>
      </c>
      <c r="N1736" s="18">
        <f>IF(ISNUMBER(A1736),IF(ISNUMBER(B1736),HOUR(B1736)*60+MINUTE(B1736),0),"")</f>
        <v/>
      </c>
      <c r="O1736" s="18">
        <f>IF(AND(ISNUMBER(A1736),A1736='الإعدادات'!$B$4),COUNTIFS($A$6:$A$2005,'الإعدادات'!$B$4,$N$6:$N$2005,"&lt;"&amp;N1736)+COUNTIFS($A$6:A1736,'الإعدادات'!$B$4,$N$6:N1736,N1736),"")</f>
        <v/>
      </c>
    </row>
    <row r="1737">
      <c r="A1737" s="13" t="n"/>
      <c r="B1737" s="20" t="n"/>
      <c r="C1737" s="5" t="n"/>
      <c r="D1737" s="21" t="n"/>
      <c r="E1737" s="5" t="n"/>
      <c r="F1737" s="5" t="n"/>
      <c r="G1737" s="5" t="n"/>
      <c r="H1737" s="15" t="n"/>
      <c r="I1737" s="5" t="n"/>
      <c r="J1737" s="19">
        <f>IF(E1737&amp;""="","",IFERROR(INDEX('الخدمات'!$B$6:$B$205,MATCH(E1737&amp;"",'الخدمات'!$A$6:$A$205,0)),"خدمة غير موجودة"))</f>
        <v/>
      </c>
      <c r="K1737" s="19">
        <f>IF(A1737&amp;""="","",IF(AND(G1737="تم",ISNUMBER(J1737)),ROUND(J1737-N(H1737),2),0))</f>
        <v/>
      </c>
      <c r="L1737" s="19">
        <f>IF(A1737&amp;""="","",IFERROR(ROUND(K1737*INDEX('الموظفات'!$C$6:$C$205,MATCH(F1737&amp;"",'الموظفات'!$A$6:$A$205,0)),2),0))</f>
        <v/>
      </c>
      <c r="M1737" s="6">
        <f>IF(A1737&amp;""="","",IF(G1737&amp;""="","محجوز",G1737))</f>
        <v/>
      </c>
      <c r="N1737" s="18">
        <f>IF(ISNUMBER(A1737),IF(ISNUMBER(B1737),HOUR(B1737)*60+MINUTE(B1737),0),"")</f>
        <v/>
      </c>
      <c r="O1737" s="18">
        <f>IF(AND(ISNUMBER(A1737),A1737='الإعدادات'!$B$4),COUNTIFS($A$6:$A$2005,'الإعدادات'!$B$4,$N$6:$N$2005,"&lt;"&amp;N1737)+COUNTIFS($A$6:A1737,'الإعدادات'!$B$4,$N$6:N1737,N1737),"")</f>
        <v/>
      </c>
    </row>
    <row r="1738">
      <c r="A1738" s="13" t="n"/>
      <c r="B1738" s="20" t="n"/>
      <c r="C1738" s="5" t="n"/>
      <c r="D1738" s="21" t="n"/>
      <c r="E1738" s="5" t="n"/>
      <c r="F1738" s="5" t="n"/>
      <c r="G1738" s="5" t="n"/>
      <c r="H1738" s="15" t="n"/>
      <c r="I1738" s="5" t="n"/>
      <c r="J1738" s="19">
        <f>IF(E1738&amp;""="","",IFERROR(INDEX('الخدمات'!$B$6:$B$205,MATCH(E1738&amp;"",'الخدمات'!$A$6:$A$205,0)),"خدمة غير موجودة"))</f>
        <v/>
      </c>
      <c r="K1738" s="19">
        <f>IF(A1738&amp;""="","",IF(AND(G1738="تم",ISNUMBER(J1738)),ROUND(J1738-N(H1738),2),0))</f>
        <v/>
      </c>
      <c r="L1738" s="19">
        <f>IF(A1738&amp;""="","",IFERROR(ROUND(K1738*INDEX('الموظفات'!$C$6:$C$205,MATCH(F1738&amp;"",'الموظفات'!$A$6:$A$205,0)),2),0))</f>
        <v/>
      </c>
      <c r="M1738" s="6">
        <f>IF(A1738&amp;""="","",IF(G1738&amp;""="","محجوز",G1738))</f>
        <v/>
      </c>
      <c r="N1738" s="18">
        <f>IF(ISNUMBER(A1738),IF(ISNUMBER(B1738),HOUR(B1738)*60+MINUTE(B1738),0),"")</f>
        <v/>
      </c>
      <c r="O1738" s="18">
        <f>IF(AND(ISNUMBER(A1738),A1738='الإعدادات'!$B$4),COUNTIFS($A$6:$A$2005,'الإعدادات'!$B$4,$N$6:$N$2005,"&lt;"&amp;N1738)+COUNTIFS($A$6:A1738,'الإعدادات'!$B$4,$N$6:N1738,N1738),"")</f>
        <v/>
      </c>
    </row>
    <row r="1739">
      <c r="A1739" s="13" t="n"/>
      <c r="B1739" s="20" t="n"/>
      <c r="C1739" s="5" t="n"/>
      <c r="D1739" s="21" t="n"/>
      <c r="E1739" s="5" t="n"/>
      <c r="F1739" s="5" t="n"/>
      <c r="G1739" s="5" t="n"/>
      <c r="H1739" s="15" t="n"/>
      <c r="I1739" s="5" t="n"/>
      <c r="J1739" s="19">
        <f>IF(E1739&amp;""="","",IFERROR(INDEX('الخدمات'!$B$6:$B$205,MATCH(E1739&amp;"",'الخدمات'!$A$6:$A$205,0)),"خدمة غير موجودة"))</f>
        <v/>
      </c>
      <c r="K1739" s="19">
        <f>IF(A1739&amp;""="","",IF(AND(G1739="تم",ISNUMBER(J1739)),ROUND(J1739-N(H1739),2),0))</f>
        <v/>
      </c>
      <c r="L1739" s="19">
        <f>IF(A1739&amp;""="","",IFERROR(ROUND(K1739*INDEX('الموظفات'!$C$6:$C$205,MATCH(F1739&amp;"",'الموظفات'!$A$6:$A$205,0)),2),0))</f>
        <v/>
      </c>
      <c r="M1739" s="6">
        <f>IF(A1739&amp;""="","",IF(G1739&amp;""="","محجوز",G1739))</f>
        <v/>
      </c>
      <c r="N1739" s="18">
        <f>IF(ISNUMBER(A1739),IF(ISNUMBER(B1739),HOUR(B1739)*60+MINUTE(B1739),0),"")</f>
        <v/>
      </c>
      <c r="O1739" s="18">
        <f>IF(AND(ISNUMBER(A1739),A1739='الإعدادات'!$B$4),COUNTIFS($A$6:$A$2005,'الإعدادات'!$B$4,$N$6:$N$2005,"&lt;"&amp;N1739)+COUNTIFS($A$6:A1739,'الإعدادات'!$B$4,$N$6:N1739,N1739),"")</f>
        <v/>
      </c>
    </row>
    <row r="1740">
      <c r="A1740" s="13" t="n"/>
      <c r="B1740" s="20" t="n"/>
      <c r="C1740" s="5" t="n"/>
      <c r="D1740" s="21" t="n"/>
      <c r="E1740" s="5" t="n"/>
      <c r="F1740" s="5" t="n"/>
      <c r="G1740" s="5" t="n"/>
      <c r="H1740" s="15" t="n"/>
      <c r="I1740" s="5" t="n"/>
      <c r="J1740" s="19">
        <f>IF(E1740&amp;""="","",IFERROR(INDEX('الخدمات'!$B$6:$B$205,MATCH(E1740&amp;"",'الخدمات'!$A$6:$A$205,0)),"خدمة غير موجودة"))</f>
        <v/>
      </c>
      <c r="K1740" s="19">
        <f>IF(A1740&amp;""="","",IF(AND(G1740="تم",ISNUMBER(J1740)),ROUND(J1740-N(H1740),2),0))</f>
        <v/>
      </c>
      <c r="L1740" s="19">
        <f>IF(A1740&amp;""="","",IFERROR(ROUND(K1740*INDEX('الموظفات'!$C$6:$C$205,MATCH(F1740&amp;"",'الموظفات'!$A$6:$A$205,0)),2),0))</f>
        <v/>
      </c>
      <c r="M1740" s="6">
        <f>IF(A1740&amp;""="","",IF(G1740&amp;""="","محجوز",G1740))</f>
        <v/>
      </c>
      <c r="N1740" s="18">
        <f>IF(ISNUMBER(A1740),IF(ISNUMBER(B1740),HOUR(B1740)*60+MINUTE(B1740),0),"")</f>
        <v/>
      </c>
      <c r="O1740" s="18">
        <f>IF(AND(ISNUMBER(A1740),A1740='الإعدادات'!$B$4),COUNTIFS($A$6:$A$2005,'الإعدادات'!$B$4,$N$6:$N$2005,"&lt;"&amp;N1740)+COUNTIFS($A$6:A1740,'الإعدادات'!$B$4,$N$6:N1740,N1740),"")</f>
        <v/>
      </c>
    </row>
    <row r="1741">
      <c r="A1741" s="13" t="n"/>
      <c r="B1741" s="20" t="n"/>
      <c r="C1741" s="5" t="n"/>
      <c r="D1741" s="21" t="n"/>
      <c r="E1741" s="5" t="n"/>
      <c r="F1741" s="5" t="n"/>
      <c r="G1741" s="5" t="n"/>
      <c r="H1741" s="15" t="n"/>
      <c r="I1741" s="5" t="n"/>
      <c r="J1741" s="19">
        <f>IF(E1741&amp;""="","",IFERROR(INDEX('الخدمات'!$B$6:$B$205,MATCH(E1741&amp;"",'الخدمات'!$A$6:$A$205,0)),"خدمة غير موجودة"))</f>
        <v/>
      </c>
      <c r="K1741" s="19">
        <f>IF(A1741&amp;""="","",IF(AND(G1741="تم",ISNUMBER(J1741)),ROUND(J1741-N(H1741),2),0))</f>
        <v/>
      </c>
      <c r="L1741" s="19">
        <f>IF(A1741&amp;""="","",IFERROR(ROUND(K1741*INDEX('الموظفات'!$C$6:$C$205,MATCH(F1741&amp;"",'الموظفات'!$A$6:$A$205,0)),2),0))</f>
        <v/>
      </c>
      <c r="M1741" s="6">
        <f>IF(A1741&amp;""="","",IF(G1741&amp;""="","محجوز",G1741))</f>
        <v/>
      </c>
      <c r="N1741" s="18">
        <f>IF(ISNUMBER(A1741),IF(ISNUMBER(B1741),HOUR(B1741)*60+MINUTE(B1741),0),"")</f>
        <v/>
      </c>
      <c r="O1741" s="18">
        <f>IF(AND(ISNUMBER(A1741),A1741='الإعدادات'!$B$4),COUNTIFS($A$6:$A$2005,'الإعدادات'!$B$4,$N$6:$N$2005,"&lt;"&amp;N1741)+COUNTIFS($A$6:A1741,'الإعدادات'!$B$4,$N$6:N1741,N1741),"")</f>
        <v/>
      </c>
    </row>
    <row r="1742">
      <c r="A1742" s="13" t="n"/>
      <c r="B1742" s="20" t="n"/>
      <c r="C1742" s="5" t="n"/>
      <c r="D1742" s="21" t="n"/>
      <c r="E1742" s="5" t="n"/>
      <c r="F1742" s="5" t="n"/>
      <c r="G1742" s="5" t="n"/>
      <c r="H1742" s="15" t="n"/>
      <c r="I1742" s="5" t="n"/>
      <c r="J1742" s="19">
        <f>IF(E1742&amp;""="","",IFERROR(INDEX('الخدمات'!$B$6:$B$205,MATCH(E1742&amp;"",'الخدمات'!$A$6:$A$205,0)),"خدمة غير موجودة"))</f>
        <v/>
      </c>
      <c r="K1742" s="19">
        <f>IF(A1742&amp;""="","",IF(AND(G1742="تم",ISNUMBER(J1742)),ROUND(J1742-N(H1742),2),0))</f>
        <v/>
      </c>
      <c r="L1742" s="19">
        <f>IF(A1742&amp;""="","",IFERROR(ROUND(K1742*INDEX('الموظفات'!$C$6:$C$205,MATCH(F1742&amp;"",'الموظفات'!$A$6:$A$205,0)),2),0))</f>
        <v/>
      </c>
      <c r="M1742" s="6">
        <f>IF(A1742&amp;""="","",IF(G1742&amp;""="","محجوز",G1742))</f>
        <v/>
      </c>
      <c r="N1742" s="18">
        <f>IF(ISNUMBER(A1742),IF(ISNUMBER(B1742),HOUR(B1742)*60+MINUTE(B1742),0),"")</f>
        <v/>
      </c>
      <c r="O1742" s="18">
        <f>IF(AND(ISNUMBER(A1742),A1742='الإعدادات'!$B$4),COUNTIFS($A$6:$A$2005,'الإعدادات'!$B$4,$N$6:$N$2005,"&lt;"&amp;N1742)+COUNTIFS($A$6:A1742,'الإعدادات'!$B$4,$N$6:N1742,N1742),"")</f>
        <v/>
      </c>
    </row>
    <row r="1743">
      <c r="A1743" s="13" t="n"/>
      <c r="B1743" s="20" t="n"/>
      <c r="C1743" s="5" t="n"/>
      <c r="D1743" s="21" t="n"/>
      <c r="E1743" s="5" t="n"/>
      <c r="F1743" s="5" t="n"/>
      <c r="G1743" s="5" t="n"/>
      <c r="H1743" s="15" t="n"/>
      <c r="I1743" s="5" t="n"/>
      <c r="J1743" s="19">
        <f>IF(E1743&amp;""="","",IFERROR(INDEX('الخدمات'!$B$6:$B$205,MATCH(E1743&amp;"",'الخدمات'!$A$6:$A$205,0)),"خدمة غير موجودة"))</f>
        <v/>
      </c>
      <c r="K1743" s="19">
        <f>IF(A1743&amp;""="","",IF(AND(G1743="تم",ISNUMBER(J1743)),ROUND(J1743-N(H1743),2),0))</f>
        <v/>
      </c>
      <c r="L1743" s="19">
        <f>IF(A1743&amp;""="","",IFERROR(ROUND(K1743*INDEX('الموظفات'!$C$6:$C$205,MATCH(F1743&amp;"",'الموظفات'!$A$6:$A$205,0)),2),0))</f>
        <v/>
      </c>
      <c r="M1743" s="6">
        <f>IF(A1743&amp;""="","",IF(G1743&amp;""="","محجوز",G1743))</f>
        <v/>
      </c>
      <c r="N1743" s="18">
        <f>IF(ISNUMBER(A1743),IF(ISNUMBER(B1743),HOUR(B1743)*60+MINUTE(B1743),0),"")</f>
        <v/>
      </c>
      <c r="O1743" s="18">
        <f>IF(AND(ISNUMBER(A1743),A1743='الإعدادات'!$B$4),COUNTIFS($A$6:$A$2005,'الإعدادات'!$B$4,$N$6:$N$2005,"&lt;"&amp;N1743)+COUNTIFS($A$6:A1743,'الإعدادات'!$B$4,$N$6:N1743,N1743),"")</f>
        <v/>
      </c>
    </row>
    <row r="1744">
      <c r="A1744" s="13" t="n"/>
      <c r="B1744" s="20" t="n"/>
      <c r="C1744" s="5" t="n"/>
      <c r="D1744" s="21" t="n"/>
      <c r="E1744" s="5" t="n"/>
      <c r="F1744" s="5" t="n"/>
      <c r="G1744" s="5" t="n"/>
      <c r="H1744" s="15" t="n"/>
      <c r="I1744" s="5" t="n"/>
      <c r="J1744" s="19">
        <f>IF(E1744&amp;""="","",IFERROR(INDEX('الخدمات'!$B$6:$B$205,MATCH(E1744&amp;"",'الخدمات'!$A$6:$A$205,0)),"خدمة غير موجودة"))</f>
        <v/>
      </c>
      <c r="K1744" s="19">
        <f>IF(A1744&amp;""="","",IF(AND(G1744="تم",ISNUMBER(J1744)),ROUND(J1744-N(H1744),2),0))</f>
        <v/>
      </c>
      <c r="L1744" s="19">
        <f>IF(A1744&amp;""="","",IFERROR(ROUND(K1744*INDEX('الموظفات'!$C$6:$C$205,MATCH(F1744&amp;"",'الموظفات'!$A$6:$A$205,0)),2),0))</f>
        <v/>
      </c>
      <c r="M1744" s="6">
        <f>IF(A1744&amp;""="","",IF(G1744&amp;""="","محجوز",G1744))</f>
        <v/>
      </c>
      <c r="N1744" s="18">
        <f>IF(ISNUMBER(A1744),IF(ISNUMBER(B1744),HOUR(B1744)*60+MINUTE(B1744),0),"")</f>
        <v/>
      </c>
      <c r="O1744" s="18">
        <f>IF(AND(ISNUMBER(A1744),A1744='الإعدادات'!$B$4),COUNTIFS($A$6:$A$2005,'الإعدادات'!$B$4,$N$6:$N$2005,"&lt;"&amp;N1744)+COUNTIFS($A$6:A1744,'الإعدادات'!$B$4,$N$6:N1744,N1744),"")</f>
        <v/>
      </c>
    </row>
    <row r="1745">
      <c r="A1745" s="13" t="n"/>
      <c r="B1745" s="20" t="n"/>
      <c r="C1745" s="5" t="n"/>
      <c r="D1745" s="21" t="n"/>
      <c r="E1745" s="5" t="n"/>
      <c r="F1745" s="5" t="n"/>
      <c r="G1745" s="5" t="n"/>
      <c r="H1745" s="15" t="n"/>
      <c r="I1745" s="5" t="n"/>
      <c r="J1745" s="19">
        <f>IF(E1745&amp;""="","",IFERROR(INDEX('الخدمات'!$B$6:$B$205,MATCH(E1745&amp;"",'الخدمات'!$A$6:$A$205,0)),"خدمة غير موجودة"))</f>
        <v/>
      </c>
      <c r="K1745" s="19">
        <f>IF(A1745&amp;""="","",IF(AND(G1745="تم",ISNUMBER(J1745)),ROUND(J1745-N(H1745),2),0))</f>
        <v/>
      </c>
      <c r="L1745" s="19">
        <f>IF(A1745&amp;""="","",IFERROR(ROUND(K1745*INDEX('الموظفات'!$C$6:$C$205,MATCH(F1745&amp;"",'الموظفات'!$A$6:$A$205,0)),2),0))</f>
        <v/>
      </c>
      <c r="M1745" s="6">
        <f>IF(A1745&amp;""="","",IF(G1745&amp;""="","محجوز",G1745))</f>
        <v/>
      </c>
      <c r="N1745" s="18">
        <f>IF(ISNUMBER(A1745),IF(ISNUMBER(B1745),HOUR(B1745)*60+MINUTE(B1745),0),"")</f>
        <v/>
      </c>
      <c r="O1745" s="18">
        <f>IF(AND(ISNUMBER(A1745),A1745='الإعدادات'!$B$4),COUNTIFS($A$6:$A$2005,'الإعدادات'!$B$4,$N$6:$N$2005,"&lt;"&amp;N1745)+COUNTIFS($A$6:A1745,'الإعدادات'!$B$4,$N$6:N1745,N1745),"")</f>
        <v/>
      </c>
    </row>
    <row r="1746">
      <c r="A1746" s="13" t="n"/>
      <c r="B1746" s="20" t="n"/>
      <c r="C1746" s="5" t="n"/>
      <c r="D1746" s="21" t="n"/>
      <c r="E1746" s="5" t="n"/>
      <c r="F1746" s="5" t="n"/>
      <c r="G1746" s="5" t="n"/>
      <c r="H1746" s="15" t="n"/>
      <c r="I1746" s="5" t="n"/>
      <c r="J1746" s="19">
        <f>IF(E1746&amp;""="","",IFERROR(INDEX('الخدمات'!$B$6:$B$205,MATCH(E1746&amp;"",'الخدمات'!$A$6:$A$205,0)),"خدمة غير موجودة"))</f>
        <v/>
      </c>
      <c r="K1746" s="19">
        <f>IF(A1746&amp;""="","",IF(AND(G1746="تم",ISNUMBER(J1746)),ROUND(J1746-N(H1746),2),0))</f>
        <v/>
      </c>
      <c r="L1746" s="19">
        <f>IF(A1746&amp;""="","",IFERROR(ROUND(K1746*INDEX('الموظفات'!$C$6:$C$205,MATCH(F1746&amp;"",'الموظفات'!$A$6:$A$205,0)),2),0))</f>
        <v/>
      </c>
      <c r="M1746" s="6">
        <f>IF(A1746&amp;""="","",IF(G1746&amp;""="","محجوز",G1746))</f>
        <v/>
      </c>
      <c r="N1746" s="18">
        <f>IF(ISNUMBER(A1746),IF(ISNUMBER(B1746),HOUR(B1746)*60+MINUTE(B1746),0),"")</f>
        <v/>
      </c>
      <c r="O1746" s="18">
        <f>IF(AND(ISNUMBER(A1746),A1746='الإعدادات'!$B$4),COUNTIFS($A$6:$A$2005,'الإعدادات'!$B$4,$N$6:$N$2005,"&lt;"&amp;N1746)+COUNTIFS($A$6:A1746,'الإعدادات'!$B$4,$N$6:N1746,N1746),"")</f>
        <v/>
      </c>
    </row>
    <row r="1747">
      <c r="A1747" s="13" t="n"/>
      <c r="B1747" s="20" t="n"/>
      <c r="C1747" s="5" t="n"/>
      <c r="D1747" s="21" t="n"/>
      <c r="E1747" s="5" t="n"/>
      <c r="F1747" s="5" t="n"/>
      <c r="G1747" s="5" t="n"/>
      <c r="H1747" s="15" t="n"/>
      <c r="I1747" s="5" t="n"/>
      <c r="J1747" s="19">
        <f>IF(E1747&amp;""="","",IFERROR(INDEX('الخدمات'!$B$6:$B$205,MATCH(E1747&amp;"",'الخدمات'!$A$6:$A$205,0)),"خدمة غير موجودة"))</f>
        <v/>
      </c>
      <c r="K1747" s="19">
        <f>IF(A1747&amp;""="","",IF(AND(G1747="تم",ISNUMBER(J1747)),ROUND(J1747-N(H1747),2),0))</f>
        <v/>
      </c>
      <c r="L1747" s="19">
        <f>IF(A1747&amp;""="","",IFERROR(ROUND(K1747*INDEX('الموظفات'!$C$6:$C$205,MATCH(F1747&amp;"",'الموظفات'!$A$6:$A$205,0)),2),0))</f>
        <v/>
      </c>
      <c r="M1747" s="6">
        <f>IF(A1747&amp;""="","",IF(G1747&amp;""="","محجوز",G1747))</f>
        <v/>
      </c>
      <c r="N1747" s="18">
        <f>IF(ISNUMBER(A1747),IF(ISNUMBER(B1747),HOUR(B1747)*60+MINUTE(B1747),0),"")</f>
        <v/>
      </c>
      <c r="O1747" s="18">
        <f>IF(AND(ISNUMBER(A1747),A1747='الإعدادات'!$B$4),COUNTIFS($A$6:$A$2005,'الإعدادات'!$B$4,$N$6:$N$2005,"&lt;"&amp;N1747)+COUNTIFS($A$6:A1747,'الإعدادات'!$B$4,$N$6:N1747,N1747),"")</f>
        <v/>
      </c>
    </row>
    <row r="1748">
      <c r="A1748" s="13" t="n"/>
      <c r="B1748" s="20" t="n"/>
      <c r="C1748" s="5" t="n"/>
      <c r="D1748" s="21" t="n"/>
      <c r="E1748" s="5" t="n"/>
      <c r="F1748" s="5" t="n"/>
      <c r="G1748" s="5" t="n"/>
      <c r="H1748" s="15" t="n"/>
      <c r="I1748" s="5" t="n"/>
      <c r="J1748" s="19">
        <f>IF(E1748&amp;""="","",IFERROR(INDEX('الخدمات'!$B$6:$B$205,MATCH(E1748&amp;"",'الخدمات'!$A$6:$A$205,0)),"خدمة غير موجودة"))</f>
        <v/>
      </c>
      <c r="K1748" s="19">
        <f>IF(A1748&amp;""="","",IF(AND(G1748="تم",ISNUMBER(J1748)),ROUND(J1748-N(H1748),2),0))</f>
        <v/>
      </c>
      <c r="L1748" s="19">
        <f>IF(A1748&amp;""="","",IFERROR(ROUND(K1748*INDEX('الموظفات'!$C$6:$C$205,MATCH(F1748&amp;"",'الموظفات'!$A$6:$A$205,0)),2),0))</f>
        <v/>
      </c>
      <c r="M1748" s="6">
        <f>IF(A1748&amp;""="","",IF(G1748&amp;""="","محجوز",G1748))</f>
        <v/>
      </c>
      <c r="N1748" s="18">
        <f>IF(ISNUMBER(A1748),IF(ISNUMBER(B1748),HOUR(B1748)*60+MINUTE(B1748),0),"")</f>
        <v/>
      </c>
      <c r="O1748" s="18">
        <f>IF(AND(ISNUMBER(A1748),A1748='الإعدادات'!$B$4),COUNTIFS($A$6:$A$2005,'الإعدادات'!$B$4,$N$6:$N$2005,"&lt;"&amp;N1748)+COUNTIFS($A$6:A1748,'الإعدادات'!$B$4,$N$6:N1748,N1748),"")</f>
        <v/>
      </c>
    </row>
    <row r="1749">
      <c r="A1749" s="13" t="n"/>
      <c r="B1749" s="20" t="n"/>
      <c r="C1749" s="5" t="n"/>
      <c r="D1749" s="21" t="n"/>
      <c r="E1749" s="5" t="n"/>
      <c r="F1749" s="5" t="n"/>
      <c r="G1749" s="5" t="n"/>
      <c r="H1749" s="15" t="n"/>
      <c r="I1749" s="5" t="n"/>
      <c r="J1749" s="19">
        <f>IF(E1749&amp;""="","",IFERROR(INDEX('الخدمات'!$B$6:$B$205,MATCH(E1749&amp;"",'الخدمات'!$A$6:$A$205,0)),"خدمة غير موجودة"))</f>
        <v/>
      </c>
      <c r="K1749" s="19">
        <f>IF(A1749&amp;""="","",IF(AND(G1749="تم",ISNUMBER(J1749)),ROUND(J1749-N(H1749),2),0))</f>
        <v/>
      </c>
      <c r="L1749" s="19">
        <f>IF(A1749&amp;""="","",IFERROR(ROUND(K1749*INDEX('الموظفات'!$C$6:$C$205,MATCH(F1749&amp;"",'الموظفات'!$A$6:$A$205,0)),2),0))</f>
        <v/>
      </c>
      <c r="M1749" s="6">
        <f>IF(A1749&amp;""="","",IF(G1749&amp;""="","محجوز",G1749))</f>
        <v/>
      </c>
      <c r="N1749" s="18">
        <f>IF(ISNUMBER(A1749),IF(ISNUMBER(B1749),HOUR(B1749)*60+MINUTE(B1749),0),"")</f>
        <v/>
      </c>
      <c r="O1749" s="18">
        <f>IF(AND(ISNUMBER(A1749),A1749='الإعدادات'!$B$4),COUNTIFS($A$6:$A$2005,'الإعدادات'!$B$4,$N$6:$N$2005,"&lt;"&amp;N1749)+COUNTIFS($A$6:A1749,'الإعدادات'!$B$4,$N$6:N1749,N1749),"")</f>
        <v/>
      </c>
    </row>
    <row r="1750">
      <c r="A1750" s="13" t="n"/>
      <c r="B1750" s="20" t="n"/>
      <c r="C1750" s="5" t="n"/>
      <c r="D1750" s="21" t="n"/>
      <c r="E1750" s="5" t="n"/>
      <c r="F1750" s="5" t="n"/>
      <c r="G1750" s="5" t="n"/>
      <c r="H1750" s="15" t="n"/>
      <c r="I1750" s="5" t="n"/>
      <c r="J1750" s="19">
        <f>IF(E1750&amp;""="","",IFERROR(INDEX('الخدمات'!$B$6:$B$205,MATCH(E1750&amp;"",'الخدمات'!$A$6:$A$205,0)),"خدمة غير موجودة"))</f>
        <v/>
      </c>
      <c r="K1750" s="19">
        <f>IF(A1750&amp;""="","",IF(AND(G1750="تم",ISNUMBER(J1750)),ROUND(J1750-N(H1750),2),0))</f>
        <v/>
      </c>
      <c r="L1750" s="19">
        <f>IF(A1750&amp;""="","",IFERROR(ROUND(K1750*INDEX('الموظفات'!$C$6:$C$205,MATCH(F1750&amp;"",'الموظفات'!$A$6:$A$205,0)),2),0))</f>
        <v/>
      </c>
      <c r="M1750" s="6">
        <f>IF(A1750&amp;""="","",IF(G1750&amp;""="","محجوز",G1750))</f>
        <v/>
      </c>
      <c r="N1750" s="18">
        <f>IF(ISNUMBER(A1750),IF(ISNUMBER(B1750),HOUR(B1750)*60+MINUTE(B1750),0),"")</f>
        <v/>
      </c>
      <c r="O1750" s="18">
        <f>IF(AND(ISNUMBER(A1750),A1750='الإعدادات'!$B$4),COUNTIFS($A$6:$A$2005,'الإعدادات'!$B$4,$N$6:$N$2005,"&lt;"&amp;N1750)+COUNTIFS($A$6:A1750,'الإعدادات'!$B$4,$N$6:N1750,N1750),"")</f>
        <v/>
      </c>
    </row>
    <row r="1751">
      <c r="A1751" s="13" t="n"/>
      <c r="B1751" s="20" t="n"/>
      <c r="C1751" s="5" t="n"/>
      <c r="D1751" s="21" t="n"/>
      <c r="E1751" s="5" t="n"/>
      <c r="F1751" s="5" t="n"/>
      <c r="G1751" s="5" t="n"/>
      <c r="H1751" s="15" t="n"/>
      <c r="I1751" s="5" t="n"/>
      <c r="J1751" s="19">
        <f>IF(E1751&amp;""="","",IFERROR(INDEX('الخدمات'!$B$6:$B$205,MATCH(E1751&amp;"",'الخدمات'!$A$6:$A$205,0)),"خدمة غير موجودة"))</f>
        <v/>
      </c>
      <c r="K1751" s="19">
        <f>IF(A1751&amp;""="","",IF(AND(G1751="تم",ISNUMBER(J1751)),ROUND(J1751-N(H1751),2),0))</f>
        <v/>
      </c>
      <c r="L1751" s="19">
        <f>IF(A1751&amp;""="","",IFERROR(ROUND(K1751*INDEX('الموظفات'!$C$6:$C$205,MATCH(F1751&amp;"",'الموظفات'!$A$6:$A$205,0)),2),0))</f>
        <v/>
      </c>
      <c r="M1751" s="6">
        <f>IF(A1751&amp;""="","",IF(G1751&amp;""="","محجوز",G1751))</f>
        <v/>
      </c>
      <c r="N1751" s="18">
        <f>IF(ISNUMBER(A1751),IF(ISNUMBER(B1751),HOUR(B1751)*60+MINUTE(B1751),0),"")</f>
        <v/>
      </c>
      <c r="O1751" s="18">
        <f>IF(AND(ISNUMBER(A1751),A1751='الإعدادات'!$B$4),COUNTIFS($A$6:$A$2005,'الإعدادات'!$B$4,$N$6:$N$2005,"&lt;"&amp;N1751)+COUNTIFS($A$6:A1751,'الإعدادات'!$B$4,$N$6:N1751,N1751),"")</f>
        <v/>
      </c>
    </row>
    <row r="1752">
      <c r="A1752" s="13" t="n"/>
      <c r="B1752" s="20" t="n"/>
      <c r="C1752" s="5" t="n"/>
      <c r="D1752" s="21" t="n"/>
      <c r="E1752" s="5" t="n"/>
      <c r="F1752" s="5" t="n"/>
      <c r="G1752" s="5" t="n"/>
      <c r="H1752" s="15" t="n"/>
      <c r="I1752" s="5" t="n"/>
      <c r="J1752" s="19">
        <f>IF(E1752&amp;""="","",IFERROR(INDEX('الخدمات'!$B$6:$B$205,MATCH(E1752&amp;"",'الخدمات'!$A$6:$A$205,0)),"خدمة غير موجودة"))</f>
        <v/>
      </c>
      <c r="K1752" s="19">
        <f>IF(A1752&amp;""="","",IF(AND(G1752="تم",ISNUMBER(J1752)),ROUND(J1752-N(H1752),2),0))</f>
        <v/>
      </c>
      <c r="L1752" s="19">
        <f>IF(A1752&amp;""="","",IFERROR(ROUND(K1752*INDEX('الموظفات'!$C$6:$C$205,MATCH(F1752&amp;"",'الموظفات'!$A$6:$A$205,0)),2),0))</f>
        <v/>
      </c>
      <c r="M1752" s="6">
        <f>IF(A1752&amp;""="","",IF(G1752&amp;""="","محجوز",G1752))</f>
        <v/>
      </c>
      <c r="N1752" s="18">
        <f>IF(ISNUMBER(A1752),IF(ISNUMBER(B1752),HOUR(B1752)*60+MINUTE(B1752),0),"")</f>
        <v/>
      </c>
      <c r="O1752" s="18">
        <f>IF(AND(ISNUMBER(A1752),A1752='الإعدادات'!$B$4),COUNTIFS($A$6:$A$2005,'الإعدادات'!$B$4,$N$6:$N$2005,"&lt;"&amp;N1752)+COUNTIFS($A$6:A1752,'الإعدادات'!$B$4,$N$6:N1752,N1752),"")</f>
        <v/>
      </c>
    </row>
    <row r="1753">
      <c r="A1753" s="13" t="n"/>
      <c r="B1753" s="20" t="n"/>
      <c r="C1753" s="5" t="n"/>
      <c r="D1753" s="21" t="n"/>
      <c r="E1753" s="5" t="n"/>
      <c r="F1753" s="5" t="n"/>
      <c r="G1753" s="5" t="n"/>
      <c r="H1753" s="15" t="n"/>
      <c r="I1753" s="5" t="n"/>
      <c r="J1753" s="19">
        <f>IF(E1753&amp;""="","",IFERROR(INDEX('الخدمات'!$B$6:$B$205,MATCH(E1753&amp;"",'الخدمات'!$A$6:$A$205,0)),"خدمة غير موجودة"))</f>
        <v/>
      </c>
      <c r="K1753" s="19">
        <f>IF(A1753&amp;""="","",IF(AND(G1753="تم",ISNUMBER(J1753)),ROUND(J1753-N(H1753),2),0))</f>
        <v/>
      </c>
      <c r="L1753" s="19">
        <f>IF(A1753&amp;""="","",IFERROR(ROUND(K1753*INDEX('الموظفات'!$C$6:$C$205,MATCH(F1753&amp;"",'الموظفات'!$A$6:$A$205,0)),2),0))</f>
        <v/>
      </c>
      <c r="M1753" s="6">
        <f>IF(A1753&amp;""="","",IF(G1753&amp;""="","محجوز",G1753))</f>
        <v/>
      </c>
      <c r="N1753" s="18">
        <f>IF(ISNUMBER(A1753),IF(ISNUMBER(B1753),HOUR(B1753)*60+MINUTE(B1753),0),"")</f>
        <v/>
      </c>
      <c r="O1753" s="18">
        <f>IF(AND(ISNUMBER(A1753),A1753='الإعدادات'!$B$4),COUNTIFS($A$6:$A$2005,'الإعدادات'!$B$4,$N$6:$N$2005,"&lt;"&amp;N1753)+COUNTIFS($A$6:A1753,'الإعدادات'!$B$4,$N$6:N1753,N1753),"")</f>
        <v/>
      </c>
    </row>
    <row r="1754">
      <c r="A1754" s="13" t="n"/>
      <c r="B1754" s="20" t="n"/>
      <c r="C1754" s="5" t="n"/>
      <c r="D1754" s="21" t="n"/>
      <c r="E1754" s="5" t="n"/>
      <c r="F1754" s="5" t="n"/>
      <c r="G1754" s="5" t="n"/>
      <c r="H1754" s="15" t="n"/>
      <c r="I1754" s="5" t="n"/>
      <c r="J1754" s="19">
        <f>IF(E1754&amp;""="","",IFERROR(INDEX('الخدمات'!$B$6:$B$205,MATCH(E1754&amp;"",'الخدمات'!$A$6:$A$205,0)),"خدمة غير موجودة"))</f>
        <v/>
      </c>
      <c r="K1754" s="19">
        <f>IF(A1754&amp;""="","",IF(AND(G1754="تم",ISNUMBER(J1754)),ROUND(J1754-N(H1754),2),0))</f>
        <v/>
      </c>
      <c r="L1754" s="19">
        <f>IF(A1754&amp;""="","",IFERROR(ROUND(K1754*INDEX('الموظفات'!$C$6:$C$205,MATCH(F1754&amp;"",'الموظفات'!$A$6:$A$205,0)),2),0))</f>
        <v/>
      </c>
      <c r="M1754" s="6">
        <f>IF(A1754&amp;""="","",IF(G1754&amp;""="","محجوز",G1754))</f>
        <v/>
      </c>
      <c r="N1754" s="18">
        <f>IF(ISNUMBER(A1754),IF(ISNUMBER(B1754),HOUR(B1754)*60+MINUTE(B1754),0),"")</f>
        <v/>
      </c>
      <c r="O1754" s="18">
        <f>IF(AND(ISNUMBER(A1754),A1754='الإعدادات'!$B$4),COUNTIFS($A$6:$A$2005,'الإعدادات'!$B$4,$N$6:$N$2005,"&lt;"&amp;N1754)+COUNTIFS($A$6:A1754,'الإعدادات'!$B$4,$N$6:N1754,N1754),"")</f>
        <v/>
      </c>
    </row>
    <row r="1755">
      <c r="A1755" s="13" t="n"/>
      <c r="B1755" s="20" t="n"/>
      <c r="C1755" s="5" t="n"/>
      <c r="D1755" s="21" t="n"/>
      <c r="E1755" s="5" t="n"/>
      <c r="F1755" s="5" t="n"/>
      <c r="G1755" s="5" t="n"/>
      <c r="H1755" s="15" t="n"/>
      <c r="I1755" s="5" t="n"/>
      <c r="J1755" s="19">
        <f>IF(E1755&amp;""="","",IFERROR(INDEX('الخدمات'!$B$6:$B$205,MATCH(E1755&amp;"",'الخدمات'!$A$6:$A$205,0)),"خدمة غير موجودة"))</f>
        <v/>
      </c>
      <c r="K1755" s="19">
        <f>IF(A1755&amp;""="","",IF(AND(G1755="تم",ISNUMBER(J1755)),ROUND(J1755-N(H1755),2),0))</f>
        <v/>
      </c>
      <c r="L1755" s="19">
        <f>IF(A1755&amp;""="","",IFERROR(ROUND(K1755*INDEX('الموظفات'!$C$6:$C$205,MATCH(F1755&amp;"",'الموظفات'!$A$6:$A$205,0)),2),0))</f>
        <v/>
      </c>
      <c r="M1755" s="6">
        <f>IF(A1755&amp;""="","",IF(G1755&amp;""="","محجوز",G1755))</f>
        <v/>
      </c>
      <c r="N1755" s="18">
        <f>IF(ISNUMBER(A1755),IF(ISNUMBER(B1755),HOUR(B1755)*60+MINUTE(B1755),0),"")</f>
        <v/>
      </c>
      <c r="O1755" s="18">
        <f>IF(AND(ISNUMBER(A1755),A1755='الإعدادات'!$B$4),COUNTIFS($A$6:$A$2005,'الإعدادات'!$B$4,$N$6:$N$2005,"&lt;"&amp;N1755)+COUNTIFS($A$6:A1755,'الإعدادات'!$B$4,$N$6:N1755,N1755),"")</f>
        <v/>
      </c>
    </row>
    <row r="1756">
      <c r="A1756" s="13" t="n"/>
      <c r="B1756" s="20" t="n"/>
      <c r="C1756" s="5" t="n"/>
      <c r="D1756" s="21" t="n"/>
      <c r="E1756" s="5" t="n"/>
      <c r="F1756" s="5" t="n"/>
      <c r="G1756" s="5" t="n"/>
      <c r="H1756" s="15" t="n"/>
      <c r="I1756" s="5" t="n"/>
      <c r="J1756" s="19">
        <f>IF(E1756&amp;""="","",IFERROR(INDEX('الخدمات'!$B$6:$B$205,MATCH(E1756&amp;"",'الخدمات'!$A$6:$A$205,0)),"خدمة غير موجودة"))</f>
        <v/>
      </c>
      <c r="K1756" s="19">
        <f>IF(A1756&amp;""="","",IF(AND(G1756="تم",ISNUMBER(J1756)),ROUND(J1756-N(H1756),2),0))</f>
        <v/>
      </c>
      <c r="L1756" s="19">
        <f>IF(A1756&amp;""="","",IFERROR(ROUND(K1756*INDEX('الموظفات'!$C$6:$C$205,MATCH(F1756&amp;"",'الموظفات'!$A$6:$A$205,0)),2),0))</f>
        <v/>
      </c>
      <c r="M1756" s="6">
        <f>IF(A1756&amp;""="","",IF(G1756&amp;""="","محجوز",G1756))</f>
        <v/>
      </c>
      <c r="N1756" s="18">
        <f>IF(ISNUMBER(A1756),IF(ISNUMBER(B1756),HOUR(B1756)*60+MINUTE(B1756),0),"")</f>
        <v/>
      </c>
      <c r="O1756" s="18">
        <f>IF(AND(ISNUMBER(A1756),A1756='الإعدادات'!$B$4),COUNTIFS($A$6:$A$2005,'الإعدادات'!$B$4,$N$6:$N$2005,"&lt;"&amp;N1756)+COUNTIFS($A$6:A1756,'الإعدادات'!$B$4,$N$6:N1756,N1756),"")</f>
        <v/>
      </c>
    </row>
    <row r="1757">
      <c r="A1757" s="13" t="n"/>
      <c r="B1757" s="20" t="n"/>
      <c r="C1757" s="5" t="n"/>
      <c r="D1757" s="21" t="n"/>
      <c r="E1757" s="5" t="n"/>
      <c r="F1757" s="5" t="n"/>
      <c r="G1757" s="5" t="n"/>
      <c r="H1757" s="15" t="n"/>
      <c r="I1757" s="5" t="n"/>
      <c r="J1757" s="19">
        <f>IF(E1757&amp;""="","",IFERROR(INDEX('الخدمات'!$B$6:$B$205,MATCH(E1757&amp;"",'الخدمات'!$A$6:$A$205,0)),"خدمة غير موجودة"))</f>
        <v/>
      </c>
      <c r="K1757" s="19">
        <f>IF(A1757&amp;""="","",IF(AND(G1757="تم",ISNUMBER(J1757)),ROUND(J1757-N(H1757),2),0))</f>
        <v/>
      </c>
      <c r="L1757" s="19">
        <f>IF(A1757&amp;""="","",IFERROR(ROUND(K1757*INDEX('الموظفات'!$C$6:$C$205,MATCH(F1757&amp;"",'الموظفات'!$A$6:$A$205,0)),2),0))</f>
        <v/>
      </c>
      <c r="M1757" s="6">
        <f>IF(A1757&amp;""="","",IF(G1757&amp;""="","محجوز",G1757))</f>
        <v/>
      </c>
      <c r="N1757" s="18">
        <f>IF(ISNUMBER(A1757),IF(ISNUMBER(B1757),HOUR(B1757)*60+MINUTE(B1757),0),"")</f>
        <v/>
      </c>
      <c r="O1757" s="18">
        <f>IF(AND(ISNUMBER(A1757),A1757='الإعدادات'!$B$4),COUNTIFS($A$6:$A$2005,'الإعدادات'!$B$4,$N$6:$N$2005,"&lt;"&amp;N1757)+COUNTIFS($A$6:A1757,'الإعدادات'!$B$4,$N$6:N1757,N1757),"")</f>
        <v/>
      </c>
    </row>
    <row r="1758">
      <c r="A1758" s="13" t="n"/>
      <c r="B1758" s="20" t="n"/>
      <c r="C1758" s="5" t="n"/>
      <c r="D1758" s="21" t="n"/>
      <c r="E1758" s="5" t="n"/>
      <c r="F1758" s="5" t="n"/>
      <c r="G1758" s="5" t="n"/>
      <c r="H1758" s="15" t="n"/>
      <c r="I1758" s="5" t="n"/>
      <c r="J1758" s="19">
        <f>IF(E1758&amp;""="","",IFERROR(INDEX('الخدمات'!$B$6:$B$205,MATCH(E1758&amp;"",'الخدمات'!$A$6:$A$205,0)),"خدمة غير موجودة"))</f>
        <v/>
      </c>
      <c r="K1758" s="19">
        <f>IF(A1758&amp;""="","",IF(AND(G1758="تم",ISNUMBER(J1758)),ROUND(J1758-N(H1758),2),0))</f>
        <v/>
      </c>
      <c r="L1758" s="19">
        <f>IF(A1758&amp;""="","",IFERROR(ROUND(K1758*INDEX('الموظفات'!$C$6:$C$205,MATCH(F1758&amp;"",'الموظفات'!$A$6:$A$205,0)),2),0))</f>
        <v/>
      </c>
      <c r="M1758" s="6">
        <f>IF(A1758&amp;""="","",IF(G1758&amp;""="","محجوز",G1758))</f>
        <v/>
      </c>
      <c r="N1758" s="18">
        <f>IF(ISNUMBER(A1758),IF(ISNUMBER(B1758),HOUR(B1758)*60+MINUTE(B1758),0),"")</f>
        <v/>
      </c>
      <c r="O1758" s="18">
        <f>IF(AND(ISNUMBER(A1758),A1758='الإعدادات'!$B$4),COUNTIFS($A$6:$A$2005,'الإعدادات'!$B$4,$N$6:$N$2005,"&lt;"&amp;N1758)+COUNTIFS($A$6:A1758,'الإعدادات'!$B$4,$N$6:N1758,N1758),"")</f>
        <v/>
      </c>
    </row>
    <row r="1759">
      <c r="A1759" s="13" t="n"/>
      <c r="B1759" s="20" t="n"/>
      <c r="C1759" s="5" t="n"/>
      <c r="D1759" s="21" t="n"/>
      <c r="E1759" s="5" t="n"/>
      <c r="F1759" s="5" t="n"/>
      <c r="G1759" s="5" t="n"/>
      <c r="H1759" s="15" t="n"/>
      <c r="I1759" s="5" t="n"/>
      <c r="J1759" s="19">
        <f>IF(E1759&amp;""="","",IFERROR(INDEX('الخدمات'!$B$6:$B$205,MATCH(E1759&amp;"",'الخدمات'!$A$6:$A$205,0)),"خدمة غير موجودة"))</f>
        <v/>
      </c>
      <c r="K1759" s="19">
        <f>IF(A1759&amp;""="","",IF(AND(G1759="تم",ISNUMBER(J1759)),ROUND(J1759-N(H1759),2),0))</f>
        <v/>
      </c>
      <c r="L1759" s="19">
        <f>IF(A1759&amp;""="","",IFERROR(ROUND(K1759*INDEX('الموظفات'!$C$6:$C$205,MATCH(F1759&amp;"",'الموظفات'!$A$6:$A$205,0)),2),0))</f>
        <v/>
      </c>
      <c r="M1759" s="6">
        <f>IF(A1759&amp;""="","",IF(G1759&amp;""="","محجوز",G1759))</f>
        <v/>
      </c>
      <c r="N1759" s="18">
        <f>IF(ISNUMBER(A1759),IF(ISNUMBER(B1759),HOUR(B1759)*60+MINUTE(B1759),0),"")</f>
        <v/>
      </c>
      <c r="O1759" s="18">
        <f>IF(AND(ISNUMBER(A1759),A1759='الإعدادات'!$B$4),COUNTIFS($A$6:$A$2005,'الإعدادات'!$B$4,$N$6:$N$2005,"&lt;"&amp;N1759)+COUNTIFS($A$6:A1759,'الإعدادات'!$B$4,$N$6:N1759,N1759),"")</f>
        <v/>
      </c>
    </row>
    <row r="1760">
      <c r="A1760" s="13" t="n"/>
      <c r="B1760" s="20" t="n"/>
      <c r="C1760" s="5" t="n"/>
      <c r="D1760" s="21" t="n"/>
      <c r="E1760" s="5" t="n"/>
      <c r="F1760" s="5" t="n"/>
      <c r="G1760" s="5" t="n"/>
      <c r="H1760" s="15" t="n"/>
      <c r="I1760" s="5" t="n"/>
      <c r="J1760" s="19">
        <f>IF(E1760&amp;""="","",IFERROR(INDEX('الخدمات'!$B$6:$B$205,MATCH(E1760&amp;"",'الخدمات'!$A$6:$A$205,0)),"خدمة غير موجودة"))</f>
        <v/>
      </c>
      <c r="K1760" s="19">
        <f>IF(A1760&amp;""="","",IF(AND(G1760="تم",ISNUMBER(J1760)),ROUND(J1760-N(H1760),2),0))</f>
        <v/>
      </c>
      <c r="L1760" s="19">
        <f>IF(A1760&amp;""="","",IFERROR(ROUND(K1760*INDEX('الموظفات'!$C$6:$C$205,MATCH(F1760&amp;"",'الموظفات'!$A$6:$A$205,0)),2),0))</f>
        <v/>
      </c>
      <c r="M1760" s="6">
        <f>IF(A1760&amp;""="","",IF(G1760&amp;""="","محجوز",G1760))</f>
        <v/>
      </c>
      <c r="N1760" s="18">
        <f>IF(ISNUMBER(A1760),IF(ISNUMBER(B1760),HOUR(B1760)*60+MINUTE(B1760),0),"")</f>
        <v/>
      </c>
      <c r="O1760" s="18">
        <f>IF(AND(ISNUMBER(A1760),A1760='الإعدادات'!$B$4),COUNTIFS($A$6:$A$2005,'الإعدادات'!$B$4,$N$6:$N$2005,"&lt;"&amp;N1760)+COUNTIFS($A$6:A1760,'الإعدادات'!$B$4,$N$6:N1760,N1760),"")</f>
        <v/>
      </c>
    </row>
    <row r="1761">
      <c r="A1761" s="13" t="n"/>
      <c r="B1761" s="20" t="n"/>
      <c r="C1761" s="5" t="n"/>
      <c r="D1761" s="21" t="n"/>
      <c r="E1761" s="5" t="n"/>
      <c r="F1761" s="5" t="n"/>
      <c r="G1761" s="5" t="n"/>
      <c r="H1761" s="15" t="n"/>
      <c r="I1761" s="5" t="n"/>
      <c r="J1761" s="19">
        <f>IF(E1761&amp;""="","",IFERROR(INDEX('الخدمات'!$B$6:$B$205,MATCH(E1761&amp;"",'الخدمات'!$A$6:$A$205,0)),"خدمة غير موجودة"))</f>
        <v/>
      </c>
      <c r="K1761" s="19">
        <f>IF(A1761&amp;""="","",IF(AND(G1761="تم",ISNUMBER(J1761)),ROUND(J1761-N(H1761),2),0))</f>
        <v/>
      </c>
      <c r="L1761" s="19">
        <f>IF(A1761&amp;""="","",IFERROR(ROUND(K1761*INDEX('الموظفات'!$C$6:$C$205,MATCH(F1761&amp;"",'الموظفات'!$A$6:$A$205,0)),2),0))</f>
        <v/>
      </c>
      <c r="M1761" s="6">
        <f>IF(A1761&amp;""="","",IF(G1761&amp;""="","محجوز",G1761))</f>
        <v/>
      </c>
      <c r="N1761" s="18">
        <f>IF(ISNUMBER(A1761),IF(ISNUMBER(B1761),HOUR(B1761)*60+MINUTE(B1761),0),"")</f>
        <v/>
      </c>
      <c r="O1761" s="18">
        <f>IF(AND(ISNUMBER(A1761),A1761='الإعدادات'!$B$4),COUNTIFS($A$6:$A$2005,'الإعدادات'!$B$4,$N$6:$N$2005,"&lt;"&amp;N1761)+COUNTIFS($A$6:A1761,'الإعدادات'!$B$4,$N$6:N1761,N1761),"")</f>
        <v/>
      </c>
    </row>
    <row r="1762">
      <c r="A1762" s="13" t="n"/>
      <c r="B1762" s="20" t="n"/>
      <c r="C1762" s="5" t="n"/>
      <c r="D1762" s="21" t="n"/>
      <c r="E1762" s="5" t="n"/>
      <c r="F1762" s="5" t="n"/>
      <c r="G1762" s="5" t="n"/>
      <c r="H1762" s="15" t="n"/>
      <c r="I1762" s="5" t="n"/>
      <c r="J1762" s="19">
        <f>IF(E1762&amp;""="","",IFERROR(INDEX('الخدمات'!$B$6:$B$205,MATCH(E1762&amp;"",'الخدمات'!$A$6:$A$205,0)),"خدمة غير موجودة"))</f>
        <v/>
      </c>
      <c r="K1762" s="19">
        <f>IF(A1762&amp;""="","",IF(AND(G1762="تم",ISNUMBER(J1762)),ROUND(J1762-N(H1762),2),0))</f>
        <v/>
      </c>
      <c r="L1762" s="19">
        <f>IF(A1762&amp;""="","",IFERROR(ROUND(K1762*INDEX('الموظفات'!$C$6:$C$205,MATCH(F1762&amp;"",'الموظفات'!$A$6:$A$205,0)),2),0))</f>
        <v/>
      </c>
      <c r="M1762" s="6">
        <f>IF(A1762&amp;""="","",IF(G1762&amp;""="","محجوز",G1762))</f>
        <v/>
      </c>
      <c r="N1762" s="18">
        <f>IF(ISNUMBER(A1762),IF(ISNUMBER(B1762),HOUR(B1762)*60+MINUTE(B1762),0),"")</f>
        <v/>
      </c>
      <c r="O1762" s="18">
        <f>IF(AND(ISNUMBER(A1762),A1762='الإعدادات'!$B$4),COUNTIFS($A$6:$A$2005,'الإعدادات'!$B$4,$N$6:$N$2005,"&lt;"&amp;N1762)+COUNTIFS($A$6:A1762,'الإعدادات'!$B$4,$N$6:N1762,N1762),"")</f>
        <v/>
      </c>
    </row>
    <row r="1763">
      <c r="A1763" s="13" t="n"/>
      <c r="B1763" s="20" t="n"/>
      <c r="C1763" s="5" t="n"/>
      <c r="D1763" s="21" t="n"/>
      <c r="E1763" s="5" t="n"/>
      <c r="F1763" s="5" t="n"/>
      <c r="G1763" s="5" t="n"/>
      <c r="H1763" s="15" t="n"/>
      <c r="I1763" s="5" t="n"/>
      <c r="J1763" s="19">
        <f>IF(E1763&amp;""="","",IFERROR(INDEX('الخدمات'!$B$6:$B$205,MATCH(E1763&amp;"",'الخدمات'!$A$6:$A$205,0)),"خدمة غير موجودة"))</f>
        <v/>
      </c>
      <c r="K1763" s="19">
        <f>IF(A1763&amp;""="","",IF(AND(G1763="تم",ISNUMBER(J1763)),ROUND(J1763-N(H1763),2),0))</f>
        <v/>
      </c>
      <c r="L1763" s="19">
        <f>IF(A1763&amp;""="","",IFERROR(ROUND(K1763*INDEX('الموظفات'!$C$6:$C$205,MATCH(F1763&amp;"",'الموظفات'!$A$6:$A$205,0)),2),0))</f>
        <v/>
      </c>
      <c r="M1763" s="6">
        <f>IF(A1763&amp;""="","",IF(G1763&amp;""="","محجوز",G1763))</f>
        <v/>
      </c>
      <c r="N1763" s="18">
        <f>IF(ISNUMBER(A1763),IF(ISNUMBER(B1763),HOUR(B1763)*60+MINUTE(B1763),0),"")</f>
        <v/>
      </c>
      <c r="O1763" s="18">
        <f>IF(AND(ISNUMBER(A1763),A1763='الإعدادات'!$B$4),COUNTIFS($A$6:$A$2005,'الإعدادات'!$B$4,$N$6:$N$2005,"&lt;"&amp;N1763)+COUNTIFS($A$6:A1763,'الإعدادات'!$B$4,$N$6:N1763,N1763),"")</f>
        <v/>
      </c>
    </row>
    <row r="1764">
      <c r="A1764" s="13" t="n"/>
      <c r="B1764" s="20" t="n"/>
      <c r="C1764" s="5" t="n"/>
      <c r="D1764" s="21" t="n"/>
      <c r="E1764" s="5" t="n"/>
      <c r="F1764" s="5" t="n"/>
      <c r="G1764" s="5" t="n"/>
      <c r="H1764" s="15" t="n"/>
      <c r="I1764" s="5" t="n"/>
      <c r="J1764" s="19">
        <f>IF(E1764&amp;""="","",IFERROR(INDEX('الخدمات'!$B$6:$B$205,MATCH(E1764&amp;"",'الخدمات'!$A$6:$A$205,0)),"خدمة غير موجودة"))</f>
        <v/>
      </c>
      <c r="K1764" s="19">
        <f>IF(A1764&amp;""="","",IF(AND(G1764="تم",ISNUMBER(J1764)),ROUND(J1764-N(H1764),2),0))</f>
        <v/>
      </c>
      <c r="L1764" s="19">
        <f>IF(A1764&amp;""="","",IFERROR(ROUND(K1764*INDEX('الموظفات'!$C$6:$C$205,MATCH(F1764&amp;"",'الموظفات'!$A$6:$A$205,0)),2),0))</f>
        <v/>
      </c>
      <c r="M1764" s="6">
        <f>IF(A1764&amp;""="","",IF(G1764&amp;""="","محجوز",G1764))</f>
        <v/>
      </c>
      <c r="N1764" s="18">
        <f>IF(ISNUMBER(A1764),IF(ISNUMBER(B1764),HOUR(B1764)*60+MINUTE(B1764),0),"")</f>
        <v/>
      </c>
      <c r="O1764" s="18">
        <f>IF(AND(ISNUMBER(A1764),A1764='الإعدادات'!$B$4),COUNTIFS($A$6:$A$2005,'الإعدادات'!$B$4,$N$6:$N$2005,"&lt;"&amp;N1764)+COUNTIFS($A$6:A1764,'الإعدادات'!$B$4,$N$6:N1764,N1764),"")</f>
        <v/>
      </c>
    </row>
    <row r="1765">
      <c r="A1765" s="13" t="n"/>
      <c r="B1765" s="20" t="n"/>
      <c r="C1765" s="5" t="n"/>
      <c r="D1765" s="21" t="n"/>
      <c r="E1765" s="5" t="n"/>
      <c r="F1765" s="5" t="n"/>
      <c r="G1765" s="5" t="n"/>
      <c r="H1765" s="15" t="n"/>
      <c r="I1765" s="5" t="n"/>
      <c r="J1765" s="19">
        <f>IF(E1765&amp;""="","",IFERROR(INDEX('الخدمات'!$B$6:$B$205,MATCH(E1765&amp;"",'الخدمات'!$A$6:$A$205,0)),"خدمة غير موجودة"))</f>
        <v/>
      </c>
      <c r="K1765" s="19">
        <f>IF(A1765&amp;""="","",IF(AND(G1765="تم",ISNUMBER(J1765)),ROUND(J1765-N(H1765),2),0))</f>
        <v/>
      </c>
      <c r="L1765" s="19">
        <f>IF(A1765&amp;""="","",IFERROR(ROUND(K1765*INDEX('الموظفات'!$C$6:$C$205,MATCH(F1765&amp;"",'الموظفات'!$A$6:$A$205,0)),2),0))</f>
        <v/>
      </c>
      <c r="M1765" s="6">
        <f>IF(A1765&amp;""="","",IF(G1765&amp;""="","محجوز",G1765))</f>
        <v/>
      </c>
      <c r="N1765" s="18">
        <f>IF(ISNUMBER(A1765),IF(ISNUMBER(B1765),HOUR(B1765)*60+MINUTE(B1765),0),"")</f>
        <v/>
      </c>
      <c r="O1765" s="18">
        <f>IF(AND(ISNUMBER(A1765),A1765='الإعدادات'!$B$4),COUNTIFS($A$6:$A$2005,'الإعدادات'!$B$4,$N$6:$N$2005,"&lt;"&amp;N1765)+COUNTIFS($A$6:A1765,'الإعدادات'!$B$4,$N$6:N1765,N1765),"")</f>
        <v/>
      </c>
    </row>
    <row r="1766">
      <c r="A1766" s="13" t="n"/>
      <c r="B1766" s="20" t="n"/>
      <c r="C1766" s="5" t="n"/>
      <c r="D1766" s="21" t="n"/>
      <c r="E1766" s="5" t="n"/>
      <c r="F1766" s="5" t="n"/>
      <c r="G1766" s="5" t="n"/>
      <c r="H1766" s="15" t="n"/>
      <c r="I1766" s="5" t="n"/>
      <c r="J1766" s="19">
        <f>IF(E1766&amp;""="","",IFERROR(INDEX('الخدمات'!$B$6:$B$205,MATCH(E1766&amp;"",'الخدمات'!$A$6:$A$205,0)),"خدمة غير موجودة"))</f>
        <v/>
      </c>
      <c r="K1766" s="19">
        <f>IF(A1766&amp;""="","",IF(AND(G1766="تم",ISNUMBER(J1766)),ROUND(J1766-N(H1766),2),0))</f>
        <v/>
      </c>
      <c r="L1766" s="19">
        <f>IF(A1766&amp;""="","",IFERROR(ROUND(K1766*INDEX('الموظفات'!$C$6:$C$205,MATCH(F1766&amp;"",'الموظفات'!$A$6:$A$205,0)),2),0))</f>
        <v/>
      </c>
      <c r="M1766" s="6">
        <f>IF(A1766&amp;""="","",IF(G1766&amp;""="","محجوز",G1766))</f>
        <v/>
      </c>
      <c r="N1766" s="18">
        <f>IF(ISNUMBER(A1766),IF(ISNUMBER(B1766),HOUR(B1766)*60+MINUTE(B1766),0),"")</f>
        <v/>
      </c>
      <c r="O1766" s="18">
        <f>IF(AND(ISNUMBER(A1766),A1766='الإعدادات'!$B$4),COUNTIFS($A$6:$A$2005,'الإعدادات'!$B$4,$N$6:$N$2005,"&lt;"&amp;N1766)+COUNTIFS($A$6:A1766,'الإعدادات'!$B$4,$N$6:N1766,N1766),"")</f>
        <v/>
      </c>
    </row>
    <row r="1767">
      <c r="A1767" s="13" t="n"/>
      <c r="B1767" s="20" t="n"/>
      <c r="C1767" s="5" t="n"/>
      <c r="D1767" s="21" t="n"/>
      <c r="E1767" s="5" t="n"/>
      <c r="F1767" s="5" t="n"/>
      <c r="G1767" s="5" t="n"/>
      <c r="H1767" s="15" t="n"/>
      <c r="I1767" s="5" t="n"/>
      <c r="J1767" s="19">
        <f>IF(E1767&amp;""="","",IFERROR(INDEX('الخدمات'!$B$6:$B$205,MATCH(E1767&amp;"",'الخدمات'!$A$6:$A$205,0)),"خدمة غير موجودة"))</f>
        <v/>
      </c>
      <c r="K1767" s="19">
        <f>IF(A1767&amp;""="","",IF(AND(G1767="تم",ISNUMBER(J1767)),ROUND(J1767-N(H1767),2),0))</f>
        <v/>
      </c>
      <c r="L1767" s="19">
        <f>IF(A1767&amp;""="","",IFERROR(ROUND(K1767*INDEX('الموظفات'!$C$6:$C$205,MATCH(F1767&amp;"",'الموظفات'!$A$6:$A$205,0)),2),0))</f>
        <v/>
      </c>
      <c r="M1767" s="6">
        <f>IF(A1767&amp;""="","",IF(G1767&amp;""="","محجوز",G1767))</f>
        <v/>
      </c>
      <c r="N1767" s="18">
        <f>IF(ISNUMBER(A1767),IF(ISNUMBER(B1767),HOUR(B1767)*60+MINUTE(B1767),0),"")</f>
        <v/>
      </c>
      <c r="O1767" s="18">
        <f>IF(AND(ISNUMBER(A1767),A1767='الإعدادات'!$B$4),COUNTIFS($A$6:$A$2005,'الإعدادات'!$B$4,$N$6:$N$2005,"&lt;"&amp;N1767)+COUNTIFS($A$6:A1767,'الإعدادات'!$B$4,$N$6:N1767,N1767),"")</f>
        <v/>
      </c>
    </row>
    <row r="1768">
      <c r="A1768" s="13" t="n"/>
      <c r="B1768" s="20" t="n"/>
      <c r="C1768" s="5" t="n"/>
      <c r="D1768" s="21" t="n"/>
      <c r="E1768" s="5" t="n"/>
      <c r="F1768" s="5" t="n"/>
      <c r="G1768" s="5" t="n"/>
      <c r="H1768" s="15" t="n"/>
      <c r="I1768" s="5" t="n"/>
      <c r="J1768" s="19">
        <f>IF(E1768&amp;""="","",IFERROR(INDEX('الخدمات'!$B$6:$B$205,MATCH(E1768&amp;"",'الخدمات'!$A$6:$A$205,0)),"خدمة غير موجودة"))</f>
        <v/>
      </c>
      <c r="K1768" s="19">
        <f>IF(A1768&amp;""="","",IF(AND(G1768="تم",ISNUMBER(J1768)),ROUND(J1768-N(H1768),2),0))</f>
        <v/>
      </c>
      <c r="L1768" s="19">
        <f>IF(A1768&amp;""="","",IFERROR(ROUND(K1768*INDEX('الموظفات'!$C$6:$C$205,MATCH(F1768&amp;"",'الموظفات'!$A$6:$A$205,0)),2),0))</f>
        <v/>
      </c>
      <c r="M1768" s="6">
        <f>IF(A1768&amp;""="","",IF(G1768&amp;""="","محجوز",G1768))</f>
        <v/>
      </c>
      <c r="N1768" s="18">
        <f>IF(ISNUMBER(A1768),IF(ISNUMBER(B1768),HOUR(B1768)*60+MINUTE(B1768),0),"")</f>
        <v/>
      </c>
      <c r="O1768" s="18">
        <f>IF(AND(ISNUMBER(A1768),A1768='الإعدادات'!$B$4),COUNTIFS($A$6:$A$2005,'الإعدادات'!$B$4,$N$6:$N$2005,"&lt;"&amp;N1768)+COUNTIFS($A$6:A1768,'الإعدادات'!$B$4,$N$6:N1768,N1768),"")</f>
        <v/>
      </c>
    </row>
    <row r="1769">
      <c r="A1769" s="13" t="n"/>
      <c r="B1769" s="20" t="n"/>
      <c r="C1769" s="5" t="n"/>
      <c r="D1769" s="21" t="n"/>
      <c r="E1769" s="5" t="n"/>
      <c r="F1769" s="5" t="n"/>
      <c r="G1769" s="5" t="n"/>
      <c r="H1769" s="15" t="n"/>
      <c r="I1769" s="5" t="n"/>
      <c r="J1769" s="19">
        <f>IF(E1769&amp;""="","",IFERROR(INDEX('الخدمات'!$B$6:$B$205,MATCH(E1769&amp;"",'الخدمات'!$A$6:$A$205,0)),"خدمة غير موجودة"))</f>
        <v/>
      </c>
      <c r="K1769" s="19">
        <f>IF(A1769&amp;""="","",IF(AND(G1769="تم",ISNUMBER(J1769)),ROUND(J1769-N(H1769),2),0))</f>
        <v/>
      </c>
      <c r="L1769" s="19">
        <f>IF(A1769&amp;""="","",IFERROR(ROUND(K1769*INDEX('الموظفات'!$C$6:$C$205,MATCH(F1769&amp;"",'الموظفات'!$A$6:$A$205,0)),2),0))</f>
        <v/>
      </c>
      <c r="M1769" s="6">
        <f>IF(A1769&amp;""="","",IF(G1769&amp;""="","محجوز",G1769))</f>
        <v/>
      </c>
      <c r="N1769" s="18">
        <f>IF(ISNUMBER(A1769),IF(ISNUMBER(B1769),HOUR(B1769)*60+MINUTE(B1769),0),"")</f>
        <v/>
      </c>
      <c r="O1769" s="18">
        <f>IF(AND(ISNUMBER(A1769),A1769='الإعدادات'!$B$4),COUNTIFS($A$6:$A$2005,'الإعدادات'!$B$4,$N$6:$N$2005,"&lt;"&amp;N1769)+COUNTIFS($A$6:A1769,'الإعدادات'!$B$4,$N$6:N1769,N1769),"")</f>
        <v/>
      </c>
    </row>
    <row r="1770">
      <c r="A1770" s="13" t="n"/>
      <c r="B1770" s="20" t="n"/>
      <c r="C1770" s="5" t="n"/>
      <c r="D1770" s="21" t="n"/>
      <c r="E1770" s="5" t="n"/>
      <c r="F1770" s="5" t="n"/>
      <c r="G1770" s="5" t="n"/>
      <c r="H1770" s="15" t="n"/>
      <c r="I1770" s="5" t="n"/>
      <c r="J1770" s="19">
        <f>IF(E1770&amp;""="","",IFERROR(INDEX('الخدمات'!$B$6:$B$205,MATCH(E1770&amp;"",'الخدمات'!$A$6:$A$205,0)),"خدمة غير موجودة"))</f>
        <v/>
      </c>
      <c r="K1770" s="19">
        <f>IF(A1770&amp;""="","",IF(AND(G1770="تم",ISNUMBER(J1770)),ROUND(J1770-N(H1770),2),0))</f>
        <v/>
      </c>
      <c r="L1770" s="19">
        <f>IF(A1770&amp;""="","",IFERROR(ROUND(K1770*INDEX('الموظفات'!$C$6:$C$205,MATCH(F1770&amp;"",'الموظفات'!$A$6:$A$205,0)),2),0))</f>
        <v/>
      </c>
      <c r="M1770" s="6">
        <f>IF(A1770&amp;""="","",IF(G1770&amp;""="","محجوز",G1770))</f>
        <v/>
      </c>
      <c r="N1770" s="18">
        <f>IF(ISNUMBER(A1770),IF(ISNUMBER(B1770),HOUR(B1770)*60+MINUTE(B1770),0),"")</f>
        <v/>
      </c>
      <c r="O1770" s="18">
        <f>IF(AND(ISNUMBER(A1770),A1770='الإعدادات'!$B$4),COUNTIFS($A$6:$A$2005,'الإعدادات'!$B$4,$N$6:$N$2005,"&lt;"&amp;N1770)+COUNTIFS($A$6:A1770,'الإعدادات'!$B$4,$N$6:N1770,N1770),"")</f>
        <v/>
      </c>
    </row>
    <row r="1771">
      <c r="A1771" s="13" t="n"/>
      <c r="B1771" s="20" t="n"/>
      <c r="C1771" s="5" t="n"/>
      <c r="D1771" s="21" t="n"/>
      <c r="E1771" s="5" t="n"/>
      <c r="F1771" s="5" t="n"/>
      <c r="G1771" s="5" t="n"/>
      <c r="H1771" s="15" t="n"/>
      <c r="I1771" s="5" t="n"/>
      <c r="J1771" s="19">
        <f>IF(E1771&amp;""="","",IFERROR(INDEX('الخدمات'!$B$6:$B$205,MATCH(E1771&amp;"",'الخدمات'!$A$6:$A$205,0)),"خدمة غير موجودة"))</f>
        <v/>
      </c>
      <c r="K1771" s="19">
        <f>IF(A1771&amp;""="","",IF(AND(G1771="تم",ISNUMBER(J1771)),ROUND(J1771-N(H1771),2),0))</f>
        <v/>
      </c>
      <c r="L1771" s="19">
        <f>IF(A1771&amp;""="","",IFERROR(ROUND(K1771*INDEX('الموظفات'!$C$6:$C$205,MATCH(F1771&amp;"",'الموظفات'!$A$6:$A$205,0)),2),0))</f>
        <v/>
      </c>
      <c r="M1771" s="6">
        <f>IF(A1771&amp;""="","",IF(G1771&amp;""="","محجوز",G1771))</f>
        <v/>
      </c>
      <c r="N1771" s="18">
        <f>IF(ISNUMBER(A1771),IF(ISNUMBER(B1771),HOUR(B1771)*60+MINUTE(B1771),0),"")</f>
        <v/>
      </c>
      <c r="O1771" s="18">
        <f>IF(AND(ISNUMBER(A1771),A1771='الإعدادات'!$B$4),COUNTIFS($A$6:$A$2005,'الإعدادات'!$B$4,$N$6:$N$2005,"&lt;"&amp;N1771)+COUNTIFS($A$6:A1771,'الإعدادات'!$B$4,$N$6:N1771,N1771),"")</f>
        <v/>
      </c>
    </row>
    <row r="1772">
      <c r="A1772" s="13" t="n"/>
      <c r="B1772" s="20" t="n"/>
      <c r="C1772" s="5" t="n"/>
      <c r="D1772" s="21" t="n"/>
      <c r="E1772" s="5" t="n"/>
      <c r="F1772" s="5" t="n"/>
      <c r="G1772" s="5" t="n"/>
      <c r="H1772" s="15" t="n"/>
      <c r="I1772" s="5" t="n"/>
      <c r="J1772" s="19">
        <f>IF(E1772&amp;""="","",IFERROR(INDEX('الخدمات'!$B$6:$B$205,MATCH(E1772&amp;"",'الخدمات'!$A$6:$A$205,0)),"خدمة غير موجودة"))</f>
        <v/>
      </c>
      <c r="K1772" s="19">
        <f>IF(A1772&amp;""="","",IF(AND(G1772="تم",ISNUMBER(J1772)),ROUND(J1772-N(H1772),2),0))</f>
        <v/>
      </c>
      <c r="L1772" s="19">
        <f>IF(A1772&amp;""="","",IFERROR(ROUND(K1772*INDEX('الموظفات'!$C$6:$C$205,MATCH(F1772&amp;"",'الموظفات'!$A$6:$A$205,0)),2),0))</f>
        <v/>
      </c>
      <c r="M1772" s="6">
        <f>IF(A1772&amp;""="","",IF(G1772&amp;""="","محجوز",G1772))</f>
        <v/>
      </c>
      <c r="N1772" s="18">
        <f>IF(ISNUMBER(A1772),IF(ISNUMBER(B1772),HOUR(B1772)*60+MINUTE(B1772),0),"")</f>
        <v/>
      </c>
      <c r="O1772" s="18">
        <f>IF(AND(ISNUMBER(A1772),A1772='الإعدادات'!$B$4),COUNTIFS($A$6:$A$2005,'الإعدادات'!$B$4,$N$6:$N$2005,"&lt;"&amp;N1772)+COUNTIFS($A$6:A1772,'الإعدادات'!$B$4,$N$6:N1772,N1772),"")</f>
        <v/>
      </c>
    </row>
    <row r="1773">
      <c r="A1773" s="13" t="n"/>
      <c r="B1773" s="20" t="n"/>
      <c r="C1773" s="5" t="n"/>
      <c r="D1773" s="21" t="n"/>
      <c r="E1773" s="5" t="n"/>
      <c r="F1773" s="5" t="n"/>
      <c r="G1773" s="5" t="n"/>
      <c r="H1773" s="15" t="n"/>
      <c r="I1773" s="5" t="n"/>
      <c r="J1773" s="19">
        <f>IF(E1773&amp;""="","",IFERROR(INDEX('الخدمات'!$B$6:$B$205,MATCH(E1773&amp;"",'الخدمات'!$A$6:$A$205,0)),"خدمة غير موجودة"))</f>
        <v/>
      </c>
      <c r="K1773" s="19">
        <f>IF(A1773&amp;""="","",IF(AND(G1773="تم",ISNUMBER(J1773)),ROUND(J1773-N(H1773),2),0))</f>
        <v/>
      </c>
      <c r="L1773" s="19">
        <f>IF(A1773&amp;""="","",IFERROR(ROUND(K1773*INDEX('الموظفات'!$C$6:$C$205,MATCH(F1773&amp;"",'الموظفات'!$A$6:$A$205,0)),2),0))</f>
        <v/>
      </c>
      <c r="M1773" s="6">
        <f>IF(A1773&amp;""="","",IF(G1773&amp;""="","محجوز",G1773))</f>
        <v/>
      </c>
      <c r="N1773" s="18">
        <f>IF(ISNUMBER(A1773),IF(ISNUMBER(B1773),HOUR(B1773)*60+MINUTE(B1773),0),"")</f>
        <v/>
      </c>
      <c r="O1773" s="18">
        <f>IF(AND(ISNUMBER(A1773),A1773='الإعدادات'!$B$4),COUNTIFS($A$6:$A$2005,'الإعدادات'!$B$4,$N$6:$N$2005,"&lt;"&amp;N1773)+COUNTIFS($A$6:A1773,'الإعدادات'!$B$4,$N$6:N1773,N1773),"")</f>
        <v/>
      </c>
    </row>
    <row r="1774">
      <c r="A1774" s="13" t="n"/>
      <c r="B1774" s="20" t="n"/>
      <c r="C1774" s="5" t="n"/>
      <c r="D1774" s="21" t="n"/>
      <c r="E1774" s="5" t="n"/>
      <c r="F1774" s="5" t="n"/>
      <c r="G1774" s="5" t="n"/>
      <c r="H1774" s="15" t="n"/>
      <c r="I1774" s="5" t="n"/>
      <c r="J1774" s="19">
        <f>IF(E1774&amp;""="","",IFERROR(INDEX('الخدمات'!$B$6:$B$205,MATCH(E1774&amp;"",'الخدمات'!$A$6:$A$205,0)),"خدمة غير موجودة"))</f>
        <v/>
      </c>
      <c r="K1774" s="19">
        <f>IF(A1774&amp;""="","",IF(AND(G1774="تم",ISNUMBER(J1774)),ROUND(J1774-N(H1774),2),0))</f>
        <v/>
      </c>
      <c r="L1774" s="19">
        <f>IF(A1774&amp;""="","",IFERROR(ROUND(K1774*INDEX('الموظفات'!$C$6:$C$205,MATCH(F1774&amp;"",'الموظفات'!$A$6:$A$205,0)),2),0))</f>
        <v/>
      </c>
      <c r="M1774" s="6">
        <f>IF(A1774&amp;""="","",IF(G1774&amp;""="","محجوز",G1774))</f>
        <v/>
      </c>
      <c r="N1774" s="18">
        <f>IF(ISNUMBER(A1774),IF(ISNUMBER(B1774),HOUR(B1774)*60+MINUTE(B1774),0),"")</f>
        <v/>
      </c>
      <c r="O1774" s="18">
        <f>IF(AND(ISNUMBER(A1774),A1774='الإعدادات'!$B$4),COUNTIFS($A$6:$A$2005,'الإعدادات'!$B$4,$N$6:$N$2005,"&lt;"&amp;N1774)+COUNTIFS($A$6:A1774,'الإعدادات'!$B$4,$N$6:N1774,N1774),"")</f>
        <v/>
      </c>
    </row>
    <row r="1775">
      <c r="A1775" s="13" t="n"/>
      <c r="B1775" s="20" t="n"/>
      <c r="C1775" s="5" t="n"/>
      <c r="D1775" s="21" t="n"/>
      <c r="E1775" s="5" t="n"/>
      <c r="F1775" s="5" t="n"/>
      <c r="G1775" s="5" t="n"/>
      <c r="H1775" s="15" t="n"/>
      <c r="I1775" s="5" t="n"/>
      <c r="J1775" s="19">
        <f>IF(E1775&amp;""="","",IFERROR(INDEX('الخدمات'!$B$6:$B$205,MATCH(E1775&amp;"",'الخدمات'!$A$6:$A$205,0)),"خدمة غير موجودة"))</f>
        <v/>
      </c>
      <c r="K1775" s="19">
        <f>IF(A1775&amp;""="","",IF(AND(G1775="تم",ISNUMBER(J1775)),ROUND(J1775-N(H1775),2),0))</f>
        <v/>
      </c>
      <c r="L1775" s="19">
        <f>IF(A1775&amp;""="","",IFERROR(ROUND(K1775*INDEX('الموظفات'!$C$6:$C$205,MATCH(F1775&amp;"",'الموظفات'!$A$6:$A$205,0)),2),0))</f>
        <v/>
      </c>
      <c r="M1775" s="6">
        <f>IF(A1775&amp;""="","",IF(G1775&amp;""="","محجوز",G1775))</f>
        <v/>
      </c>
      <c r="N1775" s="18">
        <f>IF(ISNUMBER(A1775),IF(ISNUMBER(B1775),HOUR(B1775)*60+MINUTE(B1775),0),"")</f>
        <v/>
      </c>
      <c r="O1775" s="18">
        <f>IF(AND(ISNUMBER(A1775),A1775='الإعدادات'!$B$4),COUNTIFS($A$6:$A$2005,'الإعدادات'!$B$4,$N$6:$N$2005,"&lt;"&amp;N1775)+COUNTIFS($A$6:A1775,'الإعدادات'!$B$4,$N$6:N1775,N1775),"")</f>
        <v/>
      </c>
    </row>
    <row r="1776">
      <c r="A1776" s="13" t="n"/>
      <c r="B1776" s="20" t="n"/>
      <c r="C1776" s="5" t="n"/>
      <c r="D1776" s="21" t="n"/>
      <c r="E1776" s="5" t="n"/>
      <c r="F1776" s="5" t="n"/>
      <c r="G1776" s="5" t="n"/>
      <c r="H1776" s="15" t="n"/>
      <c r="I1776" s="5" t="n"/>
      <c r="J1776" s="19">
        <f>IF(E1776&amp;""="","",IFERROR(INDEX('الخدمات'!$B$6:$B$205,MATCH(E1776&amp;"",'الخدمات'!$A$6:$A$205,0)),"خدمة غير موجودة"))</f>
        <v/>
      </c>
      <c r="K1776" s="19">
        <f>IF(A1776&amp;""="","",IF(AND(G1776="تم",ISNUMBER(J1776)),ROUND(J1776-N(H1776),2),0))</f>
        <v/>
      </c>
      <c r="L1776" s="19">
        <f>IF(A1776&amp;""="","",IFERROR(ROUND(K1776*INDEX('الموظفات'!$C$6:$C$205,MATCH(F1776&amp;"",'الموظفات'!$A$6:$A$205,0)),2),0))</f>
        <v/>
      </c>
      <c r="M1776" s="6">
        <f>IF(A1776&amp;""="","",IF(G1776&amp;""="","محجوز",G1776))</f>
        <v/>
      </c>
      <c r="N1776" s="18">
        <f>IF(ISNUMBER(A1776),IF(ISNUMBER(B1776),HOUR(B1776)*60+MINUTE(B1776),0),"")</f>
        <v/>
      </c>
      <c r="O1776" s="18">
        <f>IF(AND(ISNUMBER(A1776),A1776='الإعدادات'!$B$4),COUNTIFS($A$6:$A$2005,'الإعدادات'!$B$4,$N$6:$N$2005,"&lt;"&amp;N1776)+COUNTIFS($A$6:A1776,'الإعدادات'!$B$4,$N$6:N1776,N1776),"")</f>
        <v/>
      </c>
    </row>
    <row r="1777">
      <c r="A1777" s="13" t="n"/>
      <c r="B1777" s="20" t="n"/>
      <c r="C1777" s="5" t="n"/>
      <c r="D1777" s="21" t="n"/>
      <c r="E1777" s="5" t="n"/>
      <c r="F1777" s="5" t="n"/>
      <c r="G1777" s="5" t="n"/>
      <c r="H1777" s="15" t="n"/>
      <c r="I1777" s="5" t="n"/>
      <c r="J1777" s="19">
        <f>IF(E1777&amp;""="","",IFERROR(INDEX('الخدمات'!$B$6:$B$205,MATCH(E1777&amp;"",'الخدمات'!$A$6:$A$205,0)),"خدمة غير موجودة"))</f>
        <v/>
      </c>
      <c r="K1777" s="19">
        <f>IF(A1777&amp;""="","",IF(AND(G1777="تم",ISNUMBER(J1777)),ROUND(J1777-N(H1777),2),0))</f>
        <v/>
      </c>
      <c r="L1777" s="19">
        <f>IF(A1777&amp;""="","",IFERROR(ROUND(K1777*INDEX('الموظفات'!$C$6:$C$205,MATCH(F1777&amp;"",'الموظفات'!$A$6:$A$205,0)),2),0))</f>
        <v/>
      </c>
      <c r="M1777" s="6">
        <f>IF(A1777&amp;""="","",IF(G1777&amp;""="","محجوز",G1777))</f>
        <v/>
      </c>
      <c r="N1777" s="18">
        <f>IF(ISNUMBER(A1777),IF(ISNUMBER(B1777),HOUR(B1777)*60+MINUTE(B1777),0),"")</f>
        <v/>
      </c>
      <c r="O1777" s="18">
        <f>IF(AND(ISNUMBER(A1777),A1777='الإعدادات'!$B$4),COUNTIFS($A$6:$A$2005,'الإعدادات'!$B$4,$N$6:$N$2005,"&lt;"&amp;N1777)+COUNTIFS($A$6:A1777,'الإعدادات'!$B$4,$N$6:N1777,N1777),"")</f>
        <v/>
      </c>
    </row>
    <row r="1778">
      <c r="A1778" s="13" t="n"/>
      <c r="B1778" s="20" t="n"/>
      <c r="C1778" s="5" t="n"/>
      <c r="D1778" s="21" t="n"/>
      <c r="E1778" s="5" t="n"/>
      <c r="F1778" s="5" t="n"/>
      <c r="G1778" s="5" t="n"/>
      <c r="H1778" s="15" t="n"/>
      <c r="I1778" s="5" t="n"/>
      <c r="J1778" s="19">
        <f>IF(E1778&amp;""="","",IFERROR(INDEX('الخدمات'!$B$6:$B$205,MATCH(E1778&amp;"",'الخدمات'!$A$6:$A$205,0)),"خدمة غير موجودة"))</f>
        <v/>
      </c>
      <c r="K1778" s="19">
        <f>IF(A1778&amp;""="","",IF(AND(G1778="تم",ISNUMBER(J1778)),ROUND(J1778-N(H1778),2),0))</f>
        <v/>
      </c>
      <c r="L1778" s="19">
        <f>IF(A1778&amp;""="","",IFERROR(ROUND(K1778*INDEX('الموظفات'!$C$6:$C$205,MATCH(F1778&amp;"",'الموظفات'!$A$6:$A$205,0)),2),0))</f>
        <v/>
      </c>
      <c r="M1778" s="6">
        <f>IF(A1778&amp;""="","",IF(G1778&amp;""="","محجوز",G1778))</f>
        <v/>
      </c>
      <c r="N1778" s="18">
        <f>IF(ISNUMBER(A1778),IF(ISNUMBER(B1778),HOUR(B1778)*60+MINUTE(B1778),0),"")</f>
        <v/>
      </c>
      <c r="O1778" s="18">
        <f>IF(AND(ISNUMBER(A1778),A1778='الإعدادات'!$B$4),COUNTIFS($A$6:$A$2005,'الإعدادات'!$B$4,$N$6:$N$2005,"&lt;"&amp;N1778)+COUNTIFS($A$6:A1778,'الإعدادات'!$B$4,$N$6:N1778,N1778),"")</f>
        <v/>
      </c>
    </row>
    <row r="1779">
      <c r="A1779" s="13" t="n"/>
      <c r="B1779" s="20" t="n"/>
      <c r="C1779" s="5" t="n"/>
      <c r="D1779" s="21" t="n"/>
      <c r="E1779" s="5" t="n"/>
      <c r="F1779" s="5" t="n"/>
      <c r="G1779" s="5" t="n"/>
      <c r="H1779" s="15" t="n"/>
      <c r="I1779" s="5" t="n"/>
      <c r="J1779" s="19">
        <f>IF(E1779&amp;""="","",IFERROR(INDEX('الخدمات'!$B$6:$B$205,MATCH(E1779&amp;"",'الخدمات'!$A$6:$A$205,0)),"خدمة غير موجودة"))</f>
        <v/>
      </c>
      <c r="K1779" s="19">
        <f>IF(A1779&amp;""="","",IF(AND(G1779="تم",ISNUMBER(J1779)),ROUND(J1779-N(H1779),2),0))</f>
        <v/>
      </c>
      <c r="L1779" s="19">
        <f>IF(A1779&amp;""="","",IFERROR(ROUND(K1779*INDEX('الموظفات'!$C$6:$C$205,MATCH(F1779&amp;"",'الموظفات'!$A$6:$A$205,0)),2),0))</f>
        <v/>
      </c>
      <c r="M1779" s="6">
        <f>IF(A1779&amp;""="","",IF(G1779&amp;""="","محجوز",G1779))</f>
        <v/>
      </c>
      <c r="N1779" s="18">
        <f>IF(ISNUMBER(A1779),IF(ISNUMBER(B1779),HOUR(B1779)*60+MINUTE(B1779),0),"")</f>
        <v/>
      </c>
      <c r="O1779" s="18">
        <f>IF(AND(ISNUMBER(A1779),A1779='الإعدادات'!$B$4),COUNTIFS($A$6:$A$2005,'الإعدادات'!$B$4,$N$6:$N$2005,"&lt;"&amp;N1779)+COUNTIFS($A$6:A1779,'الإعدادات'!$B$4,$N$6:N1779,N1779),"")</f>
        <v/>
      </c>
    </row>
    <row r="1780">
      <c r="A1780" s="13" t="n"/>
      <c r="B1780" s="20" t="n"/>
      <c r="C1780" s="5" t="n"/>
      <c r="D1780" s="21" t="n"/>
      <c r="E1780" s="5" t="n"/>
      <c r="F1780" s="5" t="n"/>
      <c r="G1780" s="5" t="n"/>
      <c r="H1780" s="15" t="n"/>
      <c r="I1780" s="5" t="n"/>
      <c r="J1780" s="19">
        <f>IF(E1780&amp;""="","",IFERROR(INDEX('الخدمات'!$B$6:$B$205,MATCH(E1780&amp;"",'الخدمات'!$A$6:$A$205,0)),"خدمة غير موجودة"))</f>
        <v/>
      </c>
      <c r="K1780" s="19">
        <f>IF(A1780&amp;""="","",IF(AND(G1780="تم",ISNUMBER(J1780)),ROUND(J1780-N(H1780),2),0))</f>
        <v/>
      </c>
      <c r="L1780" s="19">
        <f>IF(A1780&amp;""="","",IFERROR(ROUND(K1780*INDEX('الموظفات'!$C$6:$C$205,MATCH(F1780&amp;"",'الموظفات'!$A$6:$A$205,0)),2),0))</f>
        <v/>
      </c>
      <c r="M1780" s="6">
        <f>IF(A1780&amp;""="","",IF(G1780&amp;""="","محجوز",G1780))</f>
        <v/>
      </c>
      <c r="N1780" s="18">
        <f>IF(ISNUMBER(A1780),IF(ISNUMBER(B1780),HOUR(B1780)*60+MINUTE(B1780),0),"")</f>
        <v/>
      </c>
      <c r="O1780" s="18">
        <f>IF(AND(ISNUMBER(A1780),A1780='الإعدادات'!$B$4),COUNTIFS($A$6:$A$2005,'الإعدادات'!$B$4,$N$6:$N$2005,"&lt;"&amp;N1780)+COUNTIFS($A$6:A1780,'الإعدادات'!$B$4,$N$6:N1780,N1780),"")</f>
        <v/>
      </c>
    </row>
    <row r="1781">
      <c r="A1781" s="13" t="n"/>
      <c r="B1781" s="20" t="n"/>
      <c r="C1781" s="5" t="n"/>
      <c r="D1781" s="21" t="n"/>
      <c r="E1781" s="5" t="n"/>
      <c r="F1781" s="5" t="n"/>
      <c r="G1781" s="5" t="n"/>
      <c r="H1781" s="15" t="n"/>
      <c r="I1781" s="5" t="n"/>
      <c r="J1781" s="19">
        <f>IF(E1781&amp;""="","",IFERROR(INDEX('الخدمات'!$B$6:$B$205,MATCH(E1781&amp;"",'الخدمات'!$A$6:$A$205,0)),"خدمة غير موجودة"))</f>
        <v/>
      </c>
      <c r="K1781" s="19">
        <f>IF(A1781&amp;""="","",IF(AND(G1781="تم",ISNUMBER(J1781)),ROUND(J1781-N(H1781),2),0))</f>
        <v/>
      </c>
      <c r="L1781" s="19">
        <f>IF(A1781&amp;""="","",IFERROR(ROUND(K1781*INDEX('الموظفات'!$C$6:$C$205,MATCH(F1781&amp;"",'الموظفات'!$A$6:$A$205,0)),2),0))</f>
        <v/>
      </c>
      <c r="M1781" s="6">
        <f>IF(A1781&amp;""="","",IF(G1781&amp;""="","محجوز",G1781))</f>
        <v/>
      </c>
      <c r="N1781" s="18">
        <f>IF(ISNUMBER(A1781),IF(ISNUMBER(B1781),HOUR(B1781)*60+MINUTE(B1781),0),"")</f>
        <v/>
      </c>
      <c r="O1781" s="18">
        <f>IF(AND(ISNUMBER(A1781),A1781='الإعدادات'!$B$4),COUNTIFS($A$6:$A$2005,'الإعدادات'!$B$4,$N$6:$N$2005,"&lt;"&amp;N1781)+COUNTIFS($A$6:A1781,'الإعدادات'!$B$4,$N$6:N1781,N1781),"")</f>
        <v/>
      </c>
    </row>
    <row r="1782">
      <c r="A1782" s="13" t="n"/>
      <c r="B1782" s="20" t="n"/>
      <c r="C1782" s="5" t="n"/>
      <c r="D1782" s="21" t="n"/>
      <c r="E1782" s="5" t="n"/>
      <c r="F1782" s="5" t="n"/>
      <c r="G1782" s="5" t="n"/>
      <c r="H1782" s="15" t="n"/>
      <c r="I1782" s="5" t="n"/>
      <c r="J1782" s="19">
        <f>IF(E1782&amp;""="","",IFERROR(INDEX('الخدمات'!$B$6:$B$205,MATCH(E1782&amp;"",'الخدمات'!$A$6:$A$205,0)),"خدمة غير موجودة"))</f>
        <v/>
      </c>
      <c r="K1782" s="19">
        <f>IF(A1782&amp;""="","",IF(AND(G1782="تم",ISNUMBER(J1782)),ROUND(J1782-N(H1782),2),0))</f>
        <v/>
      </c>
      <c r="L1782" s="19">
        <f>IF(A1782&amp;""="","",IFERROR(ROUND(K1782*INDEX('الموظفات'!$C$6:$C$205,MATCH(F1782&amp;"",'الموظفات'!$A$6:$A$205,0)),2),0))</f>
        <v/>
      </c>
      <c r="M1782" s="6">
        <f>IF(A1782&amp;""="","",IF(G1782&amp;""="","محجوز",G1782))</f>
        <v/>
      </c>
      <c r="N1782" s="18">
        <f>IF(ISNUMBER(A1782),IF(ISNUMBER(B1782),HOUR(B1782)*60+MINUTE(B1782),0),"")</f>
        <v/>
      </c>
      <c r="O1782" s="18">
        <f>IF(AND(ISNUMBER(A1782),A1782='الإعدادات'!$B$4),COUNTIFS($A$6:$A$2005,'الإعدادات'!$B$4,$N$6:$N$2005,"&lt;"&amp;N1782)+COUNTIFS($A$6:A1782,'الإعدادات'!$B$4,$N$6:N1782,N1782),"")</f>
        <v/>
      </c>
    </row>
    <row r="1783">
      <c r="A1783" s="13" t="n"/>
      <c r="B1783" s="20" t="n"/>
      <c r="C1783" s="5" t="n"/>
      <c r="D1783" s="21" t="n"/>
      <c r="E1783" s="5" t="n"/>
      <c r="F1783" s="5" t="n"/>
      <c r="G1783" s="5" t="n"/>
      <c r="H1783" s="15" t="n"/>
      <c r="I1783" s="5" t="n"/>
      <c r="J1783" s="19">
        <f>IF(E1783&amp;""="","",IFERROR(INDEX('الخدمات'!$B$6:$B$205,MATCH(E1783&amp;"",'الخدمات'!$A$6:$A$205,0)),"خدمة غير موجودة"))</f>
        <v/>
      </c>
      <c r="K1783" s="19">
        <f>IF(A1783&amp;""="","",IF(AND(G1783="تم",ISNUMBER(J1783)),ROUND(J1783-N(H1783),2),0))</f>
        <v/>
      </c>
      <c r="L1783" s="19">
        <f>IF(A1783&amp;""="","",IFERROR(ROUND(K1783*INDEX('الموظفات'!$C$6:$C$205,MATCH(F1783&amp;"",'الموظفات'!$A$6:$A$205,0)),2),0))</f>
        <v/>
      </c>
      <c r="M1783" s="6">
        <f>IF(A1783&amp;""="","",IF(G1783&amp;""="","محجوز",G1783))</f>
        <v/>
      </c>
      <c r="N1783" s="18">
        <f>IF(ISNUMBER(A1783),IF(ISNUMBER(B1783),HOUR(B1783)*60+MINUTE(B1783),0),"")</f>
        <v/>
      </c>
      <c r="O1783" s="18">
        <f>IF(AND(ISNUMBER(A1783),A1783='الإعدادات'!$B$4),COUNTIFS($A$6:$A$2005,'الإعدادات'!$B$4,$N$6:$N$2005,"&lt;"&amp;N1783)+COUNTIFS($A$6:A1783,'الإعدادات'!$B$4,$N$6:N1783,N1783),"")</f>
        <v/>
      </c>
    </row>
    <row r="1784">
      <c r="A1784" s="13" t="n"/>
      <c r="B1784" s="20" t="n"/>
      <c r="C1784" s="5" t="n"/>
      <c r="D1784" s="21" t="n"/>
      <c r="E1784" s="5" t="n"/>
      <c r="F1784" s="5" t="n"/>
      <c r="G1784" s="5" t="n"/>
      <c r="H1784" s="15" t="n"/>
      <c r="I1784" s="5" t="n"/>
      <c r="J1784" s="19">
        <f>IF(E1784&amp;""="","",IFERROR(INDEX('الخدمات'!$B$6:$B$205,MATCH(E1784&amp;"",'الخدمات'!$A$6:$A$205,0)),"خدمة غير موجودة"))</f>
        <v/>
      </c>
      <c r="K1784" s="19">
        <f>IF(A1784&amp;""="","",IF(AND(G1784="تم",ISNUMBER(J1784)),ROUND(J1784-N(H1784),2),0))</f>
        <v/>
      </c>
      <c r="L1784" s="19">
        <f>IF(A1784&amp;""="","",IFERROR(ROUND(K1784*INDEX('الموظفات'!$C$6:$C$205,MATCH(F1784&amp;"",'الموظفات'!$A$6:$A$205,0)),2),0))</f>
        <v/>
      </c>
      <c r="M1784" s="6">
        <f>IF(A1784&amp;""="","",IF(G1784&amp;""="","محجوز",G1784))</f>
        <v/>
      </c>
      <c r="N1784" s="18">
        <f>IF(ISNUMBER(A1784),IF(ISNUMBER(B1784),HOUR(B1784)*60+MINUTE(B1784),0),"")</f>
        <v/>
      </c>
      <c r="O1784" s="18">
        <f>IF(AND(ISNUMBER(A1784),A1784='الإعدادات'!$B$4),COUNTIFS($A$6:$A$2005,'الإعدادات'!$B$4,$N$6:$N$2005,"&lt;"&amp;N1784)+COUNTIFS($A$6:A1784,'الإعدادات'!$B$4,$N$6:N1784,N1784),"")</f>
        <v/>
      </c>
    </row>
    <row r="1785">
      <c r="A1785" s="13" t="n"/>
      <c r="B1785" s="20" t="n"/>
      <c r="C1785" s="5" t="n"/>
      <c r="D1785" s="21" t="n"/>
      <c r="E1785" s="5" t="n"/>
      <c r="F1785" s="5" t="n"/>
      <c r="G1785" s="5" t="n"/>
      <c r="H1785" s="15" t="n"/>
      <c r="I1785" s="5" t="n"/>
      <c r="J1785" s="19">
        <f>IF(E1785&amp;""="","",IFERROR(INDEX('الخدمات'!$B$6:$B$205,MATCH(E1785&amp;"",'الخدمات'!$A$6:$A$205,0)),"خدمة غير موجودة"))</f>
        <v/>
      </c>
      <c r="K1785" s="19">
        <f>IF(A1785&amp;""="","",IF(AND(G1785="تم",ISNUMBER(J1785)),ROUND(J1785-N(H1785),2),0))</f>
        <v/>
      </c>
      <c r="L1785" s="19">
        <f>IF(A1785&amp;""="","",IFERROR(ROUND(K1785*INDEX('الموظفات'!$C$6:$C$205,MATCH(F1785&amp;"",'الموظفات'!$A$6:$A$205,0)),2),0))</f>
        <v/>
      </c>
      <c r="M1785" s="6">
        <f>IF(A1785&amp;""="","",IF(G1785&amp;""="","محجوز",G1785))</f>
        <v/>
      </c>
      <c r="N1785" s="18">
        <f>IF(ISNUMBER(A1785),IF(ISNUMBER(B1785),HOUR(B1785)*60+MINUTE(B1785),0),"")</f>
        <v/>
      </c>
      <c r="O1785" s="18">
        <f>IF(AND(ISNUMBER(A1785),A1785='الإعدادات'!$B$4),COUNTIFS($A$6:$A$2005,'الإعدادات'!$B$4,$N$6:$N$2005,"&lt;"&amp;N1785)+COUNTIFS($A$6:A1785,'الإعدادات'!$B$4,$N$6:N1785,N1785),"")</f>
        <v/>
      </c>
    </row>
    <row r="1786">
      <c r="A1786" s="13" t="n"/>
      <c r="B1786" s="20" t="n"/>
      <c r="C1786" s="5" t="n"/>
      <c r="D1786" s="21" t="n"/>
      <c r="E1786" s="5" t="n"/>
      <c r="F1786" s="5" t="n"/>
      <c r="G1786" s="5" t="n"/>
      <c r="H1786" s="15" t="n"/>
      <c r="I1786" s="5" t="n"/>
      <c r="J1786" s="19">
        <f>IF(E1786&amp;""="","",IFERROR(INDEX('الخدمات'!$B$6:$B$205,MATCH(E1786&amp;"",'الخدمات'!$A$6:$A$205,0)),"خدمة غير موجودة"))</f>
        <v/>
      </c>
      <c r="K1786" s="19">
        <f>IF(A1786&amp;""="","",IF(AND(G1786="تم",ISNUMBER(J1786)),ROUND(J1786-N(H1786),2),0))</f>
        <v/>
      </c>
      <c r="L1786" s="19">
        <f>IF(A1786&amp;""="","",IFERROR(ROUND(K1786*INDEX('الموظفات'!$C$6:$C$205,MATCH(F1786&amp;"",'الموظفات'!$A$6:$A$205,0)),2),0))</f>
        <v/>
      </c>
      <c r="M1786" s="6">
        <f>IF(A1786&amp;""="","",IF(G1786&amp;""="","محجوز",G1786))</f>
        <v/>
      </c>
      <c r="N1786" s="18">
        <f>IF(ISNUMBER(A1786),IF(ISNUMBER(B1786),HOUR(B1786)*60+MINUTE(B1786),0),"")</f>
        <v/>
      </c>
      <c r="O1786" s="18">
        <f>IF(AND(ISNUMBER(A1786),A1786='الإعدادات'!$B$4),COUNTIFS($A$6:$A$2005,'الإعدادات'!$B$4,$N$6:$N$2005,"&lt;"&amp;N1786)+COUNTIFS($A$6:A1786,'الإعدادات'!$B$4,$N$6:N1786,N1786),"")</f>
        <v/>
      </c>
    </row>
    <row r="1787">
      <c r="A1787" s="13" t="n"/>
      <c r="B1787" s="20" t="n"/>
      <c r="C1787" s="5" t="n"/>
      <c r="D1787" s="21" t="n"/>
      <c r="E1787" s="5" t="n"/>
      <c r="F1787" s="5" t="n"/>
      <c r="G1787" s="5" t="n"/>
      <c r="H1787" s="15" t="n"/>
      <c r="I1787" s="5" t="n"/>
      <c r="J1787" s="19">
        <f>IF(E1787&amp;""="","",IFERROR(INDEX('الخدمات'!$B$6:$B$205,MATCH(E1787&amp;"",'الخدمات'!$A$6:$A$205,0)),"خدمة غير موجودة"))</f>
        <v/>
      </c>
      <c r="K1787" s="19">
        <f>IF(A1787&amp;""="","",IF(AND(G1787="تم",ISNUMBER(J1787)),ROUND(J1787-N(H1787),2),0))</f>
        <v/>
      </c>
      <c r="L1787" s="19">
        <f>IF(A1787&amp;""="","",IFERROR(ROUND(K1787*INDEX('الموظفات'!$C$6:$C$205,MATCH(F1787&amp;"",'الموظفات'!$A$6:$A$205,0)),2),0))</f>
        <v/>
      </c>
      <c r="M1787" s="6">
        <f>IF(A1787&amp;""="","",IF(G1787&amp;""="","محجوز",G1787))</f>
        <v/>
      </c>
      <c r="N1787" s="18">
        <f>IF(ISNUMBER(A1787),IF(ISNUMBER(B1787),HOUR(B1787)*60+MINUTE(B1787),0),"")</f>
        <v/>
      </c>
      <c r="O1787" s="18">
        <f>IF(AND(ISNUMBER(A1787),A1787='الإعدادات'!$B$4),COUNTIFS($A$6:$A$2005,'الإعدادات'!$B$4,$N$6:$N$2005,"&lt;"&amp;N1787)+COUNTIFS($A$6:A1787,'الإعدادات'!$B$4,$N$6:N1787,N1787),"")</f>
        <v/>
      </c>
    </row>
    <row r="1788">
      <c r="A1788" s="13" t="n"/>
      <c r="B1788" s="20" t="n"/>
      <c r="C1788" s="5" t="n"/>
      <c r="D1788" s="21" t="n"/>
      <c r="E1788" s="5" t="n"/>
      <c r="F1788" s="5" t="n"/>
      <c r="G1788" s="5" t="n"/>
      <c r="H1788" s="15" t="n"/>
      <c r="I1788" s="5" t="n"/>
      <c r="J1788" s="19">
        <f>IF(E1788&amp;""="","",IFERROR(INDEX('الخدمات'!$B$6:$B$205,MATCH(E1788&amp;"",'الخدمات'!$A$6:$A$205,0)),"خدمة غير موجودة"))</f>
        <v/>
      </c>
      <c r="K1788" s="19">
        <f>IF(A1788&amp;""="","",IF(AND(G1788="تم",ISNUMBER(J1788)),ROUND(J1788-N(H1788),2),0))</f>
        <v/>
      </c>
      <c r="L1788" s="19">
        <f>IF(A1788&amp;""="","",IFERROR(ROUND(K1788*INDEX('الموظفات'!$C$6:$C$205,MATCH(F1788&amp;"",'الموظفات'!$A$6:$A$205,0)),2),0))</f>
        <v/>
      </c>
      <c r="M1788" s="6">
        <f>IF(A1788&amp;""="","",IF(G1788&amp;""="","محجوز",G1788))</f>
        <v/>
      </c>
      <c r="N1788" s="18">
        <f>IF(ISNUMBER(A1788),IF(ISNUMBER(B1788),HOUR(B1788)*60+MINUTE(B1788),0),"")</f>
        <v/>
      </c>
      <c r="O1788" s="18">
        <f>IF(AND(ISNUMBER(A1788),A1788='الإعدادات'!$B$4),COUNTIFS($A$6:$A$2005,'الإعدادات'!$B$4,$N$6:$N$2005,"&lt;"&amp;N1788)+COUNTIFS($A$6:A1788,'الإعدادات'!$B$4,$N$6:N1788,N1788),"")</f>
        <v/>
      </c>
    </row>
    <row r="1789">
      <c r="A1789" s="13" t="n"/>
      <c r="B1789" s="20" t="n"/>
      <c r="C1789" s="5" t="n"/>
      <c r="D1789" s="21" t="n"/>
      <c r="E1789" s="5" t="n"/>
      <c r="F1789" s="5" t="n"/>
      <c r="G1789" s="5" t="n"/>
      <c r="H1789" s="15" t="n"/>
      <c r="I1789" s="5" t="n"/>
      <c r="J1789" s="19">
        <f>IF(E1789&amp;""="","",IFERROR(INDEX('الخدمات'!$B$6:$B$205,MATCH(E1789&amp;"",'الخدمات'!$A$6:$A$205,0)),"خدمة غير موجودة"))</f>
        <v/>
      </c>
      <c r="K1789" s="19">
        <f>IF(A1789&amp;""="","",IF(AND(G1789="تم",ISNUMBER(J1789)),ROUND(J1789-N(H1789),2),0))</f>
        <v/>
      </c>
      <c r="L1789" s="19">
        <f>IF(A1789&amp;""="","",IFERROR(ROUND(K1789*INDEX('الموظفات'!$C$6:$C$205,MATCH(F1789&amp;"",'الموظفات'!$A$6:$A$205,0)),2),0))</f>
        <v/>
      </c>
      <c r="M1789" s="6">
        <f>IF(A1789&amp;""="","",IF(G1789&amp;""="","محجوز",G1789))</f>
        <v/>
      </c>
      <c r="N1789" s="18">
        <f>IF(ISNUMBER(A1789),IF(ISNUMBER(B1789),HOUR(B1789)*60+MINUTE(B1789),0),"")</f>
        <v/>
      </c>
      <c r="O1789" s="18">
        <f>IF(AND(ISNUMBER(A1789),A1789='الإعدادات'!$B$4),COUNTIFS($A$6:$A$2005,'الإعدادات'!$B$4,$N$6:$N$2005,"&lt;"&amp;N1789)+COUNTIFS($A$6:A1789,'الإعدادات'!$B$4,$N$6:N1789,N1789),"")</f>
        <v/>
      </c>
    </row>
    <row r="1790">
      <c r="A1790" s="13" t="n"/>
      <c r="B1790" s="20" t="n"/>
      <c r="C1790" s="5" t="n"/>
      <c r="D1790" s="21" t="n"/>
      <c r="E1790" s="5" t="n"/>
      <c r="F1790" s="5" t="n"/>
      <c r="G1790" s="5" t="n"/>
      <c r="H1790" s="15" t="n"/>
      <c r="I1790" s="5" t="n"/>
      <c r="J1790" s="19">
        <f>IF(E1790&amp;""="","",IFERROR(INDEX('الخدمات'!$B$6:$B$205,MATCH(E1790&amp;"",'الخدمات'!$A$6:$A$205,0)),"خدمة غير موجودة"))</f>
        <v/>
      </c>
      <c r="K1790" s="19">
        <f>IF(A1790&amp;""="","",IF(AND(G1790="تم",ISNUMBER(J1790)),ROUND(J1790-N(H1790),2),0))</f>
        <v/>
      </c>
      <c r="L1790" s="19">
        <f>IF(A1790&amp;""="","",IFERROR(ROUND(K1790*INDEX('الموظفات'!$C$6:$C$205,MATCH(F1790&amp;"",'الموظفات'!$A$6:$A$205,0)),2),0))</f>
        <v/>
      </c>
      <c r="M1790" s="6">
        <f>IF(A1790&amp;""="","",IF(G1790&amp;""="","محجوز",G1790))</f>
        <v/>
      </c>
      <c r="N1790" s="18">
        <f>IF(ISNUMBER(A1790),IF(ISNUMBER(B1790),HOUR(B1790)*60+MINUTE(B1790),0),"")</f>
        <v/>
      </c>
      <c r="O1790" s="18">
        <f>IF(AND(ISNUMBER(A1790),A1790='الإعدادات'!$B$4),COUNTIFS($A$6:$A$2005,'الإعدادات'!$B$4,$N$6:$N$2005,"&lt;"&amp;N1790)+COUNTIFS($A$6:A1790,'الإعدادات'!$B$4,$N$6:N1790,N1790),"")</f>
        <v/>
      </c>
    </row>
    <row r="1791">
      <c r="A1791" s="13" t="n"/>
      <c r="B1791" s="20" t="n"/>
      <c r="C1791" s="5" t="n"/>
      <c r="D1791" s="21" t="n"/>
      <c r="E1791" s="5" t="n"/>
      <c r="F1791" s="5" t="n"/>
      <c r="G1791" s="5" t="n"/>
      <c r="H1791" s="15" t="n"/>
      <c r="I1791" s="5" t="n"/>
      <c r="J1791" s="19">
        <f>IF(E1791&amp;""="","",IFERROR(INDEX('الخدمات'!$B$6:$B$205,MATCH(E1791&amp;"",'الخدمات'!$A$6:$A$205,0)),"خدمة غير موجودة"))</f>
        <v/>
      </c>
      <c r="K1791" s="19">
        <f>IF(A1791&amp;""="","",IF(AND(G1791="تم",ISNUMBER(J1791)),ROUND(J1791-N(H1791),2),0))</f>
        <v/>
      </c>
      <c r="L1791" s="19">
        <f>IF(A1791&amp;""="","",IFERROR(ROUND(K1791*INDEX('الموظفات'!$C$6:$C$205,MATCH(F1791&amp;"",'الموظفات'!$A$6:$A$205,0)),2),0))</f>
        <v/>
      </c>
      <c r="M1791" s="6">
        <f>IF(A1791&amp;""="","",IF(G1791&amp;""="","محجوز",G1791))</f>
        <v/>
      </c>
      <c r="N1791" s="18">
        <f>IF(ISNUMBER(A1791),IF(ISNUMBER(B1791),HOUR(B1791)*60+MINUTE(B1791),0),"")</f>
        <v/>
      </c>
      <c r="O1791" s="18">
        <f>IF(AND(ISNUMBER(A1791),A1791='الإعدادات'!$B$4),COUNTIFS($A$6:$A$2005,'الإعدادات'!$B$4,$N$6:$N$2005,"&lt;"&amp;N1791)+COUNTIFS($A$6:A1791,'الإعدادات'!$B$4,$N$6:N1791,N1791),"")</f>
        <v/>
      </c>
    </row>
    <row r="1792">
      <c r="A1792" s="13" t="n"/>
      <c r="B1792" s="20" t="n"/>
      <c r="C1792" s="5" t="n"/>
      <c r="D1792" s="21" t="n"/>
      <c r="E1792" s="5" t="n"/>
      <c r="F1792" s="5" t="n"/>
      <c r="G1792" s="5" t="n"/>
      <c r="H1792" s="15" t="n"/>
      <c r="I1792" s="5" t="n"/>
      <c r="J1792" s="19">
        <f>IF(E1792&amp;""="","",IFERROR(INDEX('الخدمات'!$B$6:$B$205,MATCH(E1792&amp;"",'الخدمات'!$A$6:$A$205,0)),"خدمة غير موجودة"))</f>
        <v/>
      </c>
      <c r="K1792" s="19">
        <f>IF(A1792&amp;""="","",IF(AND(G1792="تم",ISNUMBER(J1792)),ROUND(J1792-N(H1792),2),0))</f>
        <v/>
      </c>
      <c r="L1792" s="19">
        <f>IF(A1792&amp;""="","",IFERROR(ROUND(K1792*INDEX('الموظفات'!$C$6:$C$205,MATCH(F1792&amp;"",'الموظفات'!$A$6:$A$205,0)),2),0))</f>
        <v/>
      </c>
      <c r="M1792" s="6">
        <f>IF(A1792&amp;""="","",IF(G1792&amp;""="","محجوز",G1792))</f>
        <v/>
      </c>
      <c r="N1792" s="18">
        <f>IF(ISNUMBER(A1792),IF(ISNUMBER(B1792),HOUR(B1792)*60+MINUTE(B1792),0),"")</f>
        <v/>
      </c>
      <c r="O1792" s="18">
        <f>IF(AND(ISNUMBER(A1792),A1792='الإعدادات'!$B$4),COUNTIFS($A$6:$A$2005,'الإعدادات'!$B$4,$N$6:$N$2005,"&lt;"&amp;N1792)+COUNTIFS($A$6:A1792,'الإعدادات'!$B$4,$N$6:N1792,N1792),"")</f>
        <v/>
      </c>
    </row>
    <row r="1793">
      <c r="A1793" s="13" t="n"/>
      <c r="B1793" s="20" t="n"/>
      <c r="C1793" s="5" t="n"/>
      <c r="D1793" s="21" t="n"/>
      <c r="E1793" s="5" t="n"/>
      <c r="F1793" s="5" t="n"/>
      <c r="G1793" s="5" t="n"/>
      <c r="H1793" s="15" t="n"/>
      <c r="I1793" s="5" t="n"/>
      <c r="J1793" s="19">
        <f>IF(E1793&amp;""="","",IFERROR(INDEX('الخدمات'!$B$6:$B$205,MATCH(E1793&amp;"",'الخدمات'!$A$6:$A$205,0)),"خدمة غير موجودة"))</f>
        <v/>
      </c>
      <c r="K1793" s="19">
        <f>IF(A1793&amp;""="","",IF(AND(G1793="تم",ISNUMBER(J1793)),ROUND(J1793-N(H1793),2),0))</f>
        <v/>
      </c>
      <c r="L1793" s="19">
        <f>IF(A1793&amp;""="","",IFERROR(ROUND(K1793*INDEX('الموظفات'!$C$6:$C$205,MATCH(F1793&amp;"",'الموظفات'!$A$6:$A$205,0)),2),0))</f>
        <v/>
      </c>
      <c r="M1793" s="6">
        <f>IF(A1793&amp;""="","",IF(G1793&amp;""="","محجوز",G1793))</f>
        <v/>
      </c>
      <c r="N1793" s="18">
        <f>IF(ISNUMBER(A1793),IF(ISNUMBER(B1793),HOUR(B1793)*60+MINUTE(B1793),0),"")</f>
        <v/>
      </c>
      <c r="O1793" s="18">
        <f>IF(AND(ISNUMBER(A1793),A1793='الإعدادات'!$B$4),COUNTIFS($A$6:$A$2005,'الإعدادات'!$B$4,$N$6:$N$2005,"&lt;"&amp;N1793)+COUNTIFS($A$6:A1793,'الإعدادات'!$B$4,$N$6:N1793,N1793),"")</f>
        <v/>
      </c>
    </row>
    <row r="1794">
      <c r="A1794" s="13" t="n"/>
      <c r="B1794" s="20" t="n"/>
      <c r="C1794" s="5" t="n"/>
      <c r="D1794" s="21" t="n"/>
      <c r="E1794" s="5" t="n"/>
      <c r="F1794" s="5" t="n"/>
      <c r="G1794" s="5" t="n"/>
      <c r="H1794" s="15" t="n"/>
      <c r="I1794" s="5" t="n"/>
      <c r="J1794" s="19">
        <f>IF(E1794&amp;""="","",IFERROR(INDEX('الخدمات'!$B$6:$B$205,MATCH(E1794&amp;"",'الخدمات'!$A$6:$A$205,0)),"خدمة غير موجودة"))</f>
        <v/>
      </c>
      <c r="K1794" s="19">
        <f>IF(A1794&amp;""="","",IF(AND(G1794="تم",ISNUMBER(J1794)),ROUND(J1794-N(H1794),2),0))</f>
        <v/>
      </c>
      <c r="L1794" s="19">
        <f>IF(A1794&amp;""="","",IFERROR(ROUND(K1794*INDEX('الموظفات'!$C$6:$C$205,MATCH(F1794&amp;"",'الموظفات'!$A$6:$A$205,0)),2),0))</f>
        <v/>
      </c>
      <c r="M1794" s="6">
        <f>IF(A1794&amp;""="","",IF(G1794&amp;""="","محجوز",G1794))</f>
        <v/>
      </c>
      <c r="N1794" s="18">
        <f>IF(ISNUMBER(A1794),IF(ISNUMBER(B1794),HOUR(B1794)*60+MINUTE(B1794),0),"")</f>
        <v/>
      </c>
      <c r="O1794" s="18">
        <f>IF(AND(ISNUMBER(A1794),A1794='الإعدادات'!$B$4),COUNTIFS($A$6:$A$2005,'الإعدادات'!$B$4,$N$6:$N$2005,"&lt;"&amp;N1794)+COUNTIFS($A$6:A1794,'الإعدادات'!$B$4,$N$6:N1794,N1794),"")</f>
        <v/>
      </c>
    </row>
    <row r="1795">
      <c r="A1795" s="13" t="n"/>
      <c r="B1795" s="20" t="n"/>
      <c r="C1795" s="5" t="n"/>
      <c r="D1795" s="21" t="n"/>
      <c r="E1795" s="5" t="n"/>
      <c r="F1795" s="5" t="n"/>
      <c r="G1795" s="5" t="n"/>
      <c r="H1795" s="15" t="n"/>
      <c r="I1795" s="5" t="n"/>
      <c r="J1795" s="19">
        <f>IF(E1795&amp;""="","",IFERROR(INDEX('الخدمات'!$B$6:$B$205,MATCH(E1795&amp;"",'الخدمات'!$A$6:$A$205,0)),"خدمة غير موجودة"))</f>
        <v/>
      </c>
      <c r="K1795" s="19">
        <f>IF(A1795&amp;""="","",IF(AND(G1795="تم",ISNUMBER(J1795)),ROUND(J1795-N(H1795),2),0))</f>
        <v/>
      </c>
      <c r="L1795" s="19">
        <f>IF(A1795&amp;""="","",IFERROR(ROUND(K1795*INDEX('الموظفات'!$C$6:$C$205,MATCH(F1795&amp;"",'الموظفات'!$A$6:$A$205,0)),2),0))</f>
        <v/>
      </c>
      <c r="M1795" s="6">
        <f>IF(A1795&amp;""="","",IF(G1795&amp;""="","محجوز",G1795))</f>
        <v/>
      </c>
      <c r="N1795" s="18">
        <f>IF(ISNUMBER(A1795),IF(ISNUMBER(B1795),HOUR(B1795)*60+MINUTE(B1795),0),"")</f>
        <v/>
      </c>
      <c r="O1795" s="18">
        <f>IF(AND(ISNUMBER(A1795),A1795='الإعدادات'!$B$4),COUNTIFS($A$6:$A$2005,'الإعدادات'!$B$4,$N$6:$N$2005,"&lt;"&amp;N1795)+COUNTIFS($A$6:A1795,'الإعدادات'!$B$4,$N$6:N1795,N1795),"")</f>
        <v/>
      </c>
    </row>
    <row r="1796">
      <c r="A1796" s="13" t="n"/>
      <c r="B1796" s="20" t="n"/>
      <c r="C1796" s="5" t="n"/>
      <c r="D1796" s="21" t="n"/>
      <c r="E1796" s="5" t="n"/>
      <c r="F1796" s="5" t="n"/>
      <c r="G1796" s="5" t="n"/>
      <c r="H1796" s="15" t="n"/>
      <c r="I1796" s="5" t="n"/>
      <c r="J1796" s="19">
        <f>IF(E1796&amp;""="","",IFERROR(INDEX('الخدمات'!$B$6:$B$205,MATCH(E1796&amp;"",'الخدمات'!$A$6:$A$205,0)),"خدمة غير موجودة"))</f>
        <v/>
      </c>
      <c r="K1796" s="19">
        <f>IF(A1796&amp;""="","",IF(AND(G1796="تم",ISNUMBER(J1796)),ROUND(J1796-N(H1796),2),0))</f>
        <v/>
      </c>
      <c r="L1796" s="19">
        <f>IF(A1796&amp;""="","",IFERROR(ROUND(K1796*INDEX('الموظفات'!$C$6:$C$205,MATCH(F1796&amp;"",'الموظفات'!$A$6:$A$205,0)),2),0))</f>
        <v/>
      </c>
      <c r="M1796" s="6">
        <f>IF(A1796&amp;""="","",IF(G1796&amp;""="","محجوز",G1796))</f>
        <v/>
      </c>
      <c r="N1796" s="18">
        <f>IF(ISNUMBER(A1796),IF(ISNUMBER(B1796),HOUR(B1796)*60+MINUTE(B1796),0),"")</f>
        <v/>
      </c>
      <c r="O1796" s="18">
        <f>IF(AND(ISNUMBER(A1796),A1796='الإعدادات'!$B$4),COUNTIFS($A$6:$A$2005,'الإعدادات'!$B$4,$N$6:$N$2005,"&lt;"&amp;N1796)+COUNTIFS($A$6:A1796,'الإعدادات'!$B$4,$N$6:N1796,N1796),"")</f>
        <v/>
      </c>
    </row>
    <row r="1797">
      <c r="A1797" s="13" t="n"/>
      <c r="B1797" s="20" t="n"/>
      <c r="C1797" s="5" t="n"/>
      <c r="D1797" s="21" t="n"/>
      <c r="E1797" s="5" t="n"/>
      <c r="F1797" s="5" t="n"/>
      <c r="G1797" s="5" t="n"/>
      <c r="H1797" s="15" t="n"/>
      <c r="I1797" s="5" t="n"/>
      <c r="J1797" s="19">
        <f>IF(E1797&amp;""="","",IFERROR(INDEX('الخدمات'!$B$6:$B$205,MATCH(E1797&amp;"",'الخدمات'!$A$6:$A$205,0)),"خدمة غير موجودة"))</f>
        <v/>
      </c>
      <c r="K1797" s="19">
        <f>IF(A1797&amp;""="","",IF(AND(G1797="تم",ISNUMBER(J1797)),ROUND(J1797-N(H1797),2),0))</f>
        <v/>
      </c>
      <c r="L1797" s="19">
        <f>IF(A1797&amp;""="","",IFERROR(ROUND(K1797*INDEX('الموظفات'!$C$6:$C$205,MATCH(F1797&amp;"",'الموظفات'!$A$6:$A$205,0)),2),0))</f>
        <v/>
      </c>
      <c r="M1797" s="6">
        <f>IF(A1797&amp;""="","",IF(G1797&amp;""="","محجوز",G1797))</f>
        <v/>
      </c>
      <c r="N1797" s="18">
        <f>IF(ISNUMBER(A1797),IF(ISNUMBER(B1797),HOUR(B1797)*60+MINUTE(B1797),0),"")</f>
        <v/>
      </c>
      <c r="O1797" s="18">
        <f>IF(AND(ISNUMBER(A1797),A1797='الإعدادات'!$B$4),COUNTIFS($A$6:$A$2005,'الإعدادات'!$B$4,$N$6:$N$2005,"&lt;"&amp;N1797)+COUNTIFS($A$6:A1797,'الإعدادات'!$B$4,$N$6:N1797,N1797),"")</f>
        <v/>
      </c>
    </row>
    <row r="1798">
      <c r="A1798" s="13" t="n"/>
      <c r="B1798" s="20" t="n"/>
      <c r="C1798" s="5" t="n"/>
      <c r="D1798" s="21" t="n"/>
      <c r="E1798" s="5" t="n"/>
      <c r="F1798" s="5" t="n"/>
      <c r="G1798" s="5" t="n"/>
      <c r="H1798" s="15" t="n"/>
      <c r="I1798" s="5" t="n"/>
      <c r="J1798" s="19">
        <f>IF(E1798&amp;""="","",IFERROR(INDEX('الخدمات'!$B$6:$B$205,MATCH(E1798&amp;"",'الخدمات'!$A$6:$A$205,0)),"خدمة غير موجودة"))</f>
        <v/>
      </c>
      <c r="K1798" s="19">
        <f>IF(A1798&amp;""="","",IF(AND(G1798="تم",ISNUMBER(J1798)),ROUND(J1798-N(H1798),2),0))</f>
        <v/>
      </c>
      <c r="L1798" s="19">
        <f>IF(A1798&amp;""="","",IFERROR(ROUND(K1798*INDEX('الموظفات'!$C$6:$C$205,MATCH(F1798&amp;"",'الموظفات'!$A$6:$A$205,0)),2),0))</f>
        <v/>
      </c>
      <c r="M1798" s="6">
        <f>IF(A1798&amp;""="","",IF(G1798&amp;""="","محجوز",G1798))</f>
        <v/>
      </c>
      <c r="N1798" s="18">
        <f>IF(ISNUMBER(A1798),IF(ISNUMBER(B1798),HOUR(B1798)*60+MINUTE(B1798),0),"")</f>
        <v/>
      </c>
      <c r="O1798" s="18">
        <f>IF(AND(ISNUMBER(A1798),A1798='الإعدادات'!$B$4),COUNTIFS($A$6:$A$2005,'الإعدادات'!$B$4,$N$6:$N$2005,"&lt;"&amp;N1798)+COUNTIFS($A$6:A1798,'الإعدادات'!$B$4,$N$6:N1798,N1798),"")</f>
        <v/>
      </c>
    </row>
    <row r="1799">
      <c r="A1799" s="13" t="n"/>
      <c r="B1799" s="20" t="n"/>
      <c r="C1799" s="5" t="n"/>
      <c r="D1799" s="21" t="n"/>
      <c r="E1799" s="5" t="n"/>
      <c r="F1799" s="5" t="n"/>
      <c r="G1799" s="5" t="n"/>
      <c r="H1799" s="15" t="n"/>
      <c r="I1799" s="5" t="n"/>
      <c r="J1799" s="19">
        <f>IF(E1799&amp;""="","",IFERROR(INDEX('الخدمات'!$B$6:$B$205,MATCH(E1799&amp;"",'الخدمات'!$A$6:$A$205,0)),"خدمة غير موجودة"))</f>
        <v/>
      </c>
      <c r="K1799" s="19">
        <f>IF(A1799&amp;""="","",IF(AND(G1799="تم",ISNUMBER(J1799)),ROUND(J1799-N(H1799),2),0))</f>
        <v/>
      </c>
      <c r="L1799" s="19">
        <f>IF(A1799&amp;""="","",IFERROR(ROUND(K1799*INDEX('الموظفات'!$C$6:$C$205,MATCH(F1799&amp;"",'الموظفات'!$A$6:$A$205,0)),2),0))</f>
        <v/>
      </c>
      <c r="M1799" s="6">
        <f>IF(A1799&amp;""="","",IF(G1799&amp;""="","محجوز",G1799))</f>
        <v/>
      </c>
      <c r="N1799" s="18">
        <f>IF(ISNUMBER(A1799),IF(ISNUMBER(B1799),HOUR(B1799)*60+MINUTE(B1799),0),"")</f>
        <v/>
      </c>
      <c r="O1799" s="18">
        <f>IF(AND(ISNUMBER(A1799),A1799='الإعدادات'!$B$4),COUNTIFS($A$6:$A$2005,'الإعدادات'!$B$4,$N$6:$N$2005,"&lt;"&amp;N1799)+COUNTIFS($A$6:A1799,'الإعدادات'!$B$4,$N$6:N1799,N1799),"")</f>
        <v/>
      </c>
    </row>
    <row r="1800">
      <c r="A1800" s="13" t="n"/>
      <c r="B1800" s="20" t="n"/>
      <c r="C1800" s="5" t="n"/>
      <c r="D1800" s="21" t="n"/>
      <c r="E1800" s="5" t="n"/>
      <c r="F1800" s="5" t="n"/>
      <c r="G1800" s="5" t="n"/>
      <c r="H1800" s="15" t="n"/>
      <c r="I1800" s="5" t="n"/>
      <c r="J1800" s="19">
        <f>IF(E1800&amp;""="","",IFERROR(INDEX('الخدمات'!$B$6:$B$205,MATCH(E1800&amp;"",'الخدمات'!$A$6:$A$205,0)),"خدمة غير موجودة"))</f>
        <v/>
      </c>
      <c r="K1800" s="19">
        <f>IF(A1800&amp;""="","",IF(AND(G1800="تم",ISNUMBER(J1800)),ROUND(J1800-N(H1800),2),0))</f>
        <v/>
      </c>
      <c r="L1800" s="19">
        <f>IF(A1800&amp;""="","",IFERROR(ROUND(K1800*INDEX('الموظفات'!$C$6:$C$205,MATCH(F1800&amp;"",'الموظفات'!$A$6:$A$205,0)),2),0))</f>
        <v/>
      </c>
      <c r="M1800" s="6">
        <f>IF(A1800&amp;""="","",IF(G1800&amp;""="","محجوز",G1800))</f>
        <v/>
      </c>
      <c r="N1800" s="18">
        <f>IF(ISNUMBER(A1800),IF(ISNUMBER(B1800),HOUR(B1800)*60+MINUTE(B1800),0),"")</f>
        <v/>
      </c>
      <c r="O1800" s="18">
        <f>IF(AND(ISNUMBER(A1800),A1800='الإعدادات'!$B$4),COUNTIFS($A$6:$A$2005,'الإعدادات'!$B$4,$N$6:$N$2005,"&lt;"&amp;N1800)+COUNTIFS($A$6:A1800,'الإعدادات'!$B$4,$N$6:N1800,N1800),"")</f>
        <v/>
      </c>
    </row>
    <row r="1801">
      <c r="A1801" s="13" t="n"/>
      <c r="B1801" s="20" t="n"/>
      <c r="C1801" s="5" t="n"/>
      <c r="D1801" s="21" t="n"/>
      <c r="E1801" s="5" t="n"/>
      <c r="F1801" s="5" t="n"/>
      <c r="G1801" s="5" t="n"/>
      <c r="H1801" s="15" t="n"/>
      <c r="I1801" s="5" t="n"/>
      <c r="J1801" s="19">
        <f>IF(E1801&amp;""="","",IFERROR(INDEX('الخدمات'!$B$6:$B$205,MATCH(E1801&amp;"",'الخدمات'!$A$6:$A$205,0)),"خدمة غير موجودة"))</f>
        <v/>
      </c>
      <c r="K1801" s="19">
        <f>IF(A1801&amp;""="","",IF(AND(G1801="تم",ISNUMBER(J1801)),ROUND(J1801-N(H1801),2),0))</f>
        <v/>
      </c>
      <c r="L1801" s="19">
        <f>IF(A1801&amp;""="","",IFERROR(ROUND(K1801*INDEX('الموظفات'!$C$6:$C$205,MATCH(F1801&amp;"",'الموظفات'!$A$6:$A$205,0)),2),0))</f>
        <v/>
      </c>
      <c r="M1801" s="6">
        <f>IF(A1801&amp;""="","",IF(G1801&amp;""="","محجوز",G1801))</f>
        <v/>
      </c>
      <c r="N1801" s="18">
        <f>IF(ISNUMBER(A1801),IF(ISNUMBER(B1801),HOUR(B1801)*60+MINUTE(B1801),0),"")</f>
        <v/>
      </c>
      <c r="O1801" s="18">
        <f>IF(AND(ISNUMBER(A1801),A1801='الإعدادات'!$B$4),COUNTIFS($A$6:$A$2005,'الإعدادات'!$B$4,$N$6:$N$2005,"&lt;"&amp;N1801)+COUNTIFS($A$6:A1801,'الإعدادات'!$B$4,$N$6:N1801,N1801),"")</f>
        <v/>
      </c>
    </row>
    <row r="1802">
      <c r="A1802" s="13" t="n"/>
      <c r="B1802" s="20" t="n"/>
      <c r="C1802" s="5" t="n"/>
      <c r="D1802" s="21" t="n"/>
      <c r="E1802" s="5" t="n"/>
      <c r="F1802" s="5" t="n"/>
      <c r="G1802" s="5" t="n"/>
      <c r="H1802" s="15" t="n"/>
      <c r="I1802" s="5" t="n"/>
      <c r="J1802" s="19">
        <f>IF(E1802&amp;""="","",IFERROR(INDEX('الخدمات'!$B$6:$B$205,MATCH(E1802&amp;"",'الخدمات'!$A$6:$A$205,0)),"خدمة غير موجودة"))</f>
        <v/>
      </c>
      <c r="K1802" s="19">
        <f>IF(A1802&amp;""="","",IF(AND(G1802="تم",ISNUMBER(J1802)),ROUND(J1802-N(H1802),2),0))</f>
        <v/>
      </c>
      <c r="L1802" s="19">
        <f>IF(A1802&amp;""="","",IFERROR(ROUND(K1802*INDEX('الموظفات'!$C$6:$C$205,MATCH(F1802&amp;"",'الموظفات'!$A$6:$A$205,0)),2),0))</f>
        <v/>
      </c>
      <c r="M1802" s="6">
        <f>IF(A1802&amp;""="","",IF(G1802&amp;""="","محجوز",G1802))</f>
        <v/>
      </c>
      <c r="N1802" s="18">
        <f>IF(ISNUMBER(A1802),IF(ISNUMBER(B1802),HOUR(B1802)*60+MINUTE(B1802),0),"")</f>
        <v/>
      </c>
      <c r="O1802" s="18">
        <f>IF(AND(ISNUMBER(A1802),A1802='الإعدادات'!$B$4),COUNTIFS($A$6:$A$2005,'الإعدادات'!$B$4,$N$6:$N$2005,"&lt;"&amp;N1802)+COUNTIFS($A$6:A1802,'الإعدادات'!$B$4,$N$6:N1802,N1802),"")</f>
        <v/>
      </c>
    </row>
    <row r="1803">
      <c r="A1803" s="13" t="n"/>
      <c r="B1803" s="20" t="n"/>
      <c r="C1803" s="5" t="n"/>
      <c r="D1803" s="21" t="n"/>
      <c r="E1803" s="5" t="n"/>
      <c r="F1803" s="5" t="n"/>
      <c r="G1803" s="5" t="n"/>
      <c r="H1803" s="15" t="n"/>
      <c r="I1803" s="5" t="n"/>
      <c r="J1803" s="19">
        <f>IF(E1803&amp;""="","",IFERROR(INDEX('الخدمات'!$B$6:$B$205,MATCH(E1803&amp;"",'الخدمات'!$A$6:$A$205,0)),"خدمة غير موجودة"))</f>
        <v/>
      </c>
      <c r="K1803" s="19">
        <f>IF(A1803&amp;""="","",IF(AND(G1803="تم",ISNUMBER(J1803)),ROUND(J1803-N(H1803),2),0))</f>
        <v/>
      </c>
      <c r="L1803" s="19">
        <f>IF(A1803&amp;""="","",IFERROR(ROUND(K1803*INDEX('الموظفات'!$C$6:$C$205,MATCH(F1803&amp;"",'الموظفات'!$A$6:$A$205,0)),2),0))</f>
        <v/>
      </c>
      <c r="M1803" s="6">
        <f>IF(A1803&amp;""="","",IF(G1803&amp;""="","محجوز",G1803))</f>
        <v/>
      </c>
      <c r="N1803" s="18">
        <f>IF(ISNUMBER(A1803),IF(ISNUMBER(B1803),HOUR(B1803)*60+MINUTE(B1803),0),"")</f>
        <v/>
      </c>
      <c r="O1803" s="18">
        <f>IF(AND(ISNUMBER(A1803),A1803='الإعدادات'!$B$4),COUNTIFS($A$6:$A$2005,'الإعدادات'!$B$4,$N$6:$N$2005,"&lt;"&amp;N1803)+COUNTIFS($A$6:A1803,'الإعدادات'!$B$4,$N$6:N1803,N1803),"")</f>
        <v/>
      </c>
    </row>
    <row r="1804">
      <c r="A1804" s="13" t="n"/>
      <c r="B1804" s="20" t="n"/>
      <c r="C1804" s="5" t="n"/>
      <c r="D1804" s="21" t="n"/>
      <c r="E1804" s="5" t="n"/>
      <c r="F1804" s="5" t="n"/>
      <c r="G1804" s="5" t="n"/>
      <c r="H1804" s="15" t="n"/>
      <c r="I1804" s="5" t="n"/>
      <c r="J1804" s="19">
        <f>IF(E1804&amp;""="","",IFERROR(INDEX('الخدمات'!$B$6:$B$205,MATCH(E1804&amp;"",'الخدمات'!$A$6:$A$205,0)),"خدمة غير موجودة"))</f>
        <v/>
      </c>
      <c r="K1804" s="19">
        <f>IF(A1804&amp;""="","",IF(AND(G1804="تم",ISNUMBER(J1804)),ROUND(J1804-N(H1804),2),0))</f>
        <v/>
      </c>
      <c r="L1804" s="19">
        <f>IF(A1804&amp;""="","",IFERROR(ROUND(K1804*INDEX('الموظفات'!$C$6:$C$205,MATCH(F1804&amp;"",'الموظفات'!$A$6:$A$205,0)),2),0))</f>
        <v/>
      </c>
      <c r="M1804" s="6">
        <f>IF(A1804&amp;""="","",IF(G1804&amp;""="","محجوز",G1804))</f>
        <v/>
      </c>
      <c r="N1804" s="18">
        <f>IF(ISNUMBER(A1804),IF(ISNUMBER(B1804),HOUR(B1804)*60+MINUTE(B1804),0),"")</f>
        <v/>
      </c>
      <c r="O1804" s="18">
        <f>IF(AND(ISNUMBER(A1804),A1804='الإعدادات'!$B$4),COUNTIFS($A$6:$A$2005,'الإعدادات'!$B$4,$N$6:$N$2005,"&lt;"&amp;N1804)+COUNTIFS($A$6:A1804,'الإعدادات'!$B$4,$N$6:N1804,N1804),"")</f>
        <v/>
      </c>
    </row>
    <row r="1805">
      <c r="A1805" s="13" t="n"/>
      <c r="B1805" s="20" t="n"/>
      <c r="C1805" s="5" t="n"/>
      <c r="D1805" s="21" t="n"/>
      <c r="E1805" s="5" t="n"/>
      <c r="F1805" s="5" t="n"/>
      <c r="G1805" s="5" t="n"/>
      <c r="H1805" s="15" t="n"/>
      <c r="I1805" s="5" t="n"/>
      <c r="J1805" s="19">
        <f>IF(E1805&amp;""="","",IFERROR(INDEX('الخدمات'!$B$6:$B$205,MATCH(E1805&amp;"",'الخدمات'!$A$6:$A$205,0)),"خدمة غير موجودة"))</f>
        <v/>
      </c>
      <c r="K1805" s="19">
        <f>IF(A1805&amp;""="","",IF(AND(G1805="تم",ISNUMBER(J1805)),ROUND(J1805-N(H1805),2),0))</f>
        <v/>
      </c>
      <c r="L1805" s="19">
        <f>IF(A1805&amp;""="","",IFERROR(ROUND(K1805*INDEX('الموظفات'!$C$6:$C$205,MATCH(F1805&amp;"",'الموظفات'!$A$6:$A$205,0)),2),0))</f>
        <v/>
      </c>
      <c r="M1805" s="6">
        <f>IF(A1805&amp;""="","",IF(G1805&amp;""="","محجوز",G1805))</f>
        <v/>
      </c>
      <c r="N1805" s="18">
        <f>IF(ISNUMBER(A1805),IF(ISNUMBER(B1805),HOUR(B1805)*60+MINUTE(B1805),0),"")</f>
        <v/>
      </c>
      <c r="O1805" s="18">
        <f>IF(AND(ISNUMBER(A1805),A1805='الإعدادات'!$B$4),COUNTIFS($A$6:$A$2005,'الإعدادات'!$B$4,$N$6:$N$2005,"&lt;"&amp;N1805)+COUNTIFS($A$6:A1805,'الإعدادات'!$B$4,$N$6:N1805,N1805),"")</f>
        <v/>
      </c>
    </row>
    <row r="1806">
      <c r="A1806" s="13" t="n"/>
      <c r="B1806" s="20" t="n"/>
      <c r="C1806" s="5" t="n"/>
      <c r="D1806" s="21" t="n"/>
      <c r="E1806" s="5" t="n"/>
      <c r="F1806" s="5" t="n"/>
      <c r="G1806" s="5" t="n"/>
      <c r="H1806" s="15" t="n"/>
      <c r="I1806" s="5" t="n"/>
      <c r="J1806" s="19">
        <f>IF(E1806&amp;""="","",IFERROR(INDEX('الخدمات'!$B$6:$B$205,MATCH(E1806&amp;"",'الخدمات'!$A$6:$A$205,0)),"خدمة غير موجودة"))</f>
        <v/>
      </c>
      <c r="K1806" s="19">
        <f>IF(A1806&amp;""="","",IF(AND(G1806="تم",ISNUMBER(J1806)),ROUND(J1806-N(H1806),2),0))</f>
        <v/>
      </c>
      <c r="L1806" s="19">
        <f>IF(A1806&amp;""="","",IFERROR(ROUND(K1806*INDEX('الموظفات'!$C$6:$C$205,MATCH(F1806&amp;"",'الموظفات'!$A$6:$A$205,0)),2),0))</f>
        <v/>
      </c>
      <c r="M1806" s="6">
        <f>IF(A1806&amp;""="","",IF(G1806&amp;""="","محجوز",G1806))</f>
        <v/>
      </c>
      <c r="N1806" s="18">
        <f>IF(ISNUMBER(A1806),IF(ISNUMBER(B1806),HOUR(B1806)*60+MINUTE(B1806),0),"")</f>
        <v/>
      </c>
      <c r="O1806" s="18">
        <f>IF(AND(ISNUMBER(A1806),A1806='الإعدادات'!$B$4),COUNTIFS($A$6:$A$2005,'الإعدادات'!$B$4,$N$6:$N$2005,"&lt;"&amp;N1806)+COUNTIFS($A$6:A1806,'الإعدادات'!$B$4,$N$6:N1806,N1806),"")</f>
        <v/>
      </c>
    </row>
    <row r="1807">
      <c r="A1807" s="13" t="n"/>
      <c r="B1807" s="20" t="n"/>
      <c r="C1807" s="5" t="n"/>
      <c r="D1807" s="21" t="n"/>
      <c r="E1807" s="5" t="n"/>
      <c r="F1807" s="5" t="n"/>
      <c r="G1807" s="5" t="n"/>
      <c r="H1807" s="15" t="n"/>
      <c r="I1807" s="5" t="n"/>
      <c r="J1807" s="19">
        <f>IF(E1807&amp;""="","",IFERROR(INDEX('الخدمات'!$B$6:$B$205,MATCH(E1807&amp;"",'الخدمات'!$A$6:$A$205,0)),"خدمة غير موجودة"))</f>
        <v/>
      </c>
      <c r="K1807" s="19">
        <f>IF(A1807&amp;""="","",IF(AND(G1807="تم",ISNUMBER(J1807)),ROUND(J1807-N(H1807),2),0))</f>
        <v/>
      </c>
      <c r="L1807" s="19">
        <f>IF(A1807&amp;""="","",IFERROR(ROUND(K1807*INDEX('الموظفات'!$C$6:$C$205,MATCH(F1807&amp;"",'الموظفات'!$A$6:$A$205,0)),2),0))</f>
        <v/>
      </c>
      <c r="M1807" s="6">
        <f>IF(A1807&amp;""="","",IF(G1807&amp;""="","محجوز",G1807))</f>
        <v/>
      </c>
      <c r="N1807" s="18">
        <f>IF(ISNUMBER(A1807),IF(ISNUMBER(B1807),HOUR(B1807)*60+MINUTE(B1807),0),"")</f>
        <v/>
      </c>
      <c r="O1807" s="18">
        <f>IF(AND(ISNUMBER(A1807),A1807='الإعدادات'!$B$4),COUNTIFS($A$6:$A$2005,'الإعدادات'!$B$4,$N$6:$N$2005,"&lt;"&amp;N1807)+COUNTIFS($A$6:A1807,'الإعدادات'!$B$4,$N$6:N1807,N1807),"")</f>
        <v/>
      </c>
    </row>
    <row r="1808">
      <c r="A1808" s="13" t="n"/>
      <c r="B1808" s="20" t="n"/>
      <c r="C1808" s="5" t="n"/>
      <c r="D1808" s="21" t="n"/>
      <c r="E1808" s="5" t="n"/>
      <c r="F1808" s="5" t="n"/>
      <c r="G1808" s="5" t="n"/>
      <c r="H1808" s="15" t="n"/>
      <c r="I1808" s="5" t="n"/>
      <c r="J1808" s="19">
        <f>IF(E1808&amp;""="","",IFERROR(INDEX('الخدمات'!$B$6:$B$205,MATCH(E1808&amp;"",'الخدمات'!$A$6:$A$205,0)),"خدمة غير موجودة"))</f>
        <v/>
      </c>
      <c r="K1808" s="19">
        <f>IF(A1808&amp;""="","",IF(AND(G1808="تم",ISNUMBER(J1808)),ROUND(J1808-N(H1808),2),0))</f>
        <v/>
      </c>
      <c r="L1808" s="19">
        <f>IF(A1808&amp;""="","",IFERROR(ROUND(K1808*INDEX('الموظفات'!$C$6:$C$205,MATCH(F1808&amp;"",'الموظفات'!$A$6:$A$205,0)),2),0))</f>
        <v/>
      </c>
      <c r="M1808" s="6">
        <f>IF(A1808&amp;""="","",IF(G1808&amp;""="","محجوز",G1808))</f>
        <v/>
      </c>
      <c r="N1808" s="18">
        <f>IF(ISNUMBER(A1808),IF(ISNUMBER(B1808),HOUR(B1808)*60+MINUTE(B1808),0),"")</f>
        <v/>
      </c>
      <c r="O1808" s="18">
        <f>IF(AND(ISNUMBER(A1808),A1808='الإعدادات'!$B$4),COUNTIFS($A$6:$A$2005,'الإعدادات'!$B$4,$N$6:$N$2005,"&lt;"&amp;N1808)+COUNTIFS($A$6:A1808,'الإعدادات'!$B$4,$N$6:N1808,N1808),"")</f>
        <v/>
      </c>
    </row>
    <row r="1809">
      <c r="A1809" s="13" t="n"/>
      <c r="B1809" s="20" t="n"/>
      <c r="C1809" s="5" t="n"/>
      <c r="D1809" s="21" t="n"/>
      <c r="E1809" s="5" t="n"/>
      <c r="F1809" s="5" t="n"/>
      <c r="G1809" s="5" t="n"/>
      <c r="H1809" s="15" t="n"/>
      <c r="I1809" s="5" t="n"/>
      <c r="J1809" s="19">
        <f>IF(E1809&amp;""="","",IFERROR(INDEX('الخدمات'!$B$6:$B$205,MATCH(E1809&amp;"",'الخدمات'!$A$6:$A$205,0)),"خدمة غير موجودة"))</f>
        <v/>
      </c>
      <c r="K1809" s="19">
        <f>IF(A1809&amp;""="","",IF(AND(G1809="تم",ISNUMBER(J1809)),ROUND(J1809-N(H1809),2),0))</f>
        <v/>
      </c>
      <c r="L1809" s="19">
        <f>IF(A1809&amp;""="","",IFERROR(ROUND(K1809*INDEX('الموظفات'!$C$6:$C$205,MATCH(F1809&amp;"",'الموظفات'!$A$6:$A$205,0)),2),0))</f>
        <v/>
      </c>
      <c r="M1809" s="6">
        <f>IF(A1809&amp;""="","",IF(G1809&amp;""="","محجوز",G1809))</f>
        <v/>
      </c>
      <c r="N1809" s="18">
        <f>IF(ISNUMBER(A1809),IF(ISNUMBER(B1809),HOUR(B1809)*60+MINUTE(B1809),0),"")</f>
        <v/>
      </c>
      <c r="O1809" s="18">
        <f>IF(AND(ISNUMBER(A1809),A1809='الإعدادات'!$B$4),COUNTIFS($A$6:$A$2005,'الإعدادات'!$B$4,$N$6:$N$2005,"&lt;"&amp;N1809)+COUNTIFS($A$6:A1809,'الإعدادات'!$B$4,$N$6:N1809,N1809),"")</f>
        <v/>
      </c>
    </row>
    <row r="1810">
      <c r="A1810" s="13" t="n"/>
      <c r="B1810" s="20" t="n"/>
      <c r="C1810" s="5" t="n"/>
      <c r="D1810" s="21" t="n"/>
      <c r="E1810" s="5" t="n"/>
      <c r="F1810" s="5" t="n"/>
      <c r="G1810" s="5" t="n"/>
      <c r="H1810" s="15" t="n"/>
      <c r="I1810" s="5" t="n"/>
      <c r="J1810" s="19">
        <f>IF(E1810&amp;""="","",IFERROR(INDEX('الخدمات'!$B$6:$B$205,MATCH(E1810&amp;"",'الخدمات'!$A$6:$A$205,0)),"خدمة غير موجودة"))</f>
        <v/>
      </c>
      <c r="K1810" s="19">
        <f>IF(A1810&amp;""="","",IF(AND(G1810="تم",ISNUMBER(J1810)),ROUND(J1810-N(H1810),2),0))</f>
        <v/>
      </c>
      <c r="L1810" s="19">
        <f>IF(A1810&amp;""="","",IFERROR(ROUND(K1810*INDEX('الموظفات'!$C$6:$C$205,MATCH(F1810&amp;"",'الموظفات'!$A$6:$A$205,0)),2),0))</f>
        <v/>
      </c>
      <c r="M1810" s="6">
        <f>IF(A1810&amp;""="","",IF(G1810&amp;""="","محجوز",G1810))</f>
        <v/>
      </c>
      <c r="N1810" s="18">
        <f>IF(ISNUMBER(A1810),IF(ISNUMBER(B1810),HOUR(B1810)*60+MINUTE(B1810),0),"")</f>
        <v/>
      </c>
      <c r="O1810" s="18">
        <f>IF(AND(ISNUMBER(A1810),A1810='الإعدادات'!$B$4),COUNTIFS($A$6:$A$2005,'الإعدادات'!$B$4,$N$6:$N$2005,"&lt;"&amp;N1810)+COUNTIFS($A$6:A1810,'الإعدادات'!$B$4,$N$6:N1810,N1810),"")</f>
        <v/>
      </c>
    </row>
    <row r="1811">
      <c r="A1811" s="13" t="n"/>
      <c r="B1811" s="20" t="n"/>
      <c r="C1811" s="5" t="n"/>
      <c r="D1811" s="21" t="n"/>
      <c r="E1811" s="5" t="n"/>
      <c r="F1811" s="5" t="n"/>
      <c r="G1811" s="5" t="n"/>
      <c r="H1811" s="15" t="n"/>
      <c r="I1811" s="5" t="n"/>
      <c r="J1811" s="19">
        <f>IF(E1811&amp;""="","",IFERROR(INDEX('الخدمات'!$B$6:$B$205,MATCH(E1811&amp;"",'الخدمات'!$A$6:$A$205,0)),"خدمة غير موجودة"))</f>
        <v/>
      </c>
      <c r="K1811" s="19">
        <f>IF(A1811&amp;""="","",IF(AND(G1811="تم",ISNUMBER(J1811)),ROUND(J1811-N(H1811),2),0))</f>
        <v/>
      </c>
      <c r="L1811" s="19">
        <f>IF(A1811&amp;""="","",IFERROR(ROUND(K1811*INDEX('الموظفات'!$C$6:$C$205,MATCH(F1811&amp;"",'الموظفات'!$A$6:$A$205,0)),2),0))</f>
        <v/>
      </c>
      <c r="M1811" s="6">
        <f>IF(A1811&amp;""="","",IF(G1811&amp;""="","محجوز",G1811))</f>
        <v/>
      </c>
      <c r="N1811" s="18">
        <f>IF(ISNUMBER(A1811),IF(ISNUMBER(B1811),HOUR(B1811)*60+MINUTE(B1811),0),"")</f>
        <v/>
      </c>
      <c r="O1811" s="18">
        <f>IF(AND(ISNUMBER(A1811),A1811='الإعدادات'!$B$4),COUNTIFS($A$6:$A$2005,'الإعدادات'!$B$4,$N$6:$N$2005,"&lt;"&amp;N1811)+COUNTIFS($A$6:A1811,'الإعدادات'!$B$4,$N$6:N1811,N1811),"")</f>
        <v/>
      </c>
    </row>
    <row r="1812">
      <c r="A1812" s="13" t="n"/>
      <c r="B1812" s="20" t="n"/>
      <c r="C1812" s="5" t="n"/>
      <c r="D1812" s="21" t="n"/>
      <c r="E1812" s="5" t="n"/>
      <c r="F1812" s="5" t="n"/>
      <c r="G1812" s="5" t="n"/>
      <c r="H1812" s="15" t="n"/>
      <c r="I1812" s="5" t="n"/>
      <c r="J1812" s="19">
        <f>IF(E1812&amp;""="","",IFERROR(INDEX('الخدمات'!$B$6:$B$205,MATCH(E1812&amp;"",'الخدمات'!$A$6:$A$205,0)),"خدمة غير موجودة"))</f>
        <v/>
      </c>
      <c r="K1812" s="19">
        <f>IF(A1812&amp;""="","",IF(AND(G1812="تم",ISNUMBER(J1812)),ROUND(J1812-N(H1812),2),0))</f>
        <v/>
      </c>
      <c r="L1812" s="19">
        <f>IF(A1812&amp;""="","",IFERROR(ROUND(K1812*INDEX('الموظفات'!$C$6:$C$205,MATCH(F1812&amp;"",'الموظفات'!$A$6:$A$205,0)),2),0))</f>
        <v/>
      </c>
      <c r="M1812" s="6">
        <f>IF(A1812&amp;""="","",IF(G1812&amp;""="","محجوز",G1812))</f>
        <v/>
      </c>
      <c r="N1812" s="18">
        <f>IF(ISNUMBER(A1812),IF(ISNUMBER(B1812),HOUR(B1812)*60+MINUTE(B1812),0),"")</f>
        <v/>
      </c>
      <c r="O1812" s="18">
        <f>IF(AND(ISNUMBER(A1812),A1812='الإعدادات'!$B$4),COUNTIFS($A$6:$A$2005,'الإعدادات'!$B$4,$N$6:$N$2005,"&lt;"&amp;N1812)+COUNTIFS($A$6:A1812,'الإعدادات'!$B$4,$N$6:N1812,N1812),"")</f>
        <v/>
      </c>
    </row>
    <row r="1813">
      <c r="A1813" s="13" t="n"/>
      <c r="B1813" s="20" t="n"/>
      <c r="C1813" s="5" t="n"/>
      <c r="D1813" s="21" t="n"/>
      <c r="E1813" s="5" t="n"/>
      <c r="F1813" s="5" t="n"/>
      <c r="G1813" s="5" t="n"/>
      <c r="H1813" s="15" t="n"/>
      <c r="I1813" s="5" t="n"/>
      <c r="J1813" s="19">
        <f>IF(E1813&amp;""="","",IFERROR(INDEX('الخدمات'!$B$6:$B$205,MATCH(E1813&amp;"",'الخدمات'!$A$6:$A$205,0)),"خدمة غير موجودة"))</f>
        <v/>
      </c>
      <c r="K1813" s="19">
        <f>IF(A1813&amp;""="","",IF(AND(G1813="تم",ISNUMBER(J1813)),ROUND(J1813-N(H1813),2),0))</f>
        <v/>
      </c>
      <c r="L1813" s="19">
        <f>IF(A1813&amp;""="","",IFERROR(ROUND(K1813*INDEX('الموظفات'!$C$6:$C$205,MATCH(F1813&amp;"",'الموظفات'!$A$6:$A$205,0)),2),0))</f>
        <v/>
      </c>
      <c r="M1813" s="6">
        <f>IF(A1813&amp;""="","",IF(G1813&amp;""="","محجوز",G1813))</f>
        <v/>
      </c>
      <c r="N1813" s="18">
        <f>IF(ISNUMBER(A1813),IF(ISNUMBER(B1813),HOUR(B1813)*60+MINUTE(B1813),0),"")</f>
        <v/>
      </c>
      <c r="O1813" s="18">
        <f>IF(AND(ISNUMBER(A1813),A1813='الإعدادات'!$B$4),COUNTIFS($A$6:$A$2005,'الإعدادات'!$B$4,$N$6:$N$2005,"&lt;"&amp;N1813)+COUNTIFS($A$6:A1813,'الإعدادات'!$B$4,$N$6:N1813,N1813),"")</f>
        <v/>
      </c>
    </row>
    <row r="1814">
      <c r="A1814" s="13" t="n"/>
      <c r="B1814" s="20" t="n"/>
      <c r="C1814" s="5" t="n"/>
      <c r="D1814" s="21" t="n"/>
      <c r="E1814" s="5" t="n"/>
      <c r="F1814" s="5" t="n"/>
      <c r="G1814" s="5" t="n"/>
      <c r="H1814" s="15" t="n"/>
      <c r="I1814" s="5" t="n"/>
      <c r="J1814" s="19">
        <f>IF(E1814&amp;""="","",IFERROR(INDEX('الخدمات'!$B$6:$B$205,MATCH(E1814&amp;"",'الخدمات'!$A$6:$A$205,0)),"خدمة غير موجودة"))</f>
        <v/>
      </c>
      <c r="K1814" s="19">
        <f>IF(A1814&amp;""="","",IF(AND(G1814="تم",ISNUMBER(J1814)),ROUND(J1814-N(H1814),2),0))</f>
        <v/>
      </c>
      <c r="L1814" s="19">
        <f>IF(A1814&amp;""="","",IFERROR(ROUND(K1814*INDEX('الموظفات'!$C$6:$C$205,MATCH(F1814&amp;"",'الموظفات'!$A$6:$A$205,0)),2),0))</f>
        <v/>
      </c>
      <c r="M1814" s="6">
        <f>IF(A1814&amp;""="","",IF(G1814&amp;""="","محجوز",G1814))</f>
        <v/>
      </c>
      <c r="N1814" s="18">
        <f>IF(ISNUMBER(A1814),IF(ISNUMBER(B1814),HOUR(B1814)*60+MINUTE(B1814),0),"")</f>
        <v/>
      </c>
      <c r="O1814" s="18">
        <f>IF(AND(ISNUMBER(A1814),A1814='الإعدادات'!$B$4),COUNTIFS($A$6:$A$2005,'الإعدادات'!$B$4,$N$6:$N$2005,"&lt;"&amp;N1814)+COUNTIFS($A$6:A1814,'الإعدادات'!$B$4,$N$6:N1814,N1814),"")</f>
        <v/>
      </c>
    </row>
    <row r="1815">
      <c r="A1815" s="13" t="n"/>
      <c r="B1815" s="20" t="n"/>
      <c r="C1815" s="5" t="n"/>
      <c r="D1815" s="21" t="n"/>
      <c r="E1815" s="5" t="n"/>
      <c r="F1815" s="5" t="n"/>
      <c r="G1815" s="5" t="n"/>
      <c r="H1815" s="15" t="n"/>
      <c r="I1815" s="5" t="n"/>
      <c r="J1815" s="19">
        <f>IF(E1815&amp;""="","",IFERROR(INDEX('الخدمات'!$B$6:$B$205,MATCH(E1815&amp;"",'الخدمات'!$A$6:$A$205,0)),"خدمة غير موجودة"))</f>
        <v/>
      </c>
      <c r="K1815" s="19">
        <f>IF(A1815&amp;""="","",IF(AND(G1815="تم",ISNUMBER(J1815)),ROUND(J1815-N(H1815),2),0))</f>
        <v/>
      </c>
      <c r="L1815" s="19">
        <f>IF(A1815&amp;""="","",IFERROR(ROUND(K1815*INDEX('الموظفات'!$C$6:$C$205,MATCH(F1815&amp;"",'الموظفات'!$A$6:$A$205,0)),2),0))</f>
        <v/>
      </c>
      <c r="M1815" s="6">
        <f>IF(A1815&amp;""="","",IF(G1815&amp;""="","محجوز",G1815))</f>
        <v/>
      </c>
      <c r="N1815" s="18">
        <f>IF(ISNUMBER(A1815),IF(ISNUMBER(B1815),HOUR(B1815)*60+MINUTE(B1815),0),"")</f>
        <v/>
      </c>
      <c r="O1815" s="18">
        <f>IF(AND(ISNUMBER(A1815),A1815='الإعدادات'!$B$4),COUNTIFS($A$6:$A$2005,'الإعدادات'!$B$4,$N$6:$N$2005,"&lt;"&amp;N1815)+COUNTIFS($A$6:A1815,'الإعدادات'!$B$4,$N$6:N1815,N1815),"")</f>
        <v/>
      </c>
    </row>
    <row r="1816">
      <c r="A1816" s="13" t="n"/>
      <c r="B1816" s="20" t="n"/>
      <c r="C1816" s="5" t="n"/>
      <c r="D1816" s="21" t="n"/>
      <c r="E1816" s="5" t="n"/>
      <c r="F1816" s="5" t="n"/>
      <c r="G1816" s="5" t="n"/>
      <c r="H1816" s="15" t="n"/>
      <c r="I1816" s="5" t="n"/>
      <c r="J1816" s="19">
        <f>IF(E1816&amp;""="","",IFERROR(INDEX('الخدمات'!$B$6:$B$205,MATCH(E1816&amp;"",'الخدمات'!$A$6:$A$205,0)),"خدمة غير موجودة"))</f>
        <v/>
      </c>
      <c r="K1816" s="19">
        <f>IF(A1816&amp;""="","",IF(AND(G1816="تم",ISNUMBER(J1816)),ROUND(J1816-N(H1816),2),0))</f>
        <v/>
      </c>
      <c r="L1816" s="19">
        <f>IF(A1816&amp;""="","",IFERROR(ROUND(K1816*INDEX('الموظفات'!$C$6:$C$205,MATCH(F1816&amp;"",'الموظفات'!$A$6:$A$205,0)),2),0))</f>
        <v/>
      </c>
      <c r="M1816" s="6">
        <f>IF(A1816&amp;""="","",IF(G1816&amp;""="","محجوز",G1816))</f>
        <v/>
      </c>
      <c r="N1816" s="18">
        <f>IF(ISNUMBER(A1816),IF(ISNUMBER(B1816),HOUR(B1816)*60+MINUTE(B1816),0),"")</f>
        <v/>
      </c>
      <c r="O1816" s="18">
        <f>IF(AND(ISNUMBER(A1816),A1816='الإعدادات'!$B$4),COUNTIFS($A$6:$A$2005,'الإعدادات'!$B$4,$N$6:$N$2005,"&lt;"&amp;N1816)+COUNTIFS($A$6:A1816,'الإعدادات'!$B$4,$N$6:N1816,N1816),"")</f>
        <v/>
      </c>
    </row>
    <row r="1817">
      <c r="A1817" s="13" t="n"/>
      <c r="B1817" s="20" t="n"/>
      <c r="C1817" s="5" t="n"/>
      <c r="D1817" s="21" t="n"/>
      <c r="E1817" s="5" t="n"/>
      <c r="F1817" s="5" t="n"/>
      <c r="G1817" s="5" t="n"/>
      <c r="H1817" s="15" t="n"/>
      <c r="I1817" s="5" t="n"/>
      <c r="J1817" s="19">
        <f>IF(E1817&amp;""="","",IFERROR(INDEX('الخدمات'!$B$6:$B$205,MATCH(E1817&amp;"",'الخدمات'!$A$6:$A$205,0)),"خدمة غير موجودة"))</f>
        <v/>
      </c>
      <c r="K1817" s="19">
        <f>IF(A1817&amp;""="","",IF(AND(G1817="تم",ISNUMBER(J1817)),ROUND(J1817-N(H1817),2),0))</f>
        <v/>
      </c>
      <c r="L1817" s="19">
        <f>IF(A1817&amp;""="","",IFERROR(ROUND(K1817*INDEX('الموظفات'!$C$6:$C$205,MATCH(F1817&amp;"",'الموظفات'!$A$6:$A$205,0)),2),0))</f>
        <v/>
      </c>
      <c r="M1817" s="6">
        <f>IF(A1817&amp;""="","",IF(G1817&amp;""="","محجوز",G1817))</f>
        <v/>
      </c>
      <c r="N1817" s="18">
        <f>IF(ISNUMBER(A1817),IF(ISNUMBER(B1817),HOUR(B1817)*60+MINUTE(B1817),0),"")</f>
        <v/>
      </c>
      <c r="O1817" s="18">
        <f>IF(AND(ISNUMBER(A1817),A1817='الإعدادات'!$B$4),COUNTIFS($A$6:$A$2005,'الإعدادات'!$B$4,$N$6:$N$2005,"&lt;"&amp;N1817)+COUNTIFS($A$6:A1817,'الإعدادات'!$B$4,$N$6:N1817,N1817),"")</f>
        <v/>
      </c>
    </row>
    <row r="1818">
      <c r="A1818" s="13" t="n"/>
      <c r="B1818" s="20" t="n"/>
      <c r="C1818" s="5" t="n"/>
      <c r="D1818" s="21" t="n"/>
      <c r="E1818" s="5" t="n"/>
      <c r="F1818" s="5" t="n"/>
      <c r="G1818" s="5" t="n"/>
      <c r="H1818" s="15" t="n"/>
      <c r="I1818" s="5" t="n"/>
      <c r="J1818" s="19">
        <f>IF(E1818&amp;""="","",IFERROR(INDEX('الخدمات'!$B$6:$B$205,MATCH(E1818&amp;"",'الخدمات'!$A$6:$A$205,0)),"خدمة غير موجودة"))</f>
        <v/>
      </c>
      <c r="K1818" s="19">
        <f>IF(A1818&amp;""="","",IF(AND(G1818="تم",ISNUMBER(J1818)),ROUND(J1818-N(H1818),2),0))</f>
        <v/>
      </c>
      <c r="L1818" s="19">
        <f>IF(A1818&amp;""="","",IFERROR(ROUND(K1818*INDEX('الموظفات'!$C$6:$C$205,MATCH(F1818&amp;"",'الموظفات'!$A$6:$A$205,0)),2),0))</f>
        <v/>
      </c>
      <c r="M1818" s="6">
        <f>IF(A1818&amp;""="","",IF(G1818&amp;""="","محجوز",G1818))</f>
        <v/>
      </c>
      <c r="N1818" s="18">
        <f>IF(ISNUMBER(A1818),IF(ISNUMBER(B1818),HOUR(B1818)*60+MINUTE(B1818),0),"")</f>
        <v/>
      </c>
      <c r="O1818" s="18">
        <f>IF(AND(ISNUMBER(A1818),A1818='الإعدادات'!$B$4),COUNTIFS($A$6:$A$2005,'الإعدادات'!$B$4,$N$6:$N$2005,"&lt;"&amp;N1818)+COUNTIFS($A$6:A1818,'الإعدادات'!$B$4,$N$6:N1818,N1818),"")</f>
        <v/>
      </c>
    </row>
    <row r="1819">
      <c r="A1819" s="13" t="n"/>
      <c r="B1819" s="20" t="n"/>
      <c r="C1819" s="5" t="n"/>
      <c r="D1819" s="21" t="n"/>
      <c r="E1819" s="5" t="n"/>
      <c r="F1819" s="5" t="n"/>
      <c r="G1819" s="5" t="n"/>
      <c r="H1819" s="15" t="n"/>
      <c r="I1819" s="5" t="n"/>
      <c r="J1819" s="19">
        <f>IF(E1819&amp;""="","",IFERROR(INDEX('الخدمات'!$B$6:$B$205,MATCH(E1819&amp;"",'الخدمات'!$A$6:$A$205,0)),"خدمة غير موجودة"))</f>
        <v/>
      </c>
      <c r="K1819" s="19">
        <f>IF(A1819&amp;""="","",IF(AND(G1819="تم",ISNUMBER(J1819)),ROUND(J1819-N(H1819),2),0))</f>
        <v/>
      </c>
      <c r="L1819" s="19">
        <f>IF(A1819&amp;""="","",IFERROR(ROUND(K1819*INDEX('الموظفات'!$C$6:$C$205,MATCH(F1819&amp;"",'الموظفات'!$A$6:$A$205,0)),2),0))</f>
        <v/>
      </c>
      <c r="M1819" s="6">
        <f>IF(A1819&amp;""="","",IF(G1819&amp;""="","محجوز",G1819))</f>
        <v/>
      </c>
      <c r="N1819" s="18">
        <f>IF(ISNUMBER(A1819),IF(ISNUMBER(B1819),HOUR(B1819)*60+MINUTE(B1819),0),"")</f>
        <v/>
      </c>
      <c r="O1819" s="18">
        <f>IF(AND(ISNUMBER(A1819),A1819='الإعدادات'!$B$4),COUNTIFS($A$6:$A$2005,'الإعدادات'!$B$4,$N$6:$N$2005,"&lt;"&amp;N1819)+COUNTIFS($A$6:A1819,'الإعدادات'!$B$4,$N$6:N1819,N1819),"")</f>
        <v/>
      </c>
    </row>
    <row r="1820">
      <c r="A1820" s="13" t="n"/>
      <c r="B1820" s="20" t="n"/>
      <c r="C1820" s="5" t="n"/>
      <c r="D1820" s="21" t="n"/>
      <c r="E1820" s="5" t="n"/>
      <c r="F1820" s="5" t="n"/>
      <c r="G1820" s="5" t="n"/>
      <c r="H1820" s="15" t="n"/>
      <c r="I1820" s="5" t="n"/>
      <c r="J1820" s="19">
        <f>IF(E1820&amp;""="","",IFERROR(INDEX('الخدمات'!$B$6:$B$205,MATCH(E1820&amp;"",'الخدمات'!$A$6:$A$205,0)),"خدمة غير موجودة"))</f>
        <v/>
      </c>
      <c r="K1820" s="19">
        <f>IF(A1820&amp;""="","",IF(AND(G1820="تم",ISNUMBER(J1820)),ROUND(J1820-N(H1820),2),0))</f>
        <v/>
      </c>
      <c r="L1820" s="19">
        <f>IF(A1820&amp;""="","",IFERROR(ROUND(K1820*INDEX('الموظفات'!$C$6:$C$205,MATCH(F1820&amp;"",'الموظفات'!$A$6:$A$205,0)),2),0))</f>
        <v/>
      </c>
      <c r="M1820" s="6">
        <f>IF(A1820&amp;""="","",IF(G1820&amp;""="","محجوز",G1820))</f>
        <v/>
      </c>
      <c r="N1820" s="18">
        <f>IF(ISNUMBER(A1820),IF(ISNUMBER(B1820),HOUR(B1820)*60+MINUTE(B1820),0),"")</f>
        <v/>
      </c>
      <c r="O1820" s="18">
        <f>IF(AND(ISNUMBER(A1820),A1820='الإعدادات'!$B$4),COUNTIFS($A$6:$A$2005,'الإعدادات'!$B$4,$N$6:$N$2005,"&lt;"&amp;N1820)+COUNTIFS($A$6:A1820,'الإعدادات'!$B$4,$N$6:N1820,N1820),"")</f>
        <v/>
      </c>
    </row>
    <row r="1821">
      <c r="A1821" s="13" t="n"/>
      <c r="B1821" s="20" t="n"/>
      <c r="C1821" s="5" t="n"/>
      <c r="D1821" s="21" t="n"/>
      <c r="E1821" s="5" t="n"/>
      <c r="F1821" s="5" t="n"/>
      <c r="G1821" s="5" t="n"/>
      <c r="H1821" s="15" t="n"/>
      <c r="I1821" s="5" t="n"/>
      <c r="J1821" s="19">
        <f>IF(E1821&amp;""="","",IFERROR(INDEX('الخدمات'!$B$6:$B$205,MATCH(E1821&amp;"",'الخدمات'!$A$6:$A$205,0)),"خدمة غير موجودة"))</f>
        <v/>
      </c>
      <c r="K1821" s="19">
        <f>IF(A1821&amp;""="","",IF(AND(G1821="تم",ISNUMBER(J1821)),ROUND(J1821-N(H1821),2),0))</f>
        <v/>
      </c>
      <c r="L1821" s="19">
        <f>IF(A1821&amp;""="","",IFERROR(ROUND(K1821*INDEX('الموظفات'!$C$6:$C$205,MATCH(F1821&amp;"",'الموظفات'!$A$6:$A$205,0)),2),0))</f>
        <v/>
      </c>
      <c r="M1821" s="6">
        <f>IF(A1821&amp;""="","",IF(G1821&amp;""="","محجوز",G1821))</f>
        <v/>
      </c>
      <c r="N1821" s="18">
        <f>IF(ISNUMBER(A1821),IF(ISNUMBER(B1821),HOUR(B1821)*60+MINUTE(B1821),0),"")</f>
        <v/>
      </c>
      <c r="O1821" s="18">
        <f>IF(AND(ISNUMBER(A1821),A1821='الإعدادات'!$B$4),COUNTIFS($A$6:$A$2005,'الإعدادات'!$B$4,$N$6:$N$2005,"&lt;"&amp;N1821)+COUNTIFS($A$6:A1821,'الإعدادات'!$B$4,$N$6:N1821,N1821),"")</f>
        <v/>
      </c>
    </row>
    <row r="1822">
      <c r="A1822" s="13" t="n"/>
      <c r="B1822" s="20" t="n"/>
      <c r="C1822" s="5" t="n"/>
      <c r="D1822" s="21" t="n"/>
      <c r="E1822" s="5" t="n"/>
      <c r="F1822" s="5" t="n"/>
      <c r="G1822" s="5" t="n"/>
      <c r="H1822" s="15" t="n"/>
      <c r="I1822" s="5" t="n"/>
      <c r="J1822" s="19">
        <f>IF(E1822&amp;""="","",IFERROR(INDEX('الخدمات'!$B$6:$B$205,MATCH(E1822&amp;"",'الخدمات'!$A$6:$A$205,0)),"خدمة غير موجودة"))</f>
        <v/>
      </c>
      <c r="K1822" s="19">
        <f>IF(A1822&amp;""="","",IF(AND(G1822="تم",ISNUMBER(J1822)),ROUND(J1822-N(H1822),2),0))</f>
        <v/>
      </c>
      <c r="L1822" s="19">
        <f>IF(A1822&amp;""="","",IFERROR(ROUND(K1822*INDEX('الموظفات'!$C$6:$C$205,MATCH(F1822&amp;"",'الموظفات'!$A$6:$A$205,0)),2),0))</f>
        <v/>
      </c>
      <c r="M1822" s="6">
        <f>IF(A1822&amp;""="","",IF(G1822&amp;""="","محجوز",G1822))</f>
        <v/>
      </c>
      <c r="N1822" s="18">
        <f>IF(ISNUMBER(A1822),IF(ISNUMBER(B1822),HOUR(B1822)*60+MINUTE(B1822),0),"")</f>
        <v/>
      </c>
      <c r="O1822" s="18">
        <f>IF(AND(ISNUMBER(A1822),A1822='الإعدادات'!$B$4),COUNTIFS($A$6:$A$2005,'الإعدادات'!$B$4,$N$6:$N$2005,"&lt;"&amp;N1822)+COUNTIFS($A$6:A1822,'الإعدادات'!$B$4,$N$6:N1822,N1822),"")</f>
        <v/>
      </c>
    </row>
    <row r="1823">
      <c r="A1823" s="13" t="n"/>
      <c r="B1823" s="20" t="n"/>
      <c r="C1823" s="5" t="n"/>
      <c r="D1823" s="21" t="n"/>
      <c r="E1823" s="5" t="n"/>
      <c r="F1823" s="5" t="n"/>
      <c r="G1823" s="5" t="n"/>
      <c r="H1823" s="15" t="n"/>
      <c r="I1823" s="5" t="n"/>
      <c r="J1823" s="19">
        <f>IF(E1823&amp;""="","",IFERROR(INDEX('الخدمات'!$B$6:$B$205,MATCH(E1823&amp;"",'الخدمات'!$A$6:$A$205,0)),"خدمة غير موجودة"))</f>
        <v/>
      </c>
      <c r="K1823" s="19">
        <f>IF(A1823&amp;""="","",IF(AND(G1823="تم",ISNUMBER(J1823)),ROUND(J1823-N(H1823),2),0))</f>
        <v/>
      </c>
      <c r="L1823" s="19">
        <f>IF(A1823&amp;""="","",IFERROR(ROUND(K1823*INDEX('الموظفات'!$C$6:$C$205,MATCH(F1823&amp;"",'الموظفات'!$A$6:$A$205,0)),2),0))</f>
        <v/>
      </c>
      <c r="M1823" s="6">
        <f>IF(A1823&amp;""="","",IF(G1823&amp;""="","محجوز",G1823))</f>
        <v/>
      </c>
      <c r="N1823" s="18">
        <f>IF(ISNUMBER(A1823),IF(ISNUMBER(B1823),HOUR(B1823)*60+MINUTE(B1823),0),"")</f>
        <v/>
      </c>
      <c r="O1823" s="18">
        <f>IF(AND(ISNUMBER(A1823),A1823='الإعدادات'!$B$4),COUNTIFS($A$6:$A$2005,'الإعدادات'!$B$4,$N$6:$N$2005,"&lt;"&amp;N1823)+COUNTIFS($A$6:A1823,'الإعدادات'!$B$4,$N$6:N1823,N1823),"")</f>
        <v/>
      </c>
    </row>
    <row r="1824">
      <c r="A1824" s="13" t="n"/>
      <c r="B1824" s="20" t="n"/>
      <c r="C1824" s="5" t="n"/>
      <c r="D1824" s="21" t="n"/>
      <c r="E1824" s="5" t="n"/>
      <c r="F1824" s="5" t="n"/>
      <c r="G1824" s="5" t="n"/>
      <c r="H1824" s="15" t="n"/>
      <c r="I1824" s="5" t="n"/>
      <c r="J1824" s="19">
        <f>IF(E1824&amp;""="","",IFERROR(INDEX('الخدمات'!$B$6:$B$205,MATCH(E1824&amp;"",'الخدمات'!$A$6:$A$205,0)),"خدمة غير موجودة"))</f>
        <v/>
      </c>
      <c r="K1824" s="19">
        <f>IF(A1824&amp;""="","",IF(AND(G1824="تم",ISNUMBER(J1824)),ROUND(J1824-N(H1824),2),0))</f>
        <v/>
      </c>
      <c r="L1824" s="19">
        <f>IF(A1824&amp;""="","",IFERROR(ROUND(K1824*INDEX('الموظفات'!$C$6:$C$205,MATCH(F1824&amp;"",'الموظفات'!$A$6:$A$205,0)),2),0))</f>
        <v/>
      </c>
      <c r="M1824" s="6">
        <f>IF(A1824&amp;""="","",IF(G1824&amp;""="","محجوز",G1824))</f>
        <v/>
      </c>
      <c r="N1824" s="18">
        <f>IF(ISNUMBER(A1824),IF(ISNUMBER(B1824),HOUR(B1824)*60+MINUTE(B1824),0),"")</f>
        <v/>
      </c>
      <c r="O1824" s="18">
        <f>IF(AND(ISNUMBER(A1824),A1824='الإعدادات'!$B$4),COUNTIFS($A$6:$A$2005,'الإعدادات'!$B$4,$N$6:$N$2005,"&lt;"&amp;N1824)+COUNTIFS($A$6:A1824,'الإعدادات'!$B$4,$N$6:N1824,N1824),"")</f>
        <v/>
      </c>
    </row>
    <row r="1825">
      <c r="A1825" s="13" t="n"/>
      <c r="B1825" s="20" t="n"/>
      <c r="C1825" s="5" t="n"/>
      <c r="D1825" s="21" t="n"/>
      <c r="E1825" s="5" t="n"/>
      <c r="F1825" s="5" t="n"/>
      <c r="G1825" s="5" t="n"/>
      <c r="H1825" s="15" t="n"/>
      <c r="I1825" s="5" t="n"/>
      <c r="J1825" s="19">
        <f>IF(E1825&amp;""="","",IFERROR(INDEX('الخدمات'!$B$6:$B$205,MATCH(E1825&amp;"",'الخدمات'!$A$6:$A$205,0)),"خدمة غير موجودة"))</f>
        <v/>
      </c>
      <c r="K1825" s="19">
        <f>IF(A1825&amp;""="","",IF(AND(G1825="تم",ISNUMBER(J1825)),ROUND(J1825-N(H1825),2),0))</f>
        <v/>
      </c>
      <c r="L1825" s="19">
        <f>IF(A1825&amp;""="","",IFERROR(ROUND(K1825*INDEX('الموظفات'!$C$6:$C$205,MATCH(F1825&amp;"",'الموظفات'!$A$6:$A$205,0)),2),0))</f>
        <v/>
      </c>
      <c r="M1825" s="6">
        <f>IF(A1825&amp;""="","",IF(G1825&amp;""="","محجوز",G1825))</f>
        <v/>
      </c>
      <c r="N1825" s="18">
        <f>IF(ISNUMBER(A1825),IF(ISNUMBER(B1825),HOUR(B1825)*60+MINUTE(B1825),0),"")</f>
        <v/>
      </c>
      <c r="O1825" s="18">
        <f>IF(AND(ISNUMBER(A1825),A1825='الإعدادات'!$B$4),COUNTIFS($A$6:$A$2005,'الإعدادات'!$B$4,$N$6:$N$2005,"&lt;"&amp;N1825)+COUNTIFS($A$6:A1825,'الإعدادات'!$B$4,$N$6:N1825,N1825),"")</f>
        <v/>
      </c>
    </row>
    <row r="1826">
      <c r="A1826" s="13" t="n"/>
      <c r="B1826" s="20" t="n"/>
      <c r="C1826" s="5" t="n"/>
      <c r="D1826" s="21" t="n"/>
      <c r="E1826" s="5" t="n"/>
      <c r="F1826" s="5" t="n"/>
      <c r="G1826" s="5" t="n"/>
      <c r="H1826" s="15" t="n"/>
      <c r="I1826" s="5" t="n"/>
      <c r="J1826" s="19">
        <f>IF(E1826&amp;""="","",IFERROR(INDEX('الخدمات'!$B$6:$B$205,MATCH(E1826&amp;"",'الخدمات'!$A$6:$A$205,0)),"خدمة غير موجودة"))</f>
        <v/>
      </c>
      <c r="K1826" s="19">
        <f>IF(A1826&amp;""="","",IF(AND(G1826="تم",ISNUMBER(J1826)),ROUND(J1826-N(H1826),2),0))</f>
        <v/>
      </c>
      <c r="L1826" s="19">
        <f>IF(A1826&amp;""="","",IFERROR(ROUND(K1826*INDEX('الموظفات'!$C$6:$C$205,MATCH(F1826&amp;"",'الموظفات'!$A$6:$A$205,0)),2),0))</f>
        <v/>
      </c>
      <c r="M1826" s="6">
        <f>IF(A1826&amp;""="","",IF(G1826&amp;""="","محجوز",G1826))</f>
        <v/>
      </c>
      <c r="N1826" s="18">
        <f>IF(ISNUMBER(A1826),IF(ISNUMBER(B1826),HOUR(B1826)*60+MINUTE(B1826),0),"")</f>
        <v/>
      </c>
      <c r="O1826" s="18">
        <f>IF(AND(ISNUMBER(A1826),A1826='الإعدادات'!$B$4),COUNTIFS($A$6:$A$2005,'الإعدادات'!$B$4,$N$6:$N$2005,"&lt;"&amp;N1826)+COUNTIFS($A$6:A1826,'الإعدادات'!$B$4,$N$6:N1826,N1826),"")</f>
        <v/>
      </c>
    </row>
    <row r="1827">
      <c r="A1827" s="13" t="n"/>
      <c r="B1827" s="20" t="n"/>
      <c r="C1827" s="5" t="n"/>
      <c r="D1827" s="21" t="n"/>
      <c r="E1827" s="5" t="n"/>
      <c r="F1827" s="5" t="n"/>
      <c r="G1827" s="5" t="n"/>
      <c r="H1827" s="15" t="n"/>
      <c r="I1827" s="5" t="n"/>
      <c r="J1827" s="19">
        <f>IF(E1827&amp;""="","",IFERROR(INDEX('الخدمات'!$B$6:$B$205,MATCH(E1827&amp;"",'الخدمات'!$A$6:$A$205,0)),"خدمة غير موجودة"))</f>
        <v/>
      </c>
      <c r="K1827" s="19">
        <f>IF(A1827&amp;""="","",IF(AND(G1827="تم",ISNUMBER(J1827)),ROUND(J1827-N(H1827),2),0))</f>
        <v/>
      </c>
      <c r="L1827" s="19">
        <f>IF(A1827&amp;""="","",IFERROR(ROUND(K1827*INDEX('الموظفات'!$C$6:$C$205,MATCH(F1827&amp;"",'الموظفات'!$A$6:$A$205,0)),2),0))</f>
        <v/>
      </c>
      <c r="M1827" s="6">
        <f>IF(A1827&amp;""="","",IF(G1827&amp;""="","محجوز",G1827))</f>
        <v/>
      </c>
      <c r="N1827" s="18">
        <f>IF(ISNUMBER(A1827),IF(ISNUMBER(B1827),HOUR(B1827)*60+MINUTE(B1827),0),"")</f>
        <v/>
      </c>
      <c r="O1827" s="18">
        <f>IF(AND(ISNUMBER(A1827),A1827='الإعدادات'!$B$4),COUNTIFS($A$6:$A$2005,'الإعدادات'!$B$4,$N$6:$N$2005,"&lt;"&amp;N1827)+COUNTIFS($A$6:A1827,'الإعدادات'!$B$4,$N$6:N1827,N1827),"")</f>
        <v/>
      </c>
    </row>
    <row r="1828">
      <c r="A1828" s="13" t="n"/>
      <c r="B1828" s="20" t="n"/>
      <c r="C1828" s="5" t="n"/>
      <c r="D1828" s="21" t="n"/>
      <c r="E1828" s="5" t="n"/>
      <c r="F1828" s="5" t="n"/>
      <c r="G1828" s="5" t="n"/>
      <c r="H1828" s="15" t="n"/>
      <c r="I1828" s="5" t="n"/>
      <c r="J1828" s="19">
        <f>IF(E1828&amp;""="","",IFERROR(INDEX('الخدمات'!$B$6:$B$205,MATCH(E1828&amp;"",'الخدمات'!$A$6:$A$205,0)),"خدمة غير موجودة"))</f>
        <v/>
      </c>
      <c r="K1828" s="19">
        <f>IF(A1828&amp;""="","",IF(AND(G1828="تم",ISNUMBER(J1828)),ROUND(J1828-N(H1828),2),0))</f>
        <v/>
      </c>
      <c r="L1828" s="19">
        <f>IF(A1828&amp;""="","",IFERROR(ROUND(K1828*INDEX('الموظفات'!$C$6:$C$205,MATCH(F1828&amp;"",'الموظفات'!$A$6:$A$205,0)),2),0))</f>
        <v/>
      </c>
      <c r="M1828" s="6">
        <f>IF(A1828&amp;""="","",IF(G1828&amp;""="","محجوز",G1828))</f>
        <v/>
      </c>
      <c r="N1828" s="18">
        <f>IF(ISNUMBER(A1828),IF(ISNUMBER(B1828),HOUR(B1828)*60+MINUTE(B1828),0),"")</f>
        <v/>
      </c>
      <c r="O1828" s="18">
        <f>IF(AND(ISNUMBER(A1828),A1828='الإعدادات'!$B$4),COUNTIFS($A$6:$A$2005,'الإعدادات'!$B$4,$N$6:$N$2005,"&lt;"&amp;N1828)+COUNTIFS($A$6:A1828,'الإعدادات'!$B$4,$N$6:N1828,N1828),"")</f>
        <v/>
      </c>
    </row>
    <row r="1829">
      <c r="A1829" s="13" t="n"/>
      <c r="B1829" s="20" t="n"/>
      <c r="C1829" s="5" t="n"/>
      <c r="D1829" s="21" t="n"/>
      <c r="E1829" s="5" t="n"/>
      <c r="F1829" s="5" t="n"/>
      <c r="G1829" s="5" t="n"/>
      <c r="H1829" s="15" t="n"/>
      <c r="I1829" s="5" t="n"/>
      <c r="J1829" s="19">
        <f>IF(E1829&amp;""="","",IFERROR(INDEX('الخدمات'!$B$6:$B$205,MATCH(E1829&amp;"",'الخدمات'!$A$6:$A$205,0)),"خدمة غير موجودة"))</f>
        <v/>
      </c>
      <c r="K1829" s="19">
        <f>IF(A1829&amp;""="","",IF(AND(G1829="تم",ISNUMBER(J1829)),ROUND(J1829-N(H1829),2),0))</f>
        <v/>
      </c>
      <c r="L1829" s="19">
        <f>IF(A1829&amp;""="","",IFERROR(ROUND(K1829*INDEX('الموظفات'!$C$6:$C$205,MATCH(F1829&amp;"",'الموظفات'!$A$6:$A$205,0)),2),0))</f>
        <v/>
      </c>
      <c r="M1829" s="6">
        <f>IF(A1829&amp;""="","",IF(G1829&amp;""="","محجوز",G1829))</f>
        <v/>
      </c>
      <c r="N1829" s="18">
        <f>IF(ISNUMBER(A1829),IF(ISNUMBER(B1829),HOUR(B1829)*60+MINUTE(B1829),0),"")</f>
        <v/>
      </c>
      <c r="O1829" s="18">
        <f>IF(AND(ISNUMBER(A1829),A1829='الإعدادات'!$B$4),COUNTIFS($A$6:$A$2005,'الإعدادات'!$B$4,$N$6:$N$2005,"&lt;"&amp;N1829)+COUNTIFS($A$6:A1829,'الإعدادات'!$B$4,$N$6:N1829,N1829),"")</f>
        <v/>
      </c>
    </row>
    <row r="1830">
      <c r="A1830" s="13" t="n"/>
      <c r="B1830" s="20" t="n"/>
      <c r="C1830" s="5" t="n"/>
      <c r="D1830" s="21" t="n"/>
      <c r="E1830" s="5" t="n"/>
      <c r="F1830" s="5" t="n"/>
      <c r="G1830" s="5" t="n"/>
      <c r="H1830" s="15" t="n"/>
      <c r="I1830" s="5" t="n"/>
      <c r="J1830" s="19">
        <f>IF(E1830&amp;""="","",IFERROR(INDEX('الخدمات'!$B$6:$B$205,MATCH(E1830&amp;"",'الخدمات'!$A$6:$A$205,0)),"خدمة غير موجودة"))</f>
        <v/>
      </c>
      <c r="K1830" s="19">
        <f>IF(A1830&amp;""="","",IF(AND(G1830="تم",ISNUMBER(J1830)),ROUND(J1830-N(H1830),2),0))</f>
        <v/>
      </c>
      <c r="L1830" s="19">
        <f>IF(A1830&amp;""="","",IFERROR(ROUND(K1830*INDEX('الموظفات'!$C$6:$C$205,MATCH(F1830&amp;"",'الموظفات'!$A$6:$A$205,0)),2),0))</f>
        <v/>
      </c>
      <c r="M1830" s="6">
        <f>IF(A1830&amp;""="","",IF(G1830&amp;""="","محجوز",G1830))</f>
        <v/>
      </c>
      <c r="N1830" s="18">
        <f>IF(ISNUMBER(A1830),IF(ISNUMBER(B1830),HOUR(B1830)*60+MINUTE(B1830),0),"")</f>
        <v/>
      </c>
      <c r="O1830" s="18">
        <f>IF(AND(ISNUMBER(A1830),A1830='الإعدادات'!$B$4),COUNTIFS($A$6:$A$2005,'الإعدادات'!$B$4,$N$6:$N$2005,"&lt;"&amp;N1830)+COUNTIFS($A$6:A1830,'الإعدادات'!$B$4,$N$6:N1830,N1830),"")</f>
        <v/>
      </c>
    </row>
    <row r="1831">
      <c r="A1831" s="13" t="n"/>
      <c r="B1831" s="20" t="n"/>
      <c r="C1831" s="5" t="n"/>
      <c r="D1831" s="21" t="n"/>
      <c r="E1831" s="5" t="n"/>
      <c r="F1831" s="5" t="n"/>
      <c r="G1831" s="5" t="n"/>
      <c r="H1831" s="15" t="n"/>
      <c r="I1831" s="5" t="n"/>
      <c r="J1831" s="19">
        <f>IF(E1831&amp;""="","",IFERROR(INDEX('الخدمات'!$B$6:$B$205,MATCH(E1831&amp;"",'الخدمات'!$A$6:$A$205,0)),"خدمة غير موجودة"))</f>
        <v/>
      </c>
      <c r="K1831" s="19">
        <f>IF(A1831&amp;""="","",IF(AND(G1831="تم",ISNUMBER(J1831)),ROUND(J1831-N(H1831),2),0))</f>
        <v/>
      </c>
      <c r="L1831" s="19">
        <f>IF(A1831&amp;""="","",IFERROR(ROUND(K1831*INDEX('الموظفات'!$C$6:$C$205,MATCH(F1831&amp;"",'الموظفات'!$A$6:$A$205,0)),2),0))</f>
        <v/>
      </c>
      <c r="M1831" s="6">
        <f>IF(A1831&amp;""="","",IF(G1831&amp;""="","محجوز",G1831))</f>
        <v/>
      </c>
      <c r="N1831" s="18">
        <f>IF(ISNUMBER(A1831),IF(ISNUMBER(B1831),HOUR(B1831)*60+MINUTE(B1831),0),"")</f>
        <v/>
      </c>
      <c r="O1831" s="18">
        <f>IF(AND(ISNUMBER(A1831),A1831='الإعدادات'!$B$4),COUNTIFS($A$6:$A$2005,'الإعدادات'!$B$4,$N$6:$N$2005,"&lt;"&amp;N1831)+COUNTIFS($A$6:A1831,'الإعدادات'!$B$4,$N$6:N1831,N1831),"")</f>
        <v/>
      </c>
    </row>
    <row r="1832">
      <c r="A1832" s="13" t="n"/>
      <c r="B1832" s="20" t="n"/>
      <c r="C1832" s="5" t="n"/>
      <c r="D1832" s="21" t="n"/>
      <c r="E1832" s="5" t="n"/>
      <c r="F1832" s="5" t="n"/>
      <c r="G1832" s="5" t="n"/>
      <c r="H1832" s="15" t="n"/>
      <c r="I1832" s="5" t="n"/>
      <c r="J1832" s="19">
        <f>IF(E1832&amp;""="","",IFERROR(INDEX('الخدمات'!$B$6:$B$205,MATCH(E1832&amp;"",'الخدمات'!$A$6:$A$205,0)),"خدمة غير موجودة"))</f>
        <v/>
      </c>
      <c r="K1832" s="19">
        <f>IF(A1832&amp;""="","",IF(AND(G1832="تم",ISNUMBER(J1832)),ROUND(J1832-N(H1832),2),0))</f>
        <v/>
      </c>
      <c r="L1832" s="19">
        <f>IF(A1832&amp;""="","",IFERROR(ROUND(K1832*INDEX('الموظفات'!$C$6:$C$205,MATCH(F1832&amp;"",'الموظفات'!$A$6:$A$205,0)),2),0))</f>
        <v/>
      </c>
      <c r="M1832" s="6">
        <f>IF(A1832&amp;""="","",IF(G1832&amp;""="","محجوز",G1832))</f>
        <v/>
      </c>
      <c r="N1832" s="18">
        <f>IF(ISNUMBER(A1832),IF(ISNUMBER(B1832),HOUR(B1832)*60+MINUTE(B1832),0),"")</f>
        <v/>
      </c>
      <c r="O1832" s="18">
        <f>IF(AND(ISNUMBER(A1832),A1832='الإعدادات'!$B$4),COUNTIFS($A$6:$A$2005,'الإعدادات'!$B$4,$N$6:$N$2005,"&lt;"&amp;N1832)+COUNTIFS($A$6:A1832,'الإعدادات'!$B$4,$N$6:N1832,N1832),"")</f>
        <v/>
      </c>
    </row>
    <row r="1833">
      <c r="A1833" s="13" t="n"/>
      <c r="B1833" s="20" t="n"/>
      <c r="C1833" s="5" t="n"/>
      <c r="D1833" s="21" t="n"/>
      <c r="E1833" s="5" t="n"/>
      <c r="F1833" s="5" t="n"/>
      <c r="G1833" s="5" t="n"/>
      <c r="H1833" s="15" t="n"/>
      <c r="I1833" s="5" t="n"/>
      <c r="J1833" s="19">
        <f>IF(E1833&amp;""="","",IFERROR(INDEX('الخدمات'!$B$6:$B$205,MATCH(E1833&amp;"",'الخدمات'!$A$6:$A$205,0)),"خدمة غير موجودة"))</f>
        <v/>
      </c>
      <c r="K1833" s="19">
        <f>IF(A1833&amp;""="","",IF(AND(G1833="تم",ISNUMBER(J1833)),ROUND(J1833-N(H1833),2),0))</f>
        <v/>
      </c>
      <c r="L1833" s="19">
        <f>IF(A1833&amp;""="","",IFERROR(ROUND(K1833*INDEX('الموظفات'!$C$6:$C$205,MATCH(F1833&amp;"",'الموظفات'!$A$6:$A$205,0)),2),0))</f>
        <v/>
      </c>
      <c r="M1833" s="6">
        <f>IF(A1833&amp;""="","",IF(G1833&amp;""="","محجوز",G1833))</f>
        <v/>
      </c>
      <c r="N1833" s="18">
        <f>IF(ISNUMBER(A1833),IF(ISNUMBER(B1833),HOUR(B1833)*60+MINUTE(B1833),0),"")</f>
        <v/>
      </c>
      <c r="O1833" s="18">
        <f>IF(AND(ISNUMBER(A1833),A1833='الإعدادات'!$B$4),COUNTIFS($A$6:$A$2005,'الإعدادات'!$B$4,$N$6:$N$2005,"&lt;"&amp;N1833)+COUNTIFS($A$6:A1833,'الإعدادات'!$B$4,$N$6:N1833,N1833),"")</f>
        <v/>
      </c>
    </row>
    <row r="1834">
      <c r="A1834" s="13" t="n"/>
      <c r="B1834" s="20" t="n"/>
      <c r="C1834" s="5" t="n"/>
      <c r="D1834" s="21" t="n"/>
      <c r="E1834" s="5" t="n"/>
      <c r="F1834" s="5" t="n"/>
      <c r="G1834" s="5" t="n"/>
      <c r="H1834" s="15" t="n"/>
      <c r="I1834" s="5" t="n"/>
      <c r="J1834" s="19">
        <f>IF(E1834&amp;""="","",IFERROR(INDEX('الخدمات'!$B$6:$B$205,MATCH(E1834&amp;"",'الخدمات'!$A$6:$A$205,0)),"خدمة غير موجودة"))</f>
        <v/>
      </c>
      <c r="K1834" s="19">
        <f>IF(A1834&amp;""="","",IF(AND(G1834="تم",ISNUMBER(J1834)),ROUND(J1834-N(H1834),2),0))</f>
        <v/>
      </c>
      <c r="L1834" s="19">
        <f>IF(A1834&amp;""="","",IFERROR(ROUND(K1834*INDEX('الموظفات'!$C$6:$C$205,MATCH(F1834&amp;"",'الموظفات'!$A$6:$A$205,0)),2),0))</f>
        <v/>
      </c>
      <c r="M1834" s="6">
        <f>IF(A1834&amp;""="","",IF(G1834&amp;""="","محجوز",G1834))</f>
        <v/>
      </c>
      <c r="N1834" s="18">
        <f>IF(ISNUMBER(A1834),IF(ISNUMBER(B1834),HOUR(B1834)*60+MINUTE(B1834),0),"")</f>
        <v/>
      </c>
      <c r="O1834" s="18">
        <f>IF(AND(ISNUMBER(A1834),A1834='الإعدادات'!$B$4),COUNTIFS($A$6:$A$2005,'الإعدادات'!$B$4,$N$6:$N$2005,"&lt;"&amp;N1834)+COUNTIFS($A$6:A1834,'الإعدادات'!$B$4,$N$6:N1834,N1834),"")</f>
        <v/>
      </c>
    </row>
    <row r="1835">
      <c r="A1835" s="13" t="n"/>
      <c r="B1835" s="20" t="n"/>
      <c r="C1835" s="5" t="n"/>
      <c r="D1835" s="21" t="n"/>
      <c r="E1835" s="5" t="n"/>
      <c r="F1835" s="5" t="n"/>
      <c r="G1835" s="5" t="n"/>
      <c r="H1835" s="15" t="n"/>
      <c r="I1835" s="5" t="n"/>
      <c r="J1835" s="19">
        <f>IF(E1835&amp;""="","",IFERROR(INDEX('الخدمات'!$B$6:$B$205,MATCH(E1835&amp;"",'الخدمات'!$A$6:$A$205,0)),"خدمة غير موجودة"))</f>
        <v/>
      </c>
      <c r="K1835" s="19">
        <f>IF(A1835&amp;""="","",IF(AND(G1835="تم",ISNUMBER(J1835)),ROUND(J1835-N(H1835),2),0))</f>
        <v/>
      </c>
      <c r="L1835" s="19">
        <f>IF(A1835&amp;""="","",IFERROR(ROUND(K1835*INDEX('الموظفات'!$C$6:$C$205,MATCH(F1835&amp;"",'الموظفات'!$A$6:$A$205,0)),2),0))</f>
        <v/>
      </c>
      <c r="M1835" s="6">
        <f>IF(A1835&amp;""="","",IF(G1835&amp;""="","محجوز",G1835))</f>
        <v/>
      </c>
      <c r="N1835" s="18">
        <f>IF(ISNUMBER(A1835),IF(ISNUMBER(B1835),HOUR(B1835)*60+MINUTE(B1835),0),"")</f>
        <v/>
      </c>
      <c r="O1835" s="18">
        <f>IF(AND(ISNUMBER(A1835),A1835='الإعدادات'!$B$4),COUNTIFS($A$6:$A$2005,'الإعدادات'!$B$4,$N$6:$N$2005,"&lt;"&amp;N1835)+COUNTIFS($A$6:A1835,'الإعدادات'!$B$4,$N$6:N1835,N1835),"")</f>
        <v/>
      </c>
    </row>
    <row r="1836">
      <c r="A1836" s="13" t="n"/>
      <c r="B1836" s="20" t="n"/>
      <c r="C1836" s="5" t="n"/>
      <c r="D1836" s="21" t="n"/>
      <c r="E1836" s="5" t="n"/>
      <c r="F1836" s="5" t="n"/>
      <c r="G1836" s="5" t="n"/>
      <c r="H1836" s="15" t="n"/>
      <c r="I1836" s="5" t="n"/>
      <c r="J1836" s="19">
        <f>IF(E1836&amp;""="","",IFERROR(INDEX('الخدمات'!$B$6:$B$205,MATCH(E1836&amp;"",'الخدمات'!$A$6:$A$205,0)),"خدمة غير موجودة"))</f>
        <v/>
      </c>
      <c r="K1836" s="19">
        <f>IF(A1836&amp;""="","",IF(AND(G1836="تم",ISNUMBER(J1836)),ROUND(J1836-N(H1836),2),0))</f>
        <v/>
      </c>
      <c r="L1836" s="19">
        <f>IF(A1836&amp;""="","",IFERROR(ROUND(K1836*INDEX('الموظفات'!$C$6:$C$205,MATCH(F1836&amp;"",'الموظفات'!$A$6:$A$205,0)),2),0))</f>
        <v/>
      </c>
      <c r="M1836" s="6">
        <f>IF(A1836&amp;""="","",IF(G1836&amp;""="","محجوز",G1836))</f>
        <v/>
      </c>
      <c r="N1836" s="18">
        <f>IF(ISNUMBER(A1836),IF(ISNUMBER(B1836),HOUR(B1836)*60+MINUTE(B1836),0),"")</f>
        <v/>
      </c>
      <c r="O1836" s="18">
        <f>IF(AND(ISNUMBER(A1836),A1836='الإعدادات'!$B$4),COUNTIFS($A$6:$A$2005,'الإعدادات'!$B$4,$N$6:$N$2005,"&lt;"&amp;N1836)+COUNTIFS($A$6:A1836,'الإعدادات'!$B$4,$N$6:N1836,N1836),"")</f>
        <v/>
      </c>
    </row>
    <row r="1837">
      <c r="A1837" s="13" t="n"/>
      <c r="B1837" s="20" t="n"/>
      <c r="C1837" s="5" t="n"/>
      <c r="D1837" s="21" t="n"/>
      <c r="E1837" s="5" t="n"/>
      <c r="F1837" s="5" t="n"/>
      <c r="G1837" s="5" t="n"/>
      <c r="H1837" s="15" t="n"/>
      <c r="I1837" s="5" t="n"/>
      <c r="J1837" s="19">
        <f>IF(E1837&amp;""="","",IFERROR(INDEX('الخدمات'!$B$6:$B$205,MATCH(E1837&amp;"",'الخدمات'!$A$6:$A$205,0)),"خدمة غير موجودة"))</f>
        <v/>
      </c>
      <c r="K1837" s="19">
        <f>IF(A1837&amp;""="","",IF(AND(G1837="تم",ISNUMBER(J1837)),ROUND(J1837-N(H1837),2),0))</f>
        <v/>
      </c>
      <c r="L1837" s="19">
        <f>IF(A1837&amp;""="","",IFERROR(ROUND(K1837*INDEX('الموظفات'!$C$6:$C$205,MATCH(F1837&amp;"",'الموظفات'!$A$6:$A$205,0)),2),0))</f>
        <v/>
      </c>
      <c r="M1837" s="6">
        <f>IF(A1837&amp;""="","",IF(G1837&amp;""="","محجوز",G1837))</f>
        <v/>
      </c>
      <c r="N1837" s="18">
        <f>IF(ISNUMBER(A1837),IF(ISNUMBER(B1837),HOUR(B1837)*60+MINUTE(B1837),0),"")</f>
        <v/>
      </c>
      <c r="O1837" s="18">
        <f>IF(AND(ISNUMBER(A1837),A1837='الإعدادات'!$B$4),COUNTIFS($A$6:$A$2005,'الإعدادات'!$B$4,$N$6:$N$2005,"&lt;"&amp;N1837)+COUNTIFS($A$6:A1837,'الإعدادات'!$B$4,$N$6:N1837,N1837),"")</f>
        <v/>
      </c>
    </row>
    <row r="1838">
      <c r="A1838" s="13" t="n"/>
      <c r="B1838" s="20" t="n"/>
      <c r="C1838" s="5" t="n"/>
      <c r="D1838" s="21" t="n"/>
      <c r="E1838" s="5" t="n"/>
      <c r="F1838" s="5" t="n"/>
      <c r="G1838" s="5" t="n"/>
      <c r="H1838" s="15" t="n"/>
      <c r="I1838" s="5" t="n"/>
      <c r="J1838" s="19">
        <f>IF(E1838&amp;""="","",IFERROR(INDEX('الخدمات'!$B$6:$B$205,MATCH(E1838&amp;"",'الخدمات'!$A$6:$A$205,0)),"خدمة غير موجودة"))</f>
        <v/>
      </c>
      <c r="K1838" s="19">
        <f>IF(A1838&amp;""="","",IF(AND(G1838="تم",ISNUMBER(J1838)),ROUND(J1838-N(H1838),2),0))</f>
        <v/>
      </c>
      <c r="L1838" s="19">
        <f>IF(A1838&amp;""="","",IFERROR(ROUND(K1838*INDEX('الموظفات'!$C$6:$C$205,MATCH(F1838&amp;"",'الموظفات'!$A$6:$A$205,0)),2),0))</f>
        <v/>
      </c>
      <c r="M1838" s="6">
        <f>IF(A1838&amp;""="","",IF(G1838&amp;""="","محجوز",G1838))</f>
        <v/>
      </c>
      <c r="N1838" s="18">
        <f>IF(ISNUMBER(A1838),IF(ISNUMBER(B1838),HOUR(B1838)*60+MINUTE(B1838),0),"")</f>
        <v/>
      </c>
      <c r="O1838" s="18">
        <f>IF(AND(ISNUMBER(A1838),A1838='الإعدادات'!$B$4),COUNTIFS($A$6:$A$2005,'الإعدادات'!$B$4,$N$6:$N$2005,"&lt;"&amp;N1838)+COUNTIFS($A$6:A1838,'الإعدادات'!$B$4,$N$6:N1838,N1838),"")</f>
        <v/>
      </c>
    </row>
    <row r="1839">
      <c r="A1839" s="13" t="n"/>
      <c r="B1839" s="20" t="n"/>
      <c r="C1839" s="5" t="n"/>
      <c r="D1839" s="21" t="n"/>
      <c r="E1839" s="5" t="n"/>
      <c r="F1839" s="5" t="n"/>
      <c r="G1839" s="5" t="n"/>
      <c r="H1839" s="15" t="n"/>
      <c r="I1839" s="5" t="n"/>
      <c r="J1839" s="19">
        <f>IF(E1839&amp;""="","",IFERROR(INDEX('الخدمات'!$B$6:$B$205,MATCH(E1839&amp;"",'الخدمات'!$A$6:$A$205,0)),"خدمة غير موجودة"))</f>
        <v/>
      </c>
      <c r="K1839" s="19">
        <f>IF(A1839&amp;""="","",IF(AND(G1839="تم",ISNUMBER(J1839)),ROUND(J1839-N(H1839),2),0))</f>
        <v/>
      </c>
      <c r="L1839" s="19">
        <f>IF(A1839&amp;""="","",IFERROR(ROUND(K1839*INDEX('الموظفات'!$C$6:$C$205,MATCH(F1839&amp;"",'الموظفات'!$A$6:$A$205,0)),2),0))</f>
        <v/>
      </c>
      <c r="M1839" s="6">
        <f>IF(A1839&amp;""="","",IF(G1839&amp;""="","محجوز",G1839))</f>
        <v/>
      </c>
      <c r="N1839" s="18">
        <f>IF(ISNUMBER(A1839),IF(ISNUMBER(B1839),HOUR(B1839)*60+MINUTE(B1839),0),"")</f>
        <v/>
      </c>
      <c r="O1839" s="18">
        <f>IF(AND(ISNUMBER(A1839),A1839='الإعدادات'!$B$4),COUNTIFS($A$6:$A$2005,'الإعدادات'!$B$4,$N$6:$N$2005,"&lt;"&amp;N1839)+COUNTIFS($A$6:A1839,'الإعدادات'!$B$4,$N$6:N1839,N1839),"")</f>
        <v/>
      </c>
    </row>
    <row r="1840">
      <c r="A1840" s="13" t="n"/>
      <c r="B1840" s="20" t="n"/>
      <c r="C1840" s="5" t="n"/>
      <c r="D1840" s="21" t="n"/>
      <c r="E1840" s="5" t="n"/>
      <c r="F1840" s="5" t="n"/>
      <c r="G1840" s="5" t="n"/>
      <c r="H1840" s="15" t="n"/>
      <c r="I1840" s="5" t="n"/>
      <c r="J1840" s="19">
        <f>IF(E1840&amp;""="","",IFERROR(INDEX('الخدمات'!$B$6:$B$205,MATCH(E1840&amp;"",'الخدمات'!$A$6:$A$205,0)),"خدمة غير موجودة"))</f>
        <v/>
      </c>
      <c r="K1840" s="19">
        <f>IF(A1840&amp;""="","",IF(AND(G1840="تم",ISNUMBER(J1840)),ROUND(J1840-N(H1840),2),0))</f>
        <v/>
      </c>
      <c r="L1840" s="19">
        <f>IF(A1840&amp;""="","",IFERROR(ROUND(K1840*INDEX('الموظفات'!$C$6:$C$205,MATCH(F1840&amp;"",'الموظفات'!$A$6:$A$205,0)),2),0))</f>
        <v/>
      </c>
      <c r="M1840" s="6">
        <f>IF(A1840&amp;""="","",IF(G1840&amp;""="","محجوز",G1840))</f>
        <v/>
      </c>
      <c r="N1840" s="18">
        <f>IF(ISNUMBER(A1840),IF(ISNUMBER(B1840),HOUR(B1840)*60+MINUTE(B1840),0),"")</f>
        <v/>
      </c>
      <c r="O1840" s="18">
        <f>IF(AND(ISNUMBER(A1840),A1840='الإعدادات'!$B$4),COUNTIFS($A$6:$A$2005,'الإعدادات'!$B$4,$N$6:$N$2005,"&lt;"&amp;N1840)+COUNTIFS($A$6:A1840,'الإعدادات'!$B$4,$N$6:N1840,N1840),"")</f>
        <v/>
      </c>
    </row>
    <row r="1841">
      <c r="A1841" s="13" t="n"/>
      <c r="B1841" s="20" t="n"/>
      <c r="C1841" s="5" t="n"/>
      <c r="D1841" s="21" t="n"/>
      <c r="E1841" s="5" t="n"/>
      <c r="F1841" s="5" t="n"/>
      <c r="G1841" s="5" t="n"/>
      <c r="H1841" s="15" t="n"/>
      <c r="I1841" s="5" t="n"/>
      <c r="J1841" s="19">
        <f>IF(E1841&amp;""="","",IFERROR(INDEX('الخدمات'!$B$6:$B$205,MATCH(E1841&amp;"",'الخدمات'!$A$6:$A$205,0)),"خدمة غير موجودة"))</f>
        <v/>
      </c>
      <c r="K1841" s="19">
        <f>IF(A1841&amp;""="","",IF(AND(G1841="تم",ISNUMBER(J1841)),ROUND(J1841-N(H1841),2),0))</f>
        <v/>
      </c>
      <c r="L1841" s="19">
        <f>IF(A1841&amp;""="","",IFERROR(ROUND(K1841*INDEX('الموظفات'!$C$6:$C$205,MATCH(F1841&amp;"",'الموظفات'!$A$6:$A$205,0)),2),0))</f>
        <v/>
      </c>
      <c r="M1841" s="6">
        <f>IF(A1841&amp;""="","",IF(G1841&amp;""="","محجوز",G1841))</f>
        <v/>
      </c>
      <c r="N1841" s="18">
        <f>IF(ISNUMBER(A1841),IF(ISNUMBER(B1841),HOUR(B1841)*60+MINUTE(B1841),0),"")</f>
        <v/>
      </c>
      <c r="O1841" s="18">
        <f>IF(AND(ISNUMBER(A1841),A1841='الإعدادات'!$B$4),COUNTIFS($A$6:$A$2005,'الإعدادات'!$B$4,$N$6:$N$2005,"&lt;"&amp;N1841)+COUNTIFS($A$6:A1841,'الإعدادات'!$B$4,$N$6:N1841,N1841),"")</f>
        <v/>
      </c>
    </row>
    <row r="1842">
      <c r="A1842" s="13" t="n"/>
      <c r="B1842" s="20" t="n"/>
      <c r="C1842" s="5" t="n"/>
      <c r="D1842" s="21" t="n"/>
      <c r="E1842" s="5" t="n"/>
      <c r="F1842" s="5" t="n"/>
      <c r="G1842" s="5" t="n"/>
      <c r="H1842" s="15" t="n"/>
      <c r="I1842" s="5" t="n"/>
      <c r="J1842" s="19">
        <f>IF(E1842&amp;""="","",IFERROR(INDEX('الخدمات'!$B$6:$B$205,MATCH(E1842&amp;"",'الخدمات'!$A$6:$A$205,0)),"خدمة غير موجودة"))</f>
        <v/>
      </c>
      <c r="K1842" s="19">
        <f>IF(A1842&amp;""="","",IF(AND(G1842="تم",ISNUMBER(J1842)),ROUND(J1842-N(H1842),2),0))</f>
        <v/>
      </c>
      <c r="L1842" s="19">
        <f>IF(A1842&amp;""="","",IFERROR(ROUND(K1842*INDEX('الموظفات'!$C$6:$C$205,MATCH(F1842&amp;"",'الموظفات'!$A$6:$A$205,0)),2),0))</f>
        <v/>
      </c>
      <c r="M1842" s="6">
        <f>IF(A1842&amp;""="","",IF(G1842&amp;""="","محجوز",G1842))</f>
        <v/>
      </c>
      <c r="N1842" s="18">
        <f>IF(ISNUMBER(A1842),IF(ISNUMBER(B1842),HOUR(B1842)*60+MINUTE(B1842),0),"")</f>
        <v/>
      </c>
      <c r="O1842" s="18">
        <f>IF(AND(ISNUMBER(A1842),A1842='الإعدادات'!$B$4),COUNTIFS($A$6:$A$2005,'الإعدادات'!$B$4,$N$6:$N$2005,"&lt;"&amp;N1842)+COUNTIFS($A$6:A1842,'الإعدادات'!$B$4,$N$6:N1842,N1842),"")</f>
        <v/>
      </c>
    </row>
    <row r="1843">
      <c r="A1843" s="13" t="n"/>
      <c r="B1843" s="20" t="n"/>
      <c r="C1843" s="5" t="n"/>
      <c r="D1843" s="21" t="n"/>
      <c r="E1843" s="5" t="n"/>
      <c r="F1843" s="5" t="n"/>
      <c r="G1843" s="5" t="n"/>
      <c r="H1843" s="15" t="n"/>
      <c r="I1843" s="5" t="n"/>
      <c r="J1843" s="19">
        <f>IF(E1843&amp;""="","",IFERROR(INDEX('الخدمات'!$B$6:$B$205,MATCH(E1843&amp;"",'الخدمات'!$A$6:$A$205,0)),"خدمة غير موجودة"))</f>
        <v/>
      </c>
      <c r="K1843" s="19">
        <f>IF(A1843&amp;""="","",IF(AND(G1843="تم",ISNUMBER(J1843)),ROUND(J1843-N(H1843),2),0))</f>
        <v/>
      </c>
      <c r="L1843" s="19">
        <f>IF(A1843&amp;""="","",IFERROR(ROUND(K1843*INDEX('الموظفات'!$C$6:$C$205,MATCH(F1843&amp;"",'الموظفات'!$A$6:$A$205,0)),2),0))</f>
        <v/>
      </c>
      <c r="M1843" s="6">
        <f>IF(A1843&amp;""="","",IF(G1843&amp;""="","محجوز",G1843))</f>
        <v/>
      </c>
      <c r="N1843" s="18">
        <f>IF(ISNUMBER(A1843),IF(ISNUMBER(B1843),HOUR(B1843)*60+MINUTE(B1843),0),"")</f>
        <v/>
      </c>
      <c r="O1843" s="18">
        <f>IF(AND(ISNUMBER(A1843),A1843='الإعدادات'!$B$4),COUNTIFS($A$6:$A$2005,'الإعدادات'!$B$4,$N$6:$N$2005,"&lt;"&amp;N1843)+COUNTIFS($A$6:A1843,'الإعدادات'!$B$4,$N$6:N1843,N1843),"")</f>
        <v/>
      </c>
    </row>
    <row r="1844">
      <c r="A1844" s="13" t="n"/>
      <c r="B1844" s="20" t="n"/>
      <c r="C1844" s="5" t="n"/>
      <c r="D1844" s="21" t="n"/>
      <c r="E1844" s="5" t="n"/>
      <c r="F1844" s="5" t="n"/>
      <c r="G1844" s="5" t="n"/>
      <c r="H1844" s="15" t="n"/>
      <c r="I1844" s="5" t="n"/>
      <c r="J1844" s="19">
        <f>IF(E1844&amp;""="","",IFERROR(INDEX('الخدمات'!$B$6:$B$205,MATCH(E1844&amp;"",'الخدمات'!$A$6:$A$205,0)),"خدمة غير موجودة"))</f>
        <v/>
      </c>
      <c r="K1844" s="19">
        <f>IF(A1844&amp;""="","",IF(AND(G1844="تم",ISNUMBER(J1844)),ROUND(J1844-N(H1844),2),0))</f>
        <v/>
      </c>
      <c r="L1844" s="19">
        <f>IF(A1844&amp;""="","",IFERROR(ROUND(K1844*INDEX('الموظفات'!$C$6:$C$205,MATCH(F1844&amp;"",'الموظفات'!$A$6:$A$205,0)),2),0))</f>
        <v/>
      </c>
      <c r="M1844" s="6">
        <f>IF(A1844&amp;""="","",IF(G1844&amp;""="","محجوز",G1844))</f>
        <v/>
      </c>
      <c r="N1844" s="18">
        <f>IF(ISNUMBER(A1844),IF(ISNUMBER(B1844),HOUR(B1844)*60+MINUTE(B1844),0),"")</f>
        <v/>
      </c>
      <c r="O1844" s="18">
        <f>IF(AND(ISNUMBER(A1844),A1844='الإعدادات'!$B$4),COUNTIFS($A$6:$A$2005,'الإعدادات'!$B$4,$N$6:$N$2005,"&lt;"&amp;N1844)+COUNTIFS($A$6:A1844,'الإعدادات'!$B$4,$N$6:N1844,N1844),"")</f>
        <v/>
      </c>
    </row>
    <row r="1845">
      <c r="A1845" s="13" t="n"/>
      <c r="B1845" s="20" t="n"/>
      <c r="C1845" s="5" t="n"/>
      <c r="D1845" s="21" t="n"/>
      <c r="E1845" s="5" t="n"/>
      <c r="F1845" s="5" t="n"/>
      <c r="G1845" s="5" t="n"/>
      <c r="H1845" s="15" t="n"/>
      <c r="I1845" s="5" t="n"/>
      <c r="J1845" s="19">
        <f>IF(E1845&amp;""="","",IFERROR(INDEX('الخدمات'!$B$6:$B$205,MATCH(E1845&amp;"",'الخدمات'!$A$6:$A$205,0)),"خدمة غير موجودة"))</f>
        <v/>
      </c>
      <c r="K1845" s="19">
        <f>IF(A1845&amp;""="","",IF(AND(G1845="تم",ISNUMBER(J1845)),ROUND(J1845-N(H1845),2),0))</f>
        <v/>
      </c>
      <c r="L1845" s="19">
        <f>IF(A1845&amp;""="","",IFERROR(ROUND(K1845*INDEX('الموظفات'!$C$6:$C$205,MATCH(F1845&amp;"",'الموظفات'!$A$6:$A$205,0)),2),0))</f>
        <v/>
      </c>
      <c r="M1845" s="6">
        <f>IF(A1845&amp;""="","",IF(G1845&amp;""="","محجوز",G1845))</f>
        <v/>
      </c>
      <c r="N1845" s="18">
        <f>IF(ISNUMBER(A1845),IF(ISNUMBER(B1845),HOUR(B1845)*60+MINUTE(B1845),0),"")</f>
        <v/>
      </c>
      <c r="O1845" s="18">
        <f>IF(AND(ISNUMBER(A1845),A1845='الإعدادات'!$B$4),COUNTIFS($A$6:$A$2005,'الإعدادات'!$B$4,$N$6:$N$2005,"&lt;"&amp;N1845)+COUNTIFS($A$6:A1845,'الإعدادات'!$B$4,$N$6:N1845,N1845),"")</f>
        <v/>
      </c>
    </row>
    <row r="1846">
      <c r="A1846" s="13" t="n"/>
      <c r="B1846" s="20" t="n"/>
      <c r="C1846" s="5" t="n"/>
      <c r="D1846" s="21" t="n"/>
      <c r="E1846" s="5" t="n"/>
      <c r="F1846" s="5" t="n"/>
      <c r="G1846" s="5" t="n"/>
      <c r="H1846" s="15" t="n"/>
      <c r="I1846" s="5" t="n"/>
      <c r="J1846" s="19">
        <f>IF(E1846&amp;""="","",IFERROR(INDEX('الخدمات'!$B$6:$B$205,MATCH(E1846&amp;"",'الخدمات'!$A$6:$A$205,0)),"خدمة غير موجودة"))</f>
        <v/>
      </c>
      <c r="K1846" s="19">
        <f>IF(A1846&amp;""="","",IF(AND(G1846="تم",ISNUMBER(J1846)),ROUND(J1846-N(H1846),2),0))</f>
        <v/>
      </c>
      <c r="L1846" s="19">
        <f>IF(A1846&amp;""="","",IFERROR(ROUND(K1846*INDEX('الموظفات'!$C$6:$C$205,MATCH(F1846&amp;"",'الموظفات'!$A$6:$A$205,0)),2),0))</f>
        <v/>
      </c>
      <c r="M1846" s="6">
        <f>IF(A1846&amp;""="","",IF(G1846&amp;""="","محجوز",G1846))</f>
        <v/>
      </c>
      <c r="N1846" s="18">
        <f>IF(ISNUMBER(A1846),IF(ISNUMBER(B1846),HOUR(B1846)*60+MINUTE(B1846),0),"")</f>
        <v/>
      </c>
      <c r="O1846" s="18">
        <f>IF(AND(ISNUMBER(A1846),A1846='الإعدادات'!$B$4),COUNTIFS($A$6:$A$2005,'الإعدادات'!$B$4,$N$6:$N$2005,"&lt;"&amp;N1846)+COUNTIFS($A$6:A1846,'الإعدادات'!$B$4,$N$6:N1846,N1846),"")</f>
        <v/>
      </c>
    </row>
    <row r="1847">
      <c r="A1847" s="13" t="n"/>
      <c r="B1847" s="20" t="n"/>
      <c r="C1847" s="5" t="n"/>
      <c r="D1847" s="21" t="n"/>
      <c r="E1847" s="5" t="n"/>
      <c r="F1847" s="5" t="n"/>
      <c r="G1847" s="5" t="n"/>
      <c r="H1847" s="15" t="n"/>
      <c r="I1847" s="5" t="n"/>
      <c r="J1847" s="19">
        <f>IF(E1847&amp;""="","",IFERROR(INDEX('الخدمات'!$B$6:$B$205,MATCH(E1847&amp;"",'الخدمات'!$A$6:$A$205,0)),"خدمة غير موجودة"))</f>
        <v/>
      </c>
      <c r="K1847" s="19">
        <f>IF(A1847&amp;""="","",IF(AND(G1847="تم",ISNUMBER(J1847)),ROUND(J1847-N(H1847),2),0))</f>
        <v/>
      </c>
      <c r="L1847" s="19">
        <f>IF(A1847&amp;""="","",IFERROR(ROUND(K1847*INDEX('الموظفات'!$C$6:$C$205,MATCH(F1847&amp;"",'الموظفات'!$A$6:$A$205,0)),2),0))</f>
        <v/>
      </c>
      <c r="M1847" s="6">
        <f>IF(A1847&amp;""="","",IF(G1847&amp;""="","محجوز",G1847))</f>
        <v/>
      </c>
      <c r="N1847" s="18">
        <f>IF(ISNUMBER(A1847),IF(ISNUMBER(B1847),HOUR(B1847)*60+MINUTE(B1847),0),"")</f>
        <v/>
      </c>
      <c r="O1847" s="18">
        <f>IF(AND(ISNUMBER(A1847),A1847='الإعدادات'!$B$4),COUNTIFS($A$6:$A$2005,'الإعدادات'!$B$4,$N$6:$N$2005,"&lt;"&amp;N1847)+COUNTIFS($A$6:A1847,'الإعدادات'!$B$4,$N$6:N1847,N1847),"")</f>
        <v/>
      </c>
    </row>
    <row r="1848">
      <c r="A1848" s="13" t="n"/>
      <c r="B1848" s="20" t="n"/>
      <c r="C1848" s="5" t="n"/>
      <c r="D1848" s="21" t="n"/>
      <c r="E1848" s="5" t="n"/>
      <c r="F1848" s="5" t="n"/>
      <c r="G1848" s="5" t="n"/>
      <c r="H1848" s="15" t="n"/>
      <c r="I1848" s="5" t="n"/>
      <c r="J1848" s="19">
        <f>IF(E1848&amp;""="","",IFERROR(INDEX('الخدمات'!$B$6:$B$205,MATCH(E1848&amp;"",'الخدمات'!$A$6:$A$205,0)),"خدمة غير موجودة"))</f>
        <v/>
      </c>
      <c r="K1848" s="19">
        <f>IF(A1848&amp;""="","",IF(AND(G1848="تم",ISNUMBER(J1848)),ROUND(J1848-N(H1848),2),0))</f>
        <v/>
      </c>
      <c r="L1848" s="19">
        <f>IF(A1848&amp;""="","",IFERROR(ROUND(K1848*INDEX('الموظفات'!$C$6:$C$205,MATCH(F1848&amp;"",'الموظفات'!$A$6:$A$205,0)),2),0))</f>
        <v/>
      </c>
      <c r="M1848" s="6">
        <f>IF(A1848&amp;""="","",IF(G1848&amp;""="","محجوز",G1848))</f>
        <v/>
      </c>
      <c r="N1848" s="18">
        <f>IF(ISNUMBER(A1848),IF(ISNUMBER(B1848),HOUR(B1848)*60+MINUTE(B1848),0),"")</f>
        <v/>
      </c>
      <c r="O1848" s="18">
        <f>IF(AND(ISNUMBER(A1848),A1848='الإعدادات'!$B$4),COUNTIFS($A$6:$A$2005,'الإعدادات'!$B$4,$N$6:$N$2005,"&lt;"&amp;N1848)+COUNTIFS($A$6:A1848,'الإعدادات'!$B$4,$N$6:N1848,N1848),"")</f>
        <v/>
      </c>
    </row>
    <row r="1849">
      <c r="A1849" s="13" t="n"/>
      <c r="B1849" s="20" t="n"/>
      <c r="C1849" s="5" t="n"/>
      <c r="D1849" s="21" t="n"/>
      <c r="E1849" s="5" t="n"/>
      <c r="F1849" s="5" t="n"/>
      <c r="G1849" s="5" t="n"/>
      <c r="H1849" s="15" t="n"/>
      <c r="I1849" s="5" t="n"/>
      <c r="J1849" s="19">
        <f>IF(E1849&amp;""="","",IFERROR(INDEX('الخدمات'!$B$6:$B$205,MATCH(E1849&amp;"",'الخدمات'!$A$6:$A$205,0)),"خدمة غير موجودة"))</f>
        <v/>
      </c>
      <c r="K1849" s="19">
        <f>IF(A1849&amp;""="","",IF(AND(G1849="تم",ISNUMBER(J1849)),ROUND(J1849-N(H1849),2),0))</f>
        <v/>
      </c>
      <c r="L1849" s="19">
        <f>IF(A1849&amp;""="","",IFERROR(ROUND(K1849*INDEX('الموظفات'!$C$6:$C$205,MATCH(F1849&amp;"",'الموظفات'!$A$6:$A$205,0)),2),0))</f>
        <v/>
      </c>
      <c r="M1849" s="6">
        <f>IF(A1849&amp;""="","",IF(G1849&amp;""="","محجوز",G1849))</f>
        <v/>
      </c>
      <c r="N1849" s="18">
        <f>IF(ISNUMBER(A1849),IF(ISNUMBER(B1849),HOUR(B1849)*60+MINUTE(B1849),0),"")</f>
        <v/>
      </c>
      <c r="O1849" s="18">
        <f>IF(AND(ISNUMBER(A1849),A1849='الإعدادات'!$B$4),COUNTIFS($A$6:$A$2005,'الإعدادات'!$B$4,$N$6:$N$2005,"&lt;"&amp;N1849)+COUNTIFS($A$6:A1849,'الإعدادات'!$B$4,$N$6:N1849,N1849),"")</f>
        <v/>
      </c>
    </row>
    <row r="1850">
      <c r="A1850" s="13" t="n"/>
      <c r="B1850" s="20" t="n"/>
      <c r="C1850" s="5" t="n"/>
      <c r="D1850" s="21" t="n"/>
      <c r="E1850" s="5" t="n"/>
      <c r="F1850" s="5" t="n"/>
      <c r="G1850" s="5" t="n"/>
      <c r="H1850" s="15" t="n"/>
      <c r="I1850" s="5" t="n"/>
      <c r="J1850" s="19">
        <f>IF(E1850&amp;""="","",IFERROR(INDEX('الخدمات'!$B$6:$B$205,MATCH(E1850&amp;"",'الخدمات'!$A$6:$A$205,0)),"خدمة غير موجودة"))</f>
        <v/>
      </c>
      <c r="K1850" s="19">
        <f>IF(A1850&amp;""="","",IF(AND(G1850="تم",ISNUMBER(J1850)),ROUND(J1850-N(H1850),2),0))</f>
        <v/>
      </c>
      <c r="L1850" s="19">
        <f>IF(A1850&amp;""="","",IFERROR(ROUND(K1850*INDEX('الموظفات'!$C$6:$C$205,MATCH(F1850&amp;"",'الموظفات'!$A$6:$A$205,0)),2),0))</f>
        <v/>
      </c>
      <c r="M1850" s="6">
        <f>IF(A1850&amp;""="","",IF(G1850&amp;""="","محجوز",G1850))</f>
        <v/>
      </c>
      <c r="N1850" s="18">
        <f>IF(ISNUMBER(A1850),IF(ISNUMBER(B1850),HOUR(B1850)*60+MINUTE(B1850),0),"")</f>
        <v/>
      </c>
      <c r="O1850" s="18">
        <f>IF(AND(ISNUMBER(A1850),A1850='الإعدادات'!$B$4),COUNTIFS($A$6:$A$2005,'الإعدادات'!$B$4,$N$6:$N$2005,"&lt;"&amp;N1850)+COUNTIFS($A$6:A1850,'الإعدادات'!$B$4,$N$6:N1850,N1850),"")</f>
        <v/>
      </c>
    </row>
    <row r="1851">
      <c r="A1851" s="13" t="n"/>
      <c r="B1851" s="20" t="n"/>
      <c r="C1851" s="5" t="n"/>
      <c r="D1851" s="21" t="n"/>
      <c r="E1851" s="5" t="n"/>
      <c r="F1851" s="5" t="n"/>
      <c r="G1851" s="5" t="n"/>
      <c r="H1851" s="15" t="n"/>
      <c r="I1851" s="5" t="n"/>
      <c r="J1851" s="19">
        <f>IF(E1851&amp;""="","",IFERROR(INDEX('الخدمات'!$B$6:$B$205,MATCH(E1851&amp;"",'الخدمات'!$A$6:$A$205,0)),"خدمة غير موجودة"))</f>
        <v/>
      </c>
      <c r="K1851" s="19">
        <f>IF(A1851&amp;""="","",IF(AND(G1851="تم",ISNUMBER(J1851)),ROUND(J1851-N(H1851),2),0))</f>
        <v/>
      </c>
      <c r="L1851" s="19">
        <f>IF(A1851&amp;""="","",IFERROR(ROUND(K1851*INDEX('الموظفات'!$C$6:$C$205,MATCH(F1851&amp;"",'الموظفات'!$A$6:$A$205,0)),2),0))</f>
        <v/>
      </c>
      <c r="M1851" s="6">
        <f>IF(A1851&amp;""="","",IF(G1851&amp;""="","محجوز",G1851))</f>
        <v/>
      </c>
      <c r="N1851" s="18">
        <f>IF(ISNUMBER(A1851),IF(ISNUMBER(B1851),HOUR(B1851)*60+MINUTE(B1851),0),"")</f>
        <v/>
      </c>
      <c r="O1851" s="18">
        <f>IF(AND(ISNUMBER(A1851),A1851='الإعدادات'!$B$4),COUNTIFS($A$6:$A$2005,'الإعدادات'!$B$4,$N$6:$N$2005,"&lt;"&amp;N1851)+COUNTIFS($A$6:A1851,'الإعدادات'!$B$4,$N$6:N1851,N1851),"")</f>
        <v/>
      </c>
    </row>
    <row r="1852">
      <c r="A1852" s="13" t="n"/>
      <c r="B1852" s="20" t="n"/>
      <c r="C1852" s="5" t="n"/>
      <c r="D1852" s="21" t="n"/>
      <c r="E1852" s="5" t="n"/>
      <c r="F1852" s="5" t="n"/>
      <c r="G1852" s="5" t="n"/>
      <c r="H1852" s="15" t="n"/>
      <c r="I1852" s="5" t="n"/>
      <c r="J1852" s="19">
        <f>IF(E1852&amp;""="","",IFERROR(INDEX('الخدمات'!$B$6:$B$205,MATCH(E1852&amp;"",'الخدمات'!$A$6:$A$205,0)),"خدمة غير موجودة"))</f>
        <v/>
      </c>
      <c r="K1852" s="19">
        <f>IF(A1852&amp;""="","",IF(AND(G1852="تم",ISNUMBER(J1852)),ROUND(J1852-N(H1852),2),0))</f>
        <v/>
      </c>
      <c r="L1852" s="19">
        <f>IF(A1852&amp;""="","",IFERROR(ROUND(K1852*INDEX('الموظفات'!$C$6:$C$205,MATCH(F1852&amp;"",'الموظفات'!$A$6:$A$205,0)),2),0))</f>
        <v/>
      </c>
      <c r="M1852" s="6">
        <f>IF(A1852&amp;""="","",IF(G1852&amp;""="","محجوز",G1852))</f>
        <v/>
      </c>
      <c r="N1852" s="18">
        <f>IF(ISNUMBER(A1852),IF(ISNUMBER(B1852),HOUR(B1852)*60+MINUTE(B1852),0),"")</f>
        <v/>
      </c>
      <c r="O1852" s="18">
        <f>IF(AND(ISNUMBER(A1852),A1852='الإعدادات'!$B$4),COUNTIFS($A$6:$A$2005,'الإعدادات'!$B$4,$N$6:$N$2005,"&lt;"&amp;N1852)+COUNTIFS($A$6:A1852,'الإعدادات'!$B$4,$N$6:N1852,N1852),"")</f>
        <v/>
      </c>
    </row>
    <row r="1853">
      <c r="A1853" s="13" t="n"/>
      <c r="B1853" s="20" t="n"/>
      <c r="C1853" s="5" t="n"/>
      <c r="D1853" s="21" t="n"/>
      <c r="E1853" s="5" t="n"/>
      <c r="F1853" s="5" t="n"/>
      <c r="G1853" s="5" t="n"/>
      <c r="H1853" s="15" t="n"/>
      <c r="I1853" s="5" t="n"/>
      <c r="J1853" s="19">
        <f>IF(E1853&amp;""="","",IFERROR(INDEX('الخدمات'!$B$6:$B$205,MATCH(E1853&amp;"",'الخدمات'!$A$6:$A$205,0)),"خدمة غير موجودة"))</f>
        <v/>
      </c>
      <c r="K1853" s="19">
        <f>IF(A1853&amp;""="","",IF(AND(G1853="تم",ISNUMBER(J1853)),ROUND(J1853-N(H1853),2),0))</f>
        <v/>
      </c>
      <c r="L1853" s="19">
        <f>IF(A1853&amp;""="","",IFERROR(ROUND(K1853*INDEX('الموظفات'!$C$6:$C$205,MATCH(F1853&amp;"",'الموظفات'!$A$6:$A$205,0)),2),0))</f>
        <v/>
      </c>
      <c r="M1853" s="6">
        <f>IF(A1853&amp;""="","",IF(G1853&amp;""="","محجوز",G1853))</f>
        <v/>
      </c>
      <c r="N1853" s="18">
        <f>IF(ISNUMBER(A1853),IF(ISNUMBER(B1853),HOUR(B1853)*60+MINUTE(B1853),0),"")</f>
        <v/>
      </c>
      <c r="O1853" s="18">
        <f>IF(AND(ISNUMBER(A1853),A1853='الإعدادات'!$B$4),COUNTIFS($A$6:$A$2005,'الإعدادات'!$B$4,$N$6:$N$2005,"&lt;"&amp;N1853)+COUNTIFS($A$6:A1853,'الإعدادات'!$B$4,$N$6:N1853,N1853),"")</f>
        <v/>
      </c>
    </row>
    <row r="1854">
      <c r="A1854" s="13" t="n"/>
      <c r="B1854" s="20" t="n"/>
      <c r="C1854" s="5" t="n"/>
      <c r="D1854" s="21" t="n"/>
      <c r="E1854" s="5" t="n"/>
      <c r="F1854" s="5" t="n"/>
      <c r="G1854" s="5" t="n"/>
      <c r="H1854" s="15" t="n"/>
      <c r="I1854" s="5" t="n"/>
      <c r="J1854" s="19">
        <f>IF(E1854&amp;""="","",IFERROR(INDEX('الخدمات'!$B$6:$B$205,MATCH(E1854&amp;"",'الخدمات'!$A$6:$A$205,0)),"خدمة غير موجودة"))</f>
        <v/>
      </c>
      <c r="K1854" s="19">
        <f>IF(A1854&amp;""="","",IF(AND(G1854="تم",ISNUMBER(J1854)),ROUND(J1854-N(H1854),2),0))</f>
        <v/>
      </c>
      <c r="L1854" s="19">
        <f>IF(A1854&amp;""="","",IFERROR(ROUND(K1854*INDEX('الموظفات'!$C$6:$C$205,MATCH(F1854&amp;"",'الموظفات'!$A$6:$A$205,0)),2),0))</f>
        <v/>
      </c>
      <c r="M1854" s="6">
        <f>IF(A1854&amp;""="","",IF(G1854&amp;""="","محجوز",G1854))</f>
        <v/>
      </c>
      <c r="N1854" s="18">
        <f>IF(ISNUMBER(A1854),IF(ISNUMBER(B1854),HOUR(B1854)*60+MINUTE(B1854),0),"")</f>
        <v/>
      </c>
      <c r="O1854" s="18">
        <f>IF(AND(ISNUMBER(A1854),A1854='الإعدادات'!$B$4),COUNTIFS($A$6:$A$2005,'الإعدادات'!$B$4,$N$6:$N$2005,"&lt;"&amp;N1854)+COUNTIFS($A$6:A1854,'الإعدادات'!$B$4,$N$6:N1854,N1854),"")</f>
        <v/>
      </c>
    </row>
    <row r="1855">
      <c r="A1855" s="13" t="n"/>
      <c r="B1855" s="20" t="n"/>
      <c r="C1855" s="5" t="n"/>
      <c r="D1855" s="21" t="n"/>
      <c r="E1855" s="5" t="n"/>
      <c r="F1855" s="5" t="n"/>
      <c r="G1855" s="5" t="n"/>
      <c r="H1855" s="15" t="n"/>
      <c r="I1855" s="5" t="n"/>
      <c r="J1855" s="19">
        <f>IF(E1855&amp;""="","",IFERROR(INDEX('الخدمات'!$B$6:$B$205,MATCH(E1855&amp;"",'الخدمات'!$A$6:$A$205,0)),"خدمة غير موجودة"))</f>
        <v/>
      </c>
      <c r="K1855" s="19">
        <f>IF(A1855&amp;""="","",IF(AND(G1855="تم",ISNUMBER(J1855)),ROUND(J1855-N(H1855),2),0))</f>
        <v/>
      </c>
      <c r="L1855" s="19">
        <f>IF(A1855&amp;""="","",IFERROR(ROUND(K1855*INDEX('الموظفات'!$C$6:$C$205,MATCH(F1855&amp;"",'الموظفات'!$A$6:$A$205,0)),2),0))</f>
        <v/>
      </c>
      <c r="M1855" s="6">
        <f>IF(A1855&amp;""="","",IF(G1855&amp;""="","محجوز",G1855))</f>
        <v/>
      </c>
      <c r="N1855" s="18">
        <f>IF(ISNUMBER(A1855),IF(ISNUMBER(B1855),HOUR(B1855)*60+MINUTE(B1855),0),"")</f>
        <v/>
      </c>
      <c r="O1855" s="18">
        <f>IF(AND(ISNUMBER(A1855),A1855='الإعدادات'!$B$4),COUNTIFS($A$6:$A$2005,'الإعدادات'!$B$4,$N$6:$N$2005,"&lt;"&amp;N1855)+COUNTIFS($A$6:A1855,'الإعدادات'!$B$4,$N$6:N1855,N1855),"")</f>
        <v/>
      </c>
    </row>
    <row r="1856">
      <c r="A1856" s="13" t="n"/>
      <c r="B1856" s="20" t="n"/>
      <c r="C1856" s="5" t="n"/>
      <c r="D1856" s="21" t="n"/>
      <c r="E1856" s="5" t="n"/>
      <c r="F1856" s="5" t="n"/>
      <c r="G1856" s="5" t="n"/>
      <c r="H1856" s="15" t="n"/>
      <c r="I1856" s="5" t="n"/>
      <c r="J1856" s="19">
        <f>IF(E1856&amp;""="","",IFERROR(INDEX('الخدمات'!$B$6:$B$205,MATCH(E1856&amp;"",'الخدمات'!$A$6:$A$205,0)),"خدمة غير موجودة"))</f>
        <v/>
      </c>
      <c r="K1856" s="19">
        <f>IF(A1856&amp;""="","",IF(AND(G1856="تم",ISNUMBER(J1856)),ROUND(J1856-N(H1856),2),0))</f>
        <v/>
      </c>
      <c r="L1856" s="19">
        <f>IF(A1856&amp;""="","",IFERROR(ROUND(K1856*INDEX('الموظفات'!$C$6:$C$205,MATCH(F1856&amp;"",'الموظفات'!$A$6:$A$205,0)),2),0))</f>
        <v/>
      </c>
      <c r="M1856" s="6">
        <f>IF(A1856&amp;""="","",IF(G1856&amp;""="","محجوز",G1856))</f>
        <v/>
      </c>
      <c r="N1856" s="18">
        <f>IF(ISNUMBER(A1856),IF(ISNUMBER(B1856),HOUR(B1856)*60+MINUTE(B1856),0),"")</f>
        <v/>
      </c>
      <c r="O1856" s="18">
        <f>IF(AND(ISNUMBER(A1856),A1856='الإعدادات'!$B$4),COUNTIFS($A$6:$A$2005,'الإعدادات'!$B$4,$N$6:$N$2005,"&lt;"&amp;N1856)+COUNTIFS($A$6:A1856,'الإعدادات'!$B$4,$N$6:N1856,N1856),"")</f>
        <v/>
      </c>
    </row>
    <row r="1857">
      <c r="A1857" s="13" t="n"/>
      <c r="B1857" s="20" t="n"/>
      <c r="C1857" s="5" t="n"/>
      <c r="D1857" s="21" t="n"/>
      <c r="E1857" s="5" t="n"/>
      <c r="F1857" s="5" t="n"/>
      <c r="G1857" s="5" t="n"/>
      <c r="H1857" s="15" t="n"/>
      <c r="I1857" s="5" t="n"/>
      <c r="J1857" s="19">
        <f>IF(E1857&amp;""="","",IFERROR(INDEX('الخدمات'!$B$6:$B$205,MATCH(E1857&amp;"",'الخدمات'!$A$6:$A$205,0)),"خدمة غير موجودة"))</f>
        <v/>
      </c>
      <c r="K1857" s="19">
        <f>IF(A1857&amp;""="","",IF(AND(G1857="تم",ISNUMBER(J1857)),ROUND(J1857-N(H1857),2),0))</f>
        <v/>
      </c>
      <c r="L1857" s="19">
        <f>IF(A1857&amp;""="","",IFERROR(ROUND(K1857*INDEX('الموظفات'!$C$6:$C$205,MATCH(F1857&amp;"",'الموظفات'!$A$6:$A$205,0)),2),0))</f>
        <v/>
      </c>
      <c r="M1857" s="6">
        <f>IF(A1857&amp;""="","",IF(G1857&amp;""="","محجوز",G1857))</f>
        <v/>
      </c>
      <c r="N1857" s="18">
        <f>IF(ISNUMBER(A1857),IF(ISNUMBER(B1857),HOUR(B1857)*60+MINUTE(B1857),0),"")</f>
        <v/>
      </c>
      <c r="O1857" s="18">
        <f>IF(AND(ISNUMBER(A1857),A1857='الإعدادات'!$B$4),COUNTIFS($A$6:$A$2005,'الإعدادات'!$B$4,$N$6:$N$2005,"&lt;"&amp;N1857)+COUNTIFS($A$6:A1857,'الإعدادات'!$B$4,$N$6:N1857,N1857),"")</f>
        <v/>
      </c>
    </row>
    <row r="1858">
      <c r="A1858" s="13" t="n"/>
      <c r="B1858" s="20" t="n"/>
      <c r="C1858" s="5" t="n"/>
      <c r="D1858" s="21" t="n"/>
      <c r="E1858" s="5" t="n"/>
      <c r="F1858" s="5" t="n"/>
      <c r="G1858" s="5" t="n"/>
      <c r="H1858" s="15" t="n"/>
      <c r="I1858" s="5" t="n"/>
      <c r="J1858" s="19">
        <f>IF(E1858&amp;""="","",IFERROR(INDEX('الخدمات'!$B$6:$B$205,MATCH(E1858&amp;"",'الخدمات'!$A$6:$A$205,0)),"خدمة غير موجودة"))</f>
        <v/>
      </c>
      <c r="K1858" s="19">
        <f>IF(A1858&amp;""="","",IF(AND(G1858="تم",ISNUMBER(J1858)),ROUND(J1858-N(H1858),2),0))</f>
        <v/>
      </c>
      <c r="L1858" s="19">
        <f>IF(A1858&amp;""="","",IFERROR(ROUND(K1858*INDEX('الموظفات'!$C$6:$C$205,MATCH(F1858&amp;"",'الموظفات'!$A$6:$A$205,0)),2),0))</f>
        <v/>
      </c>
      <c r="M1858" s="6">
        <f>IF(A1858&amp;""="","",IF(G1858&amp;""="","محجوز",G1858))</f>
        <v/>
      </c>
      <c r="N1858" s="18">
        <f>IF(ISNUMBER(A1858),IF(ISNUMBER(B1858),HOUR(B1858)*60+MINUTE(B1858),0),"")</f>
        <v/>
      </c>
      <c r="O1858" s="18">
        <f>IF(AND(ISNUMBER(A1858),A1858='الإعدادات'!$B$4),COUNTIFS($A$6:$A$2005,'الإعدادات'!$B$4,$N$6:$N$2005,"&lt;"&amp;N1858)+COUNTIFS($A$6:A1858,'الإعدادات'!$B$4,$N$6:N1858,N1858),"")</f>
        <v/>
      </c>
    </row>
    <row r="1859">
      <c r="A1859" s="13" t="n"/>
      <c r="B1859" s="20" t="n"/>
      <c r="C1859" s="5" t="n"/>
      <c r="D1859" s="21" t="n"/>
      <c r="E1859" s="5" t="n"/>
      <c r="F1859" s="5" t="n"/>
      <c r="G1859" s="5" t="n"/>
      <c r="H1859" s="15" t="n"/>
      <c r="I1859" s="5" t="n"/>
      <c r="J1859" s="19">
        <f>IF(E1859&amp;""="","",IFERROR(INDEX('الخدمات'!$B$6:$B$205,MATCH(E1859&amp;"",'الخدمات'!$A$6:$A$205,0)),"خدمة غير موجودة"))</f>
        <v/>
      </c>
      <c r="K1859" s="19">
        <f>IF(A1859&amp;""="","",IF(AND(G1859="تم",ISNUMBER(J1859)),ROUND(J1859-N(H1859),2),0))</f>
        <v/>
      </c>
      <c r="L1859" s="19">
        <f>IF(A1859&amp;""="","",IFERROR(ROUND(K1859*INDEX('الموظفات'!$C$6:$C$205,MATCH(F1859&amp;"",'الموظفات'!$A$6:$A$205,0)),2),0))</f>
        <v/>
      </c>
      <c r="M1859" s="6">
        <f>IF(A1859&amp;""="","",IF(G1859&amp;""="","محجوز",G1859))</f>
        <v/>
      </c>
      <c r="N1859" s="18">
        <f>IF(ISNUMBER(A1859),IF(ISNUMBER(B1859),HOUR(B1859)*60+MINUTE(B1859),0),"")</f>
        <v/>
      </c>
      <c r="O1859" s="18">
        <f>IF(AND(ISNUMBER(A1859),A1859='الإعدادات'!$B$4),COUNTIFS($A$6:$A$2005,'الإعدادات'!$B$4,$N$6:$N$2005,"&lt;"&amp;N1859)+COUNTIFS($A$6:A1859,'الإعدادات'!$B$4,$N$6:N1859,N1859),"")</f>
        <v/>
      </c>
    </row>
    <row r="1860">
      <c r="A1860" s="13" t="n"/>
      <c r="B1860" s="20" t="n"/>
      <c r="C1860" s="5" t="n"/>
      <c r="D1860" s="21" t="n"/>
      <c r="E1860" s="5" t="n"/>
      <c r="F1860" s="5" t="n"/>
      <c r="G1860" s="5" t="n"/>
      <c r="H1860" s="15" t="n"/>
      <c r="I1860" s="5" t="n"/>
      <c r="J1860" s="19">
        <f>IF(E1860&amp;""="","",IFERROR(INDEX('الخدمات'!$B$6:$B$205,MATCH(E1860&amp;"",'الخدمات'!$A$6:$A$205,0)),"خدمة غير موجودة"))</f>
        <v/>
      </c>
      <c r="K1860" s="19">
        <f>IF(A1860&amp;""="","",IF(AND(G1860="تم",ISNUMBER(J1860)),ROUND(J1860-N(H1860),2),0))</f>
        <v/>
      </c>
      <c r="L1860" s="19">
        <f>IF(A1860&amp;""="","",IFERROR(ROUND(K1860*INDEX('الموظفات'!$C$6:$C$205,MATCH(F1860&amp;"",'الموظفات'!$A$6:$A$205,0)),2),0))</f>
        <v/>
      </c>
      <c r="M1860" s="6">
        <f>IF(A1860&amp;""="","",IF(G1860&amp;""="","محجوز",G1860))</f>
        <v/>
      </c>
      <c r="N1860" s="18">
        <f>IF(ISNUMBER(A1860),IF(ISNUMBER(B1860),HOUR(B1860)*60+MINUTE(B1860),0),"")</f>
        <v/>
      </c>
      <c r="O1860" s="18">
        <f>IF(AND(ISNUMBER(A1860),A1860='الإعدادات'!$B$4),COUNTIFS($A$6:$A$2005,'الإعدادات'!$B$4,$N$6:$N$2005,"&lt;"&amp;N1860)+COUNTIFS($A$6:A1860,'الإعدادات'!$B$4,$N$6:N1860,N1860),"")</f>
        <v/>
      </c>
    </row>
    <row r="1861">
      <c r="A1861" s="13" t="n"/>
      <c r="B1861" s="20" t="n"/>
      <c r="C1861" s="5" t="n"/>
      <c r="D1861" s="21" t="n"/>
      <c r="E1861" s="5" t="n"/>
      <c r="F1861" s="5" t="n"/>
      <c r="G1861" s="5" t="n"/>
      <c r="H1861" s="15" t="n"/>
      <c r="I1861" s="5" t="n"/>
      <c r="J1861" s="19">
        <f>IF(E1861&amp;""="","",IFERROR(INDEX('الخدمات'!$B$6:$B$205,MATCH(E1861&amp;"",'الخدمات'!$A$6:$A$205,0)),"خدمة غير موجودة"))</f>
        <v/>
      </c>
      <c r="K1861" s="19">
        <f>IF(A1861&amp;""="","",IF(AND(G1861="تم",ISNUMBER(J1861)),ROUND(J1861-N(H1861),2),0))</f>
        <v/>
      </c>
      <c r="L1861" s="19">
        <f>IF(A1861&amp;""="","",IFERROR(ROUND(K1861*INDEX('الموظفات'!$C$6:$C$205,MATCH(F1861&amp;"",'الموظفات'!$A$6:$A$205,0)),2),0))</f>
        <v/>
      </c>
      <c r="M1861" s="6">
        <f>IF(A1861&amp;""="","",IF(G1861&amp;""="","محجوز",G1861))</f>
        <v/>
      </c>
      <c r="N1861" s="18">
        <f>IF(ISNUMBER(A1861),IF(ISNUMBER(B1861),HOUR(B1861)*60+MINUTE(B1861),0),"")</f>
        <v/>
      </c>
      <c r="O1861" s="18">
        <f>IF(AND(ISNUMBER(A1861),A1861='الإعدادات'!$B$4),COUNTIFS($A$6:$A$2005,'الإعدادات'!$B$4,$N$6:$N$2005,"&lt;"&amp;N1861)+COUNTIFS($A$6:A1861,'الإعدادات'!$B$4,$N$6:N1861,N1861),"")</f>
        <v/>
      </c>
    </row>
    <row r="1862">
      <c r="A1862" s="13" t="n"/>
      <c r="B1862" s="20" t="n"/>
      <c r="C1862" s="5" t="n"/>
      <c r="D1862" s="21" t="n"/>
      <c r="E1862" s="5" t="n"/>
      <c r="F1862" s="5" t="n"/>
      <c r="G1862" s="5" t="n"/>
      <c r="H1862" s="15" t="n"/>
      <c r="I1862" s="5" t="n"/>
      <c r="J1862" s="19">
        <f>IF(E1862&amp;""="","",IFERROR(INDEX('الخدمات'!$B$6:$B$205,MATCH(E1862&amp;"",'الخدمات'!$A$6:$A$205,0)),"خدمة غير موجودة"))</f>
        <v/>
      </c>
      <c r="K1862" s="19">
        <f>IF(A1862&amp;""="","",IF(AND(G1862="تم",ISNUMBER(J1862)),ROUND(J1862-N(H1862),2),0))</f>
        <v/>
      </c>
      <c r="L1862" s="19">
        <f>IF(A1862&amp;""="","",IFERROR(ROUND(K1862*INDEX('الموظفات'!$C$6:$C$205,MATCH(F1862&amp;"",'الموظفات'!$A$6:$A$205,0)),2),0))</f>
        <v/>
      </c>
      <c r="M1862" s="6">
        <f>IF(A1862&amp;""="","",IF(G1862&amp;""="","محجوز",G1862))</f>
        <v/>
      </c>
      <c r="N1862" s="18">
        <f>IF(ISNUMBER(A1862),IF(ISNUMBER(B1862),HOUR(B1862)*60+MINUTE(B1862),0),"")</f>
        <v/>
      </c>
      <c r="O1862" s="18">
        <f>IF(AND(ISNUMBER(A1862),A1862='الإعدادات'!$B$4),COUNTIFS($A$6:$A$2005,'الإعدادات'!$B$4,$N$6:$N$2005,"&lt;"&amp;N1862)+COUNTIFS($A$6:A1862,'الإعدادات'!$B$4,$N$6:N1862,N1862),"")</f>
        <v/>
      </c>
    </row>
    <row r="1863">
      <c r="A1863" s="13" t="n"/>
      <c r="B1863" s="20" t="n"/>
      <c r="C1863" s="5" t="n"/>
      <c r="D1863" s="21" t="n"/>
      <c r="E1863" s="5" t="n"/>
      <c r="F1863" s="5" t="n"/>
      <c r="G1863" s="5" t="n"/>
      <c r="H1863" s="15" t="n"/>
      <c r="I1863" s="5" t="n"/>
      <c r="J1863" s="19">
        <f>IF(E1863&amp;""="","",IFERROR(INDEX('الخدمات'!$B$6:$B$205,MATCH(E1863&amp;"",'الخدمات'!$A$6:$A$205,0)),"خدمة غير موجودة"))</f>
        <v/>
      </c>
      <c r="K1863" s="19">
        <f>IF(A1863&amp;""="","",IF(AND(G1863="تم",ISNUMBER(J1863)),ROUND(J1863-N(H1863),2),0))</f>
        <v/>
      </c>
      <c r="L1863" s="19">
        <f>IF(A1863&amp;""="","",IFERROR(ROUND(K1863*INDEX('الموظفات'!$C$6:$C$205,MATCH(F1863&amp;"",'الموظفات'!$A$6:$A$205,0)),2),0))</f>
        <v/>
      </c>
      <c r="M1863" s="6">
        <f>IF(A1863&amp;""="","",IF(G1863&amp;""="","محجوز",G1863))</f>
        <v/>
      </c>
      <c r="N1863" s="18">
        <f>IF(ISNUMBER(A1863),IF(ISNUMBER(B1863),HOUR(B1863)*60+MINUTE(B1863),0),"")</f>
        <v/>
      </c>
      <c r="O1863" s="18">
        <f>IF(AND(ISNUMBER(A1863),A1863='الإعدادات'!$B$4),COUNTIFS($A$6:$A$2005,'الإعدادات'!$B$4,$N$6:$N$2005,"&lt;"&amp;N1863)+COUNTIFS($A$6:A1863,'الإعدادات'!$B$4,$N$6:N1863,N1863),"")</f>
        <v/>
      </c>
    </row>
    <row r="1864">
      <c r="A1864" s="13" t="n"/>
      <c r="B1864" s="20" t="n"/>
      <c r="C1864" s="5" t="n"/>
      <c r="D1864" s="21" t="n"/>
      <c r="E1864" s="5" t="n"/>
      <c r="F1864" s="5" t="n"/>
      <c r="G1864" s="5" t="n"/>
      <c r="H1864" s="15" t="n"/>
      <c r="I1864" s="5" t="n"/>
      <c r="J1864" s="19">
        <f>IF(E1864&amp;""="","",IFERROR(INDEX('الخدمات'!$B$6:$B$205,MATCH(E1864&amp;"",'الخدمات'!$A$6:$A$205,0)),"خدمة غير موجودة"))</f>
        <v/>
      </c>
      <c r="K1864" s="19">
        <f>IF(A1864&amp;""="","",IF(AND(G1864="تم",ISNUMBER(J1864)),ROUND(J1864-N(H1864),2),0))</f>
        <v/>
      </c>
      <c r="L1864" s="19">
        <f>IF(A1864&amp;""="","",IFERROR(ROUND(K1864*INDEX('الموظفات'!$C$6:$C$205,MATCH(F1864&amp;"",'الموظفات'!$A$6:$A$205,0)),2),0))</f>
        <v/>
      </c>
      <c r="M1864" s="6">
        <f>IF(A1864&amp;""="","",IF(G1864&amp;""="","محجوز",G1864))</f>
        <v/>
      </c>
      <c r="N1864" s="18">
        <f>IF(ISNUMBER(A1864),IF(ISNUMBER(B1864),HOUR(B1864)*60+MINUTE(B1864),0),"")</f>
        <v/>
      </c>
      <c r="O1864" s="18">
        <f>IF(AND(ISNUMBER(A1864),A1864='الإعدادات'!$B$4),COUNTIFS($A$6:$A$2005,'الإعدادات'!$B$4,$N$6:$N$2005,"&lt;"&amp;N1864)+COUNTIFS($A$6:A1864,'الإعدادات'!$B$4,$N$6:N1864,N1864),"")</f>
        <v/>
      </c>
    </row>
    <row r="1865">
      <c r="A1865" s="13" t="n"/>
      <c r="B1865" s="20" t="n"/>
      <c r="C1865" s="5" t="n"/>
      <c r="D1865" s="21" t="n"/>
      <c r="E1865" s="5" t="n"/>
      <c r="F1865" s="5" t="n"/>
      <c r="G1865" s="5" t="n"/>
      <c r="H1865" s="15" t="n"/>
      <c r="I1865" s="5" t="n"/>
      <c r="J1865" s="19">
        <f>IF(E1865&amp;""="","",IFERROR(INDEX('الخدمات'!$B$6:$B$205,MATCH(E1865&amp;"",'الخدمات'!$A$6:$A$205,0)),"خدمة غير موجودة"))</f>
        <v/>
      </c>
      <c r="K1865" s="19">
        <f>IF(A1865&amp;""="","",IF(AND(G1865="تم",ISNUMBER(J1865)),ROUND(J1865-N(H1865),2),0))</f>
        <v/>
      </c>
      <c r="L1865" s="19">
        <f>IF(A1865&amp;""="","",IFERROR(ROUND(K1865*INDEX('الموظفات'!$C$6:$C$205,MATCH(F1865&amp;"",'الموظفات'!$A$6:$A$205,0)),2),0))</f>
        <v/>
      </c>
      <c r="M1865" s="6">
        <f>IF(A1865&amp;""="","",IF(G1865&amp;""="","محجوز",G1865))</f>
        <v/>
      </c>
      <c r="N1865" s="18">
        <f>IF(ISNUMBER(A1865),IF(ISNUMBER(B1865),HOUR(B1865)*60+MINUTE(B1865),0),"")</f>
        <v/>
      </c>
      <c r="O1865" s="18">
        <f>IF(AND(ISNUMBER(A1865),A1865='الإعدادات'!$B$4),COUNTIFS($A$6:$A$2005,'الإعدادات'!$B$4,$N$6:$N$2005,"&lt;"&amp;N1865)+COUNTIFS($A$6:A1865,'الإعدادات'!$B$4,$N$6:N1865,N1865),"")</f>
        <v/>
      </c>
    </row>
    <row r="1866">
      <c r="A1866" s="13" t="n"/>
      <c r="B1866" s="20" t="n"/>
      <c r="C1866" s="5" t="n"/>
      <c r="D1866" s="21" t="n"/>
      <c r="E1866" s="5" t="n"/>
      <c r="F1866" s="5" t="n"/>
      <c r="G1866" s="5" t="n"/>
      <c r="H1866" s="15" t="n"/>
      <c r="I1866" s="5" t="n"/>
      <c r="J1866" s="19">
        <f>IF(E1866&amp;""="","",IFERROR(INDEX('الخدمات'!$B$6:$B$205,MATCH(E1866&amp;"",'الخدمات'!$A$6:$A$205,0)),"خدمة غير موجودة"))</f>
        <v/>
      </c>
      <c r="K1866" s="19">
        <f>IF(A1866&amp;""="","",IF(AND(G1866="تم",ISNUMBER(J1866)),ROUND(J1866-N(H1866),2),0))</f>
        <v/>
      </c>
      <c r="L1866" s="19">
        <f>IF(A1866&amp;""="","",IFERROR(ROUND(K1866*INDEX('الموظفات'!$C$6:$C$205,MATCH(F1866&amp;"",'الموظفات'!$A$6:$A$205,0)),2),0))</f>
        <v/>
      </c>
      <c r="M1866" s="6">
        <f>IF(A1866&amp;""="","",IF(G1866&amp;""="","محجوز",G1866))</f>
        <v/>
      </c>
      <c r="N1866" s="18">
        <f>IF(ISNUMBER(A1866),IF(ISNUMBER(B1866),HOUR(B1866)*60+MINUTE(B1866),0),"")</f>
        <v/>
      </c>
      <c r="O1866" s="18">
        <f>IF(AND(ISNUMBER(A1866),A1866='الإعدادات'!$B$4),COUNTIFS($A$6:$A$2005,'الإعدادات'!$B$4,$N$6:$N$2005,"&lt;"&amp;N1866)+COUNTIFS($A$6:A1866,'الإعدادات'!$B$4,$N$6:N1866,N1866),"")</f>
        <v/>
      </c>
    </row>
    <row r="1867">
      <c r="A1867" s="13" t="n"/>
      <c r="B1867" s="20" t="n"/>
      <c r="C1867" s="5" t="n"/>
      <c r="D1867" s="21" t="n"/>
      <c r="E1867" s="5" t="n"/>
      <c r="F1867" s="5" t="n"/>
      <c r="G1867" s="5" t="n"/>
      <c r="H1867" s="15" t="n"/>
      <c r="I1867" s="5" t="n"/>
      <c r="J1867" s="19">
        <f>IF(E1867&amp;""="","",IFERROR(INDEX('الخدمات'!$B$6:$B$205,MATCH(E1867&amp;"",'الخدمات'!$A$6:$A$205,0)),"خدمة غير موجودة"))</f>
        <v/>
      </c>
      <c r="K1867" s="19">
        <f>IF(A1867&amp;""="","",IF(AND(G1867="تم",ISNUMBER(J1867)),ROUND(J1867-N(H1867),2),0))</f>
        <v/>
      </c>
      <c r="L1867" s="19">
        <f>IF(A1867&amp;""="","",IFERROR(ROUND(K1867*INDEX('الموظفات'!$C$6:$C$205,MATCH(F1867&amp;"",'الموظفات'!$A$6:$A$205,0)),2),0))</f>
        <v/>
      </c>
      <c r="M1867" s="6">
        <f>IF(A1867&amp;""="","",IF(G1867&amp;""="","محجوز",G1867))</f>
        <v/>
      </c>
      <c r="N1867" s="18">
        <f>IF(ISNUMBER(A1867),IF(ISNUMBER(B1867),HOUR(B1867)*60+MINUTE(B1867),0),"")</f>
        <v/>
      </c>
      <c r="O1867" s="18">
        <f>IF(AND(ISNUMBER(A1867),A1867='الإعدادات'!$B$4),COUNTIFS($A$6:$A$2005,'الإعدادات'!$B$4,$N$6:$N$2005,"&lt;"&amp;N1867)+COUNTIFS($A$6:A1867,'الإعدادات'!$B$4,$N$6:N1867,N1867),"")</f>
        <v/>
      </c>
    </row>
    <row r="1868">
      <c r="A1868" s="13" t="n"/>
      <c r="B1868" s="20" t="n"/>
      <c r="C1868" s="5" t="n"/>
      <c r="D1868" s="21" t="n"/>
      <c r="E1868" s="5" t="n"/>
      <c r="F1868" s="5" t="n"/>
      <c r="G1868" s="5" t="n"/>
      <c r="H1868" s="15" t="n"/>
      <c r="I1868" s="5" t="n"/>
      <c r="J1868" s="19">
        <f>IF(E1868&amp;""="","",IFERROR(INDEX('الخدمات'!$B$6:$B$205,MATCH(E1868&amp;"",'الخدمات'!$A$6:$A$205,0)),"خدمة غير موجودة"))</f>
        <v/>
      </c>
      <c r="K1868" s="19">
        <f>IF(A1868&amp;""="","",IF(AND(G1868="تم",ISNUMBER(J1868)),ROUND(J1868-N(H1868),2),0))</f>
        <v/>
      </c>
      <c r="L1868" s="19">
        <f>IF(A1868&amp;""="","",IFERROR(ROUND(K1868*INDEX('الموظفات'!$C$6:$C$205,MATCH(F1868&amp;"",'الموظفات'!$A$6:$A$205,0)),2),0))</f>
        <v/>
      </c>
      <c r="M1868" s="6">
        <f>IF(A1868&amp;""="","",IF(G1868&amp;""="","محجوز",G1868))</f>
        <v/>
      </c>
      <c r="N1868" s="18">
        <f>IF(ISNUMBER(A1868),IF(ISNUMBER(B1868),HOUR(B1868)*60+MINUTE(B1868),0),"")</f>
        <v/>
      </c>
      <c r="O1868" s="18">
        <f>IF(AND(ISNUMBER(A1868),A1868='الإعدادات'!$B$4),COUNTIFS($A$6:$A$2005,'الإعدادات'!$B$4,$N$6:$N$2005,"&lt;"&amp;N1868)+COUNTIFS($A$6:A1868,'الإعدادات'!$B$4,$N$6:N1868,N1868),"")</f>
        <v/>
      </c>
    </row>
    <row r="1869">
      <c r="A1869" s="13" t="n"/>
      <c r="B1869" s="20" t="n"/>
      <c r="C1869" s="5" t="n"/>
      <c r="D1869" s="21" t="n"/>
      <c r="E1869" s="5" t="n"/>
      <c r="F1869" s="5" t="n"/>
      <c r="G1869" s="5" t="n"/>
      <c r="H1869" s="15" t="n"/>
      <c r="I1869" s="5" t="n"/>
      <c r="J1869" s="19">
        <f>IF(E1869&amp;""="","",IFERROR(INDEX('الخدمات'!$B$6:$B$205,MATCH(E1869&amp;"",'الخدمات'!$A$6:$A$205,0)),"خدمة غير موجودة"))</f>
        <v/>
      </c>
      <c r="K1869" s="19">
        <f>IF(A1869&amp;""="","",IF(AND(G1869="تم",ISNUMBER(J1869)),ROUND(J1869-N(H1869),2),0))</f>
        <v/>
      </c>
      <c r="L1869" s="19">
        <f>IF(A1869&amp;""="","",IFERROR(ROUND(K1869*INDEX('الموظفات'!$C$6:$C$205,MATCH(F1869&amp;"",'الموظفات'!$A$6:$A$205,0)),2),0))</f>
        <v/>
      </c>
      <c r="M1869" s="6">
        <f>IF(A1869&amp;""="","",IF(G1869&amp;""="","محجوز",G1869))</f>
        <v/>
      </c>
      <c r="N1869" s="18">
        <f>IF(ISNUMBER(A1869),IF(ISNUMBER(B1869),HOUR(B1869)*60+MINUTE(B1869),0),"")</f>
        <v/>
      </c>
      <c r="O1869" s="18">
        <f>IF(AND(ISNUMBER(A1869),A1869='الإعدادات'!$B$4),COUNTIFS($A$6:$A$2005,'الإعدادات'!$B$4,$N$6:$N$2005,"&lt;"&amp;N1869)+COUNTIFS($A$6:A1869,'الإعدادات'!$B$4,$N$6:N1869,N1869),"")</f>
        <v/>
      </c>
    </row>
    <row r="1870">
      <c r="A1870" s="13" t="n"/>
      <c r="B1870" s="20" t="n"/>
      <c r="C1870" s="5" t="n"/>
      <c r="D1870" s="21" t="n"/>
      <c r="E1870" s="5" t="n"/>
      <c r="F1870" s="5" t="n"/>
      <c r="G1870" s="5" t="n"/>
      <c r="H1870" s="15" t="n"/>
      <c r="I1870" s="5" t="n"/>
      <c r="J1870" s="19">
        <f>IF(E1870&amp;""="","",IFERROR(INDEX('الخدمات'!$B$6:$B$205,MATCH(E1870&amp;"",'الخدمات'!$A$6:$A$205,0)),"خدمة غير موجودة"))</f>
        <v/>
      </c>
      <c r="K1870" s="19">
        <f>IF(A1870&amp;""="","",IF(AND(G1870="تم",ISNUMBER(J1870)),ROUND(J1870-N(H1870),2),0))</f>
        <v/>
      </c>
      <c r="L1870" s="19">
        <f>IF(A1870&amp;""="","",IFERROR(ROUND(K1870*INDEX('الموظفات'!$C$6:$C$205,MATCH(F1870&amp;"",'الموظفات'!$A$6:$A$205,0)),2),0))</f>
        <v/>
      </c>
      <c r="M1870" s="6">
        <f>IF(A1870&amp;""="","",IF(G1870&amp;""="","محجوز",G1870))</f>
        <v/>
      </c>
      <c r="N1870" s="18">
        <f>IF(ISNUMBER(A1870),IF(ISNUMBER(B1870),HOUR(B1870)*60+MINUTE(B1870),0),"")</f>
        <v/>
      </c>
      <c r="O1870" s="18">
        <f>IF(AND(ISNUMBER(A1870),A1870='الإعدادات'!$B$4),COUNTIFS($A$6:$A$2005,'الإعدادات'!$B$4,$N$6:$N$2005,"&lt;"&amp;N1870)+COUNTIFS($A$6:A1870,'الإعدادات'!$B$4,$N$6:N1870,N1870),"")</f>
        <v/>
      </c>
    </row>
    <row r="1871">
      <c r="A1871" s="13" t="n"/>
      <c r="B1871" s="20" t="n"/>
      <c r="C1871" s="5" t="n"/>
      <c r="D1871" s="21" t="n"/>
      <c r="E1871" s="5" t="n"/>
      <c r="F1871" s="5" t="n"/>
      <c r="G1871" s="5" t="n"/>
      <c r="H1871" s="15" t="n"/>
      <c r="I1871" s="5" t="n"/>
      <c r="J1871" s="19">
        <f>IF(E1871&amp;""="","",IFERROR(INDEX('الخدمات'!$B$6:$B$205,MATCH(E1871&amp;"",'الخدمات'!$A$6:$A$205,0)),"خدمة غير موجودة"))</f>
        <v/>
      </c>
      <c r="K1871" s="19">
        <f>IF(A1871&amp;""="","",IF(AND(G1871="تم",ISNUMBER(J1871)),ROUND(J1871-N(H1871),2),0))</f>
        <v/>
      </c>
      <c r="L1871" s="19">
        <f>IF(A1871&amp;""="","",IFERROR(ROUND(K1871*INDEX('الموظفات'!$C$6:$C$205,MATCH(F1871&amp;"",'الموظفات'!$A$6:$A$205,0)),2),0))</f>
        <v/>
      </c>
      <c r="M1871" s="6">
        <f>IF(A1871&amp;""="","",IF(G1871&amp;""="","محجوز",G1871))</f>
        <v/>
      </c>
      <c r="N1871" s="18">
        <f>IF(ISNUMBER(A1871),IF(ISNUMBER(B1871),HOUR(B1871)*60+MINUTE(B1871),0),"")</f>
        <v/>
      </c>
      <c r="O1871" s="18">
        <f>IF(AND(ISNUMBER(A1871),A1871='الإعدادات'!$B$4),COUNTIFS($A$6:$A$2005,'الإعدادات'!$B$4,$N$6:$N$2005,"&lt;"&amp;N1871)+COUNTIFS($A$6:A1871,'الإعدادات'!$B$4,$N$6:N1871,N1871),"")</f>
        <v/>
      </c>
    </row>
    <row r="1872">
      <c r="A1872" s="13" t="n"/>
      <c r="B1872" s="20" t="n"/>
      <c r="C1872" s="5" t="n"/>
      <c r="D1872" s="21" t="n"/>
      <c r="E1872" s="5" t="n"/>
      <c r="F1872" s="5" t="n"/>
      <c r="G1872" s="5" t="n"/>
      <c r="H1872" s="15" t="n"/>
      <c r="I1872" s="5" t="n"/>
      <c r="J1872" s="19">
        <f>IF(E1872&amp;""="","",IFERROR(INDEX('الخدمات'!$B$6:$B$205,MATCH(E1872&amp;"",'الخدمات'!$A$6:$A$205,0)),"خدمة غير موجودة"))</f>
        <v/>
      </c>
      <c r="K1872" s="19">
        <f>IF(A1872&amp;""="","",IF(AND(G1872="تم",ISNUMBER(J1872)),ROUND(J1872-N(H1872),2),0))</f>
        <v/>
      </c>
      <c r="L1872" s="19">
        <f>IF(A1872&amp;""="","",IFERROR(ROUND(K1872*INDEX('الموظفات'!$C$6:$C$205,MATCH(F1872&amp;"",'الموظفات'!$A$6:$A$205,0)),2),0))</f>
        <v/>
      </c>
      <c r="M1872" s="6">
        <f>IF(A1872&amp;""="","",IF(G1872&amp;""="","محجوز",G1872))</f>
        <v/>
      </c>
      <c r="N1872" s="18">
        <f>IF(ISNUMBER(A1872),IF(ISNUMBER(B1872),HOUR(B1872)*60+MINUTE(B1872),0),"")</f>
        <v/>
      </c>
      <c r="O1872" s="18">
        <f>IF(AND(ISNUMBER(A1872),A1872='الإعدادات'!$B$4),COUNTIFS($A$6:$A$2005,'الإعدادات'!$B$4,$N$6:$N$2005,"&lt;"&amp;N1872)+COUNTIFS($A$6:A1872,'الإعدادات'!$B$4,$N$6:N1872,N1872),"")</f>
        <v/>
      </c>
    </row>
    <row r="1873">
      <c r="A1873" s="13" t="n"/>
      <c r="B1873" s="20" t="n"/>
      <c r="C1873" s="5" t="n"/>
      <c r="D1873" s="21" t="n"/>
      <c r="E1873" s="5" t="n"/>
      <c r="F1873" s="5" t="n"/>
      <c r="G1873" s="5" t="n"/>
      <c r="H1873" s="15" t="n"/>
      <c r="I1873" s="5" t="n"/>
      <c r="J1873" s="19">
        <f>IF(E1873&amp;""="","",IFERROR(INDEX('الخدمات'!$B$6:$B$205,MATCH(E1873&amp;"",'الخدمات'!$A$6:$A$205,0)),"خدمة غير موجودة"))</f>
        <v/>
      </c>
      <c r="K1873" s="19">
        <f>IF(A1873&amp;""="","",IF(AND(G1873="تم",ISNUMBER(J1873)),ROUND(J1873-N(H1873),2),0))</f>
        <v/>
      </c>
      <c r="L1873" s="19">
        <f>IF(A1873&amp;""="","",IFERROR(ROUND(K1873*INDEX('الموظفات'!$C$6:$C$205,MATCH(F1873&amp;"",'الموظفات'!$A$6:$A$205,0)),2),0))</f>
        <v/>
      </c>
      <c r="M1873" s="6">
        <f>IF(A1873&amp;""="","",IF(G1873&amp;""="","محجوز",G1873))</f>
        <v/>
      </c>
      <c r="N1873" s="18">
        <f>IF(ISNUMBER(A1873),IF(ISNUMBER(B1873),HOUR(B1873)*60+MINUTE(B1873),0),"")</f>
        <v/>
      </c>
      <c r="O1873" s="18">
        <f>IF(AND(ISNUMBER(A1873),A1873='الإعدادات'!$B$4),COUNTIFS($A$6:$A$2005,'الإعدادات'!$B$4,$N$6:$N$2005,"&lt;"&amp;N1873)+COUNTIFS($A$6:A1873,'الإعدادات'!$B$4,$N$6:N1873,N1873),"")</f>
        <v/>
      </c>
    </row>
    <row r="1874">
      <c r="A1874" s="13" t="n"/>
      <c r="B1874" s="20" t="n"/>
      <c r="C1874" s="5" t="n"/>
      <c r="D1874" s="21" t="n"/>
      <c r="E1874" s="5" t="n"/>
      <c r="F1874" s="5" t="n"/>
      <c r="G1874" s="5" t="n"/>
      <c r="H1874" s="15" t="n"/>
      <c r="I1874" s="5" t="n"/>
      <c r="J1874" s="19">
        <f>IF(E1874&amp;""="","",IFERROR(INDEX('الخدمات'!$B$6:$B$205,MATCH(E1874&amp;"",'الخدمات'!$A$6:$A$205,0)),"خدمة غير موجودة"))</f>
        <v/>
      </c>
      <c r="K1874" s="19">
        <f>IF(A1874&amp;""="","",IF(AND(G1874="تم",ISNUMBER(J1874)),ROUND(J1874-N(H1874),2),0))</f>
        <v/>
      </c>
      <c r="L1874" s="19">
        <f>IF(A1874&amp;""="","",IFERROR(ROUND(K1874*INDEX('الموظفات'!$C$6:$C$205,MATCH(F1874&amp;"",'الموظفات'!$A$6:$A$205,0)),2),0))</f>
        <v/>
      </c>
      <c r="M1874" s="6">
        <f>IF(A1874&amp;""="","",IF(G1874&amp;""="","محجوز",G1874))</f>
        <v/>
      </c>
      <c r="N1874" s="18">
        <f>IF(ISNUMBER(A1874),IF(ISNUMBER(B1874),HOUR(B1874)*60+MINUTE(B1874),0),"")</f>
        <v/>
      </c>
      <c r="O1874" s="18">
        <f>IF(AND(ISNUMBER(A1874),A1874='الإعدادات'!$B$4),COUNTIFS($A$6:$A$2005,'الإعدادات'!$B$4,$N$6:$N$2005,"&lt;"&amp;N1874)+COUNTIFS($A$6:A1874,'الإعدادات'!$B$4,$N$6:N1874,N1874),"")</f>
        <v/>
      </c>
    </row>
    <row r="1875">
      <c r="A1875" s="13" t="n"/>
      <c r="B1875" s="20" t="n"/>
      <c r="C1875" s="5" t="n"/>
      <c r="D1875" s="21" t="n"/>
      <c r="E1875" s="5" t="n"/>
      <c r="F1875" s="5" t="n"/>
      <c r="G1875" s="5" t="n"/>
      <c r="H1875" s="15" t="n"/>
      <c r="I1875" s="5" t="n"/>
      <c r="J1875" s="19">
        <f>IF(E1875&amp;""="","",IFERROR(INDEX('الخدمات'!$B$6:$B$205,MATCH(E1875&amp;"",'الخدمات'!$A$6:$A$205,0)),"خدمة غير موجودة"))</f>
        <v/>
      </c>
      <c r="K1875" s="19">
        <f>IF(A1875&amp;""="","",IF(AND(G1875="تم",ISNUMBER(J1875)),ROUND(J1875-N(H1875),2),0))</f>
        <v/>
      </c>
      <c r="L1875" s="19">
        <f>IF(A1875&amp;""="","",IFERROR(ROUND(K1875*INDEX('الموظفات'!$C$6:$C$205,MATCH(F1875&amp;"",'الموظفات'!$A$6:$A$205,0)),2),0))</f>
        <v/>
      </c>
      <c r="M1875" s="6">
        <f>IF(A1875&amp;""="","",IF(G1875&amp;""="","محجوز",G1875))</f>
        <v/>
      </c>
      <c r="N1875" s="18">
        <f>IF(ISNUMBER(A1875),IF(ISNUMBER(B1875),HOUR(B1875)*60+MINUTE(B1875),0),"")</f>
        <v/>
      </c>
      <c r="O1875" s="18">
        <f>IF(AND(ISNUMBER(A1875),A1875='الإعدادات'!$B$4),COUNTIFS($A$6:$A$2005,'الإعدادات'!$B$4,$N$6:$N$2005,"&lt;"&amp;N1875)+COUNTIFS($A$6:A1875,'الإعدادات'!$B$4,$N$6:N1875,N1875),"")</f>
        <v/>
      </c>
    </row>
    <row r="1876">
      <c r="A1876" s="13" t="n"/>
      <c r="B1876" s="20" t="n"/>
      <c r="C1876" s="5" t="n"/>
      <c r="D1876" s="21" t="n"/>
      <c r="E1876" s="5" t="n"/>
      <c r="F1876" s="5" t="n"/>
      <c r="G1876" s="5" t="n"/>
      <c r="H1876" s="15" t="n"/>
      <c r="I1876" s="5" t="n"/>
      <c r="J1876" s="19">
        <f>IF(E1876&amp;""="","",IFERROR(INDEX('الخدمات'!$B$6:$B$205,MATCH(E1876&amp;"",'الخدمات'!$A$6:$A$205,0)),"خدمة غير موجودة"))</f>
        <v/>
      </c>
      <c r="K1876" s="19">
        <f>IF(A1876&amp;""="","",IF(AND(G1876="تم",ISNUMBER(J1876)),ROUND(J1876-N(H1876),2),0))</f>
        <v/>
      </c>
      <c r="L1876" s="19">
        <f>IF(A1876&amp;""="","",IFERROR(ROUND(K1876*INDEX('الموظفات'!$C$6:$C$205,MATCH(F1876&amp;"",'الموظفات'!$A$6:$A$205,0)),2),0))</f>
        <v/>
      </c>
      <c r="M1876" s="6">
        <f>IF(A1876&amp;""="","",IF(G1876&amp;""="","محجوز",G1876))</f>
        <v/>
      </c>
      <c r="N1876" s="18">
        <f>IF(ISNUMBER(A1876),IF(ISNUMBER(B1876),HOUR(B1876)*60+MINUTE(B1876),0),"")</f>
        <v/>
      </c>
      <c r="O1876" s="18">
        <f>IF(AND(ISNUMBER(A1876),A1876='الإعدادات'!$B$4),COUNTIFS($A$6:$A$2005,'الإعدادات'!$B$4,$N$6:$N$2005,"&lt;"&amp;N1876)+COUNTIFS($A$6:A1876,'الإعدادات'!$B$4,$N$6:N1876,N1876),"")</f>
        <v/>
      </c>
    </row>
    <row r="1877">
      <c r="A1877" s="13" t="n"/>
      <c r="B1877" s="20" t="n"/>
      <c r="C1877" s="5" t="n"/>
      <c r="D1877" s="21" t="n"/>
      <c r="E1877" s="5" t="n"/>
      <c r="F1877" s="5" t="n"/>
      <c r="G1877" s="5" t="n"/>
      <c r="H1877" s="15" t="n"/>
      <c r="I1877" s="5" t="n"/>
      <c r="J1877" s="19">
        <f>IF(E1877&amp;""="","",IFERROR(INDEX('الخدمات'!$B$6:$B$205,MATCH(E1877&amp;"",'الخدمات'!$A$6:$A$205,0)),"خدمة غير موجودة"))</f>
        <v/>
      </c>
      <c r="K1877" s="19">
        <f>IF(A1877&amp;""="","",IF(AND(G1877="تم",ISNUMBER(J1877)),ROUND(J1877-N(H1877),2),0))</f>
        <v/>
      </c>
      <c r="L1877" s="19">
        <f>IF(A1877&amp;""="","",IFERROR(ROUND(K1877*INDEX('الموظفات'!$C$6:$C$205,MATCH(F1877&amp;"",'الموظفات'!$A$6:$A$205,0)),2),0))</f>
        <v/>
      </c>
      <c r="M1877" s="6">
        <f>IF(A1877&amp;""="","",IF(G1877&amp;""="","محجوز",G1877))</f>
        <v/>
      </c>
      <c r="N1877" s="18">
        <f>IF(ISNUMBER(A1877),IF(ISNUMBER(B1877),HOUR(B1877)*60+MINUTE(B1877),0),"")</f>
        <v/>
      </c>
      <c r="O1877" s="18">
        <f>IF(AND(ISNUMBER(A1877),A1877='الإعدادات'!$B$4),COUNTIFS($A$6:$A$2005,'الإعدادات'!$B$4,$N$6:$N$2005,"&lt;"&amp;N1877)+COUNTIFS($A$6:A1877,'الإعدادات'!$B$4,$N$6:N1877,N1877),"")</f>
        <v/>
      </c>
    </row>
    <row r="1878">
      <c r="A1878" s="13" t="n"/>
      <c r="B1878" s="20" t="n"/>
      <c r="C1878" s="5" t="n"/>
      <c r="D1878" s="21" t="n"/>
      <c r="E1878" s="5" t="n"/>
      <c r="F1878" s="5" t="n"/>
      <c r="G1878" s="5" t="n"/>
      <c r="H1878" s="15" t="n"/>
      <c r="I1878" s="5" t="n"/>
      <c r="J1878" s="19">
        <f>IF(E1878&amp;""="","",IFERROR(INDEX('الخدمات'!$B$6:$B$205,MATCH(E1878&amp;"",'الخدمات'!$A$6:$A$205,0)),"خدمة غير موجودة"))</f>
        <v/>
      </c>
      <c r="K1878" s="19">
        <f>IF(A1878&amp;""="","",IF(AND(G1878="تم",ISNUMBER(J1878)),ROUND(J1878-N(H1878),2),0))</f>
        <v/>
      </c>
      <c r="L1878" s="19">
        <f>IF(A1878&amp;""="","",IFERROR(ROUND(K1878*INDEX('الموظفات'!$C$6:$C$205,MATCH(F1878&amp;"",'الموظفات'!$A$6:$A$205,0)),2),0))</f>
        <v/>
      </c>
      <c r="M1878" s="6">
        <f>IF(A1878&amp;""="","",IF(G1878&amp;""="","محجوز",G1878))</f>
        <v/>
      </c>
      <c r="N1878" s="18">
        <f>IF(ISNUMBER(A1878),IF(ISNUMBER(B1878),HOUR(B1878)*60+MINUTE(B1878),0),"")</f>
        <v/>
      </c>
      <c r="O1878" s="18">
        <f>IF(AND(ISNUMBER(A1878),A1878='الإعدادات'!$B$4),COUNTIFS($A$6:$A$2005,'الإعدادات'!$B$4,$N$6:$N$2005,"&lt;"&amp;N1878)+COUNTIFS($A$6:A1878,'الإعدادات'!$B$4,$N$6:N1878,N1878),"")</f>
        <v/>
      </c>
    </row>
    <row r="1879">
      <c r="A1879" s="13" t="n"/>
      <c r="B1879" s="20" t="n"/>
      <c r="C1879" s="5" t="n"/>
      <c r="D1879" s="21" t="n"/>
      <c r="E1879" s="5" t="n"/>
      <c r="F1879" s="5" t="n"/>
      <c r="G1879" s="5" t="n"/>
      <c r="H1879" s="15" t="n"/>
      <c r="I1879" s="5" t="n"/>
      <c r="J1879" s="19">
        <f>IF(E1879&amp;""="","",IFERROR(INDEX('الخدمات'!$B$6:$B$205,MATCH(E1879&amp;"",'الخدمات'!$A$6:$A$205,0)),"خدمة غير موجودة"))</f>
        <v/>
      </c>
      <c r="K1879" s="19">
        <f>IF(A1879&amp;""="","",IF(AND(G1879="تم",ISNUMBER(J1879)),ROUND(J1879-N(H1879),2),0))</f>
        <v/>
      </c>
      <c r="L1879" s="19">
        <f>IF(A1879&amp;""="","",IFERROR(ROUND(K1879*INDEX('الموظفات'!$C$6:$C$205,MATCH(F1879&amp;"",'الموظفات'!$A$6:$A$205,0)),2),0))</f>
        <v/>
      </c>
      <c r="M1879" s="6">
        <f>IF(A1879&amp;""="","",IF(G1879&amp;""="","محجوز",G1879))</f>
        <v/>
      </c>
      <c r="N1879" s="18">
        <f>IF(ISNUMBER(A1879),IF(ISNUMBER(B1879),HOUR(B1879)*60+MINUTE(B1879),0),"")</f>
        <v/>
      </c>
      <c r="O1879" s="18">
        <f>IF(AND(ISNUMBER(A1879),A1879='الإعدادات'!$B$4),COUNTIFS($A$6:$A$2005,'الإعدادات'!$B$4,$N$6:$N$2005,"&lt;"&amp;N1879)+COUNTIFS($A$6:A1879,'الإعدادات'!$B$4,$N$6:N1879,N1879),"")</f>
        <v/>
      </c>
    </row>
    <row r="1880">
      <c r="A1880" s="13" t="n"/>
      <c r="B1880" s="20" t="n"/>
      <c r="C1880" s="5" t="n"/>
      <c r="D1880" s="21" t="n"/>
      <c r="E1880" s="5" t="n"/>
      <c r="F1880" s="5" t="n"/>
      <c r="G1880" s="5" t="n"/>
      <c r="H1880" s="15" t="n"/>
      <c r="I1880" s="5" t="n"/>
      <c r="J1880" s="19">
        <f>IF(E1880&amp;""="","",IFERROR(INDEX('الخدمات'!$B$6:$B$205,MATCH(E1880&amp;"",'الخدمات'!$A$6:$A$205,0)),"خدمة غير موجودة"))</f>
        <v/>
      </c>
      <c r="K1880" s="19">
        <f>IF(A1880&amp;""="","",IF(AND(G1880="تم",ISNUMBER(J1880)),ROUND(J1880-N(H1880),2),0))</f>
        <v/>
      </c>
      <c r="L1880" s="19">
        <f>IF(A1880&amp;""="","",IFERROR(ROUND(K1880*INDEX('الموظفات'!$C$6:$C$205,MATCH(F1880&amp;"",'الموظفات'!$A$6:$A$205,0)),2),0))</f>
        <v/>
      </c>
      <c r="M1880" s="6">
        <f>IF(A1880&amp;""="","",IF(G1880&amp;""="","محجوز",G1880))</f>
        <v/>
      </c>
      <c r="N1880" s="18">
        <f>IF(ISNUMBER(A1880),IF(ISNUMBER(B1880),HOUR(B1880)*60+MINUTE(B1880),0),"")</f>
        <v/>
      </c>
      <c r="O1880" s="18">
        <f>IF(AND(ISNUMBER(A1880),A1880='الإعدادات'!$B$4),COUNTIFS($A$6:$A$2005,'الإعدادات'!$B$4,$N$6:$N$2005,"&lt;"&amp;N1880)+COUNTIFS($A$6:A1880,'الإعدادات'!$B$4,$N$6:N1880,N1880),"")</f>
        <v/>
      </c>
    </row>
    <row r="1881">
      <c r="A1881" s="13" t="n"/>
      <c r="B1881" s="20" t="n"/>
      <c r="C1881" s="5" t="n"/>
      <c r="D1881" s="21" t="n"/>
      <c r="E1881" s="5" t="n"/>
      <c r="F1881" s="5" t="n"/>
      <c r="G1881" s="5" t="n"/>
      <c r="H1881" s="15" t="n"/>
      <c r="I1881" s="5" t="n"/>
      <c r="J1881" s="19">
        <f>IF(E1881&amp;""="","",IFERROR(INDEX('الخدمات'!$B$6:$B$205,MATCH(E1881&amp;"",'الخدمات'!$A$6:$A$205,0)),"خدمة غير موجودة"))</f>
        <v/>
      </c>
      <c r="K1881" s="19">
        <f>IF(A1881&amp;""="","",IF(AND(G1881="تم",ISNUMBER(J1881)),ROUND(J1881-N(H1881),2),0))</f>
        <v/>
      </c>
      <c r="L1881" s="19">
        <f>IF(A1881&amp;""="","",IFERROR(ROUND(K1881*INDEX('الموظفات'!$C$6:$C$205,MATCH(F1881&amp;"",'الموظفات'!$A$6:$A$205,0)),2),0))</f>
        <v/>
      </c>
      <c r="M1881" s="6">
        <f>IF(A1881&amp;""="","",IF(G1881&amp;""="","محجوز",G1881))</f>
        <v/>
      </c>
      <c r="N1881" s="18">
        <f>IF(ISNUMBER(A1881),IF(ISNUMBER(B1881),HOUR(B1881)*60+MINUTE(B1881),0),"")</f>
        <v/>
      </c>
      <c r="O1881" s="18">
        <f>IF(AND(ISNUMBER(A1881),A1881='الإعدادات'!$B$4),COUNTIFS($A$6:$A$2005,'الإعدادات'!$B$4,$N$6:$N$2005,"&lt;"&amp;N1881)+COUNTIFS($A$6:A1881,'الإعدادات'!$B$4,$N$6:N1881,N1881),"")</f>
        <v/>
      </c>
    </row>
    <row r="1882">
      <c r="A1882" s="13" t="n"/>
      <c r="B1882" s="20" t="n"/>
      <c r="C1882" s="5" t="n"/>
      <c r="D1882" s="21" t="n"/>
      <c r="E1882" s="5" t="n"/>
      <c r="F1882" s="5" t="n"/>
      <c r="G1882" s="5" t="n"/>
      <c r="H1882" s="15" t="n"/>
      <c r="I1882" s="5" t="n"/>
      <c r="J1882" s="19">
        <f>IF(E1882&amp;""="","",IFERROR(INDEX('الخدمات'!$B$6:$B$205,MATCH(E1882&amp;"",'الخدمات'!$A$6:$A$205,0)),"خدمة غير موجودة"))</f>
        <v/>
      </c>
      <c r="K1882" s="19">
        <f>IF(A1882&amp;""="","",IF(AND(G1882="تم",ISNUMBER(J1882)),ROUND(J1882-N(H1882),2),0))</f>
        <v/>
      </c>
      <c r="L1882" s="19">
        <f>IF(A1882&amp;""="","",IFERROR(ROUND(K1882*INDEX('الموظفات'!$C$6:$C$205,MATCH(F1882&amp;"",'الموظفات'!$A$6:$A$205,0)),2),0))</f>
        <v/>
      </c>
      <c r="M1882" s="6">
        <f>IF(A1882&amp;""="","",IF(G1882&amp;""="","محجوز",G1882))</f>
        <v/>
      </c>
      <c r="N1882" s="18">
        <f>IF(ISNUMBER(A1882),IF(ISNUMBER(B1882),HOUR(B1882)*60+MINUTE(B1882),0),"")</f>
        <v/>
      </c>
      <c r="O1882" s="18">
        <f>IF(AND(ISNUMBER(A1882),A1882='الإعدادات'!$B$4),COUNTIFS($A$6:$A$2005,'الإعدادات'!$B$4,$N$6:$N$2005,"&lt;"&amp;N1882)+COUNTIFS($A$6:A1882,'الإعدادات'!$B$4,$N$6:N1882,N1882),"")</f>
        <v/>
      </c>
    </row>
    <row r="1883">
      <c r="A1883" s="13" t="n"/>
      <c r="B1883" s="20" t="n"/>
      <c r="C1883" s="5" t="n"/>
      <c r="D1883" s="21" t="n"/>
      <c r="E1883" s="5" t="n"/>
      <c r="F1883" s="5" t="n"/>
      <c r="G1883" s="5" t="n"/>
      <c r="H1883" s="15" t="n"/>
      <c r="I1883" s="5" t="n"/>
      <c r="J1883" s="19">
        <f>IF(E1883&amp;""="","",IFERROR(INDEX('الخدمات'!$B$6:$B$205,MATCH(E1883&amp;"",'الخدمات'!$A$6:$A$205,0)),"خدمة غير موجودة"))</f>
        <v/>
      </c>
      <c r="K1883" s="19">
        <f>IF(A1883&amp;""="","",IF(AND(G1883="تم",ISNUMBER(J1883)),ROUND(J1883-N(H1883),2),0))</f>
        <v/>
      </c>
      <c r="L1883" s="19">
        <f>IF(A1883&amp;""="","",IFERROR(ROUND(K1883*INDEX('الموظفات'!$C$6:$C$205,MATCH(F1883&amp;"",'الموظفات'!$A$6:$A$205,0)),2),0))</f>
        <v/>
      </c>
      <c r="M1883" s="6">
        <f>IF(A1883&amp;""="","",IF(G1883&amp;""="","محجوز",G1883))</f>
        <v/>
      </c>
      <c r="N1883" s="18">
        <f>IF(ISNUMBER(A1883),IF(ISNUMBER(B1883),HOUR(B1883)*60+MINUTE(B1883),0),"")</f>
        <v/>
      </c>
      <c r="O1883" s="18">
        <f>IF(AND(ISNUMBER(A1883),A1883='الإعدادات'!$B$4),COUNTIFS($A$6:$A$2005,'الإعدادات'!$B$4,$N$6:$N$2005,"&lt;"&amp;N1883)+COUNTIFS($A$6:A1883,'الإعدادات'!$B$4,$N$6:N1883,N1883),"")</f>
        <v/>
      </c>
    </row>
    <row r="1884">
      <c r="A1884" s="13" t="n"/>
      <c r="B1884" s="20" t="n"/>
      <c r="C1884" s="5" t="n"/>
      <c r="D1884" s="21" t="n"/>
      <c r="E1884" s="5" t="n"/>
      <c r="F1884" s="5" t="n"/>
      <c r="G1884" s="5" t="n"/>
      <c r="H1884" s="15" t="n"/>
      <c r="I1884" s="5" t="n"/>
      <c r="J1884" s="19">
        <f>IF(E1884&amp;""="","",IFERROR(INDEX('الخدمات'!$B$6:$B$205,MATCH(E1884&amp;"",'الخدمات'!$A$6:$A$205,0)),"خدمة غير موجودة"))</f>
        <v/>
      </c>
      <c r="K1884" s="19">
        <f>IF(A1884&amp;""="","",IF(AND(G1884="تم",ISNUMBER(J1884)),ROUND(J1884-N(H1884),2),0))</f>
        <v/>
      </c>
      <c r="L1884" s="19">
        <f>IF(A1884&amp;""="","",IFERROR(ROUND(K1884*INDEX('الموظفات'!$C$6:$C$205,MATCH(F1884&amp;"",'الموظفات'!$A$6:$A$205,0)),2),0))</f>
        <v/>
      </c>
      <c r="M1884" s="6">
        <f>IF(A1884&amp;""="","",IF(G1884&amp;""="","محجوز",G1884))</f>
        <v/>
      </c>
      <c r="N1884" s="18">
        <f>IF(ISNUMBER(A1884),IF(ISNUMBER(B1884),HOUR(B1884)*60+MINUTE(B1884),0),"")</f>
        <v/>
      </c>
      <c r="O1884" s="18">
        <f>IF(AND(ISNUMBER(A1884),A1884='الإعدادات'!$B$4),COUNTIFS($A$6:$A$2005,'الإعدادات'!$B$4,$N$6:$N$2005,"&lt;"&amp;N1884)+COUNTIFS($A$6:A1884,'الإعدادات'!$B$4,$N$6:N1884,N1884),"")</f>
        <v/>
      </c>
    </row>
    <row r="1885">
      <c r="A1885" s="13" t="n"/>
      <c r="B1885" s="20" t="n"/>
      <c r="C1885" s="5" t="n"/>
      <c r="D1885" s="21" t="n"/>
      <c r="E1885" s="5" t="n"/>
      <c r="F1885" s="5" t="n"/>
      <c r="G1885" s="5" t="n"/>
      <c r="H1885" s="15" t="n"/>
      <c r="I1885" s="5" t="n"/>
      <c r="J1885" s="19">
        <f>IF(E1885&amp;""="","",IFERROR(INDEX('الخدمات'!$B$6:$B$205,MATCH(E1885&amp;"",'الخدمات'!$A$6:$A$205,0)),"خدمة غير موجودة"))</f>
        <v/>
      </c>
      <c r="K1885" s="19">
        <f>IF(A1885&amp;""="","",IF(AND(G1885="تم",ISNUMBER(J1885)),ROUND(J1885-N(H1885),2),0))</f>
        <v/>
      </c>
      <c r="L1885" s="19">
        <f>IF(A1885&amp;""="","",IFERROR(ROUND(K1885*INDEX('الموظفات'!$C$6:$C$205,MATCH(F1885&amp;"",'الموظفات'!$A$6:$A$205,0)),2),0))</f>
        <v/>
      </c>
      <c r="M1885" s="6">
        <f>IF(A1885&amp;""="","",IF(G1885&amp;""="","محجوز",G1885))</f>
        <v/>
      </c>
      <c r="N1885" s="18">
        <f>IF(ISNUMBER(A1885),IF(ISNUMBER(B1885),HOUR(B1885)*60+MINUTE(B1885),0),"")</f>
        <v/>
      </c>
      <c r="O1885" s="18">
        <f>IF(AND(ISNUMBER(A1885),A1885='الإعدادات'!$B$4),COUNTIFS($A$6:$A$2005,'الإعدادات'!$B$4,$N$6:$N$2005,"&lt;"&amp;N1885)+COUNTIFS($A$6:A1885,'الإعدادات'!$B$4,$N$6:N1885,N1885),"")</f>
        <v/>
      </c>
    </row>
    <row r="1886">
      <c r="A1886" s="13" t="n"/>
      <c r="B1886" s="20" t="n"/>
      <c r="C1886" s="5" t="n"/>
      <c r="D1886" s="21" t="n"/>
      <c r="E1886" s="5" t="n"/>
      <c r="F1886" s="5" t="n"/>
      <c r="G1886" s="5" t="n"/>
      <c r="H1886" s="15" t="n"/>
      <c r="I1886" s="5" t="n"/>
      <c r="J1886" s="19">
        <f>IF(E1886&amp;""="","",IFERROR(INDEX('الخدمات'!$B$6:$B$205,MATCH(E1886&amp;"",'الخدمات'!$A$6:$A$205,0)),"خدمة غير موجودة"))</f>
        <v/>
      </c>
      <c r="K1886" s="19">
        <f>IF(A1886&amp;""="","",IF(AND(G1886="تم",ISNUMBER(J1886)),ROUND(J1886-N(H1886),2),0))</f>
        <v/>
      </c>
      <c r="L1886" s="19">
        <f>IF(A1886&amp;""="","",IFERROR(ROUND(K1886*INDEX('الموظفات'!$C$6:$C$205,MATCH(F1886&amp;"",'الموظفات'!$A$6:$A$205,0)),2),0))</f>
        <v/>
      </c>
      <c r="M1886" s="6">
        <f>IF(A1886&amp;""="","",IF(G1886&amp;""="","محجوز",G1886))</f>
        <v/>
      </c>
      <c r="N1886" s="18">
        <f>IF(ISNUMBER(A1886),IF(ISNUMBER(B1886),HOUR(B1886)*60+MINUTE(B1886),0),"")</f>
        <v/>
      </c>
      <c r="O1886" s="18">
        <f>IF(AND(ISNUMBER(A1886),A1886='الإعدادات'!$B$4),COUNTIFS($A$6:$A$2005,'الإعدادات'!$B$4,$N$6:$N$2005,"&lt;"&amp;N1886)+COUNTIFS($A$6:A1886,'الإعدادات'!$B$4,$N$6:N1886,N1886),"")</f>
        <v/>
      </c>
    </row>
    <row r="1887">
      <c r="A1887" s="13" t="n"/>
      <c r="B1887" s="20" t="n"/>
      <c r="C1887" s="5" t="n"/>
      <c r="D1887" s="21" t="n"/>
      <c r="E1887" s="5" t="n"/>
      <c r="F1887" s="5" t="n"/>
      <c r="G1887" s="5" t="n"/>
      <c r="H1887" s="15" t="n"/>
      <c r="I1887" s="5" t="n"/>
      <c r="J1887" s="19">
        <f>IF(E1887&amp;""="","",IFERROR(INDEX('الخدمات'!$B$6:$B$205,MATCH(E1887&amp;"",'الخدمات'!$A$6:$A$205,0)),"خدمة غير موجودة"))</f>
        <v/>
      </c>
      <c r="K1887" s="19">
        <f>IF(A1887&amp;""="","",IF(AND(G1887="تم",ISNUMBER(J1887)),ROUND(J1887-N(H1887),2),0))</f>
        <v/>
      </c>
      <c r="L1887" s="19">
        <f>IF(A1887&amp;""="","",IFERROR(ROUND(K1887*INDEX('الموظفات'!$C$6:$C$205,MATCH(F1887&amp;"",'الموظفات'!$A$6:$A$205,0)),2),0))</f>
        <v/>
      </c>
      <c r="M1887" s="6">
        <f>IF(A1887&amp;""="","",IF(G1887&amp;""="","محجوز",G1887))</f>
        <v/>
      </c>
      <c r="N1887" s="18">
        <f>IF(ISNUMBER(A1887),IF(ISNUMBER(B1887),HOUR(B1887)*60+MINUTE(B1887),0),"")</f>
        <v/>
      </c>
      <c r="O1887" s="18">
        <f>IF(AND(ISNUMBER(A1887),A1887='الإعدادات'!$B$4),COUNTIFS($A$6:$A$2005,'الإعدادات'!$B$4,$N$6:$N$2005,"&lt;"&amp;N1887)+COUNTIFS($A$6:A1887,'الإعدادات'!$B$4,$N$6:N1887,N1887),"")</f>
        <v/>
      </c>
    </row>
    <row r="1888">
      <c r="A1888" s="13" t="n"/>
      <c r="B1888" s="20" t="n"/>
      <c r="C1888" s="5" t="n"/>
      <c r="D1888" s="21" t="n"/>
      <c r="E1888" s="5" t="n"/>
      <c r="F1888" s="5" t="n"/>
      <c r="G1888" s="5" t="n"/>
      <c r="H1888" s="15" t="n"/>
      <c r="I1888" s="5" t="n"/>
      <c r="J1888" s="19">
        <f>IF(E1888&amp;""="","",IFERROR(INDEX('الخدمات'!$B$6:$B$205,MATCH(E1888&amp;"",'الخدمات'!$A$6:$A$205,0)),"خدمة غير موجودة"))</f>
        <v/>
      </c>
      <c r="K1888" s="19">
        <f>IF(A1888&amp;""="","",IF(AND(G1888="تم",ISNUMBER(J1888)),ROUND(J1888-N(H1888),2),0))</f>
        <v/>
      </c>
      <c r="L1888" s="19">
        <f>IF(A1888&amp;""="","",IFERROR(ROUND(K1888*INDEX('الموظفات'!$C$6:$C$205,MATCH(F1888&amp;"",'الموظفات'!$A$6:$A$205,0)),2),0))</f>
        <v/>
      </c>
      <c r="M1888" s="6">
        <f>IF(A1888&amp;""="","",IF(G1888&amp;""="","محجوز",G1888))</f>
        <v/>
      </c>
      <c r="N1888" s="18">
        <f>IF(ISNUMBER(A1888),IF(ISNUMBER(B1888),HOUR(B1888)*60+MINUTE(B1888),0),"")</f>
        <v/>
      </c>
      <c r="O1888" s="18">
        <f>IF(AND(ISNUMBER(A1888),A1888='الإعدادات'!$B$4),COUNTIFS($A$6:$A$2005,'الإعدادات'!$B$4,$N$6:$N$2005,"&lt;"&amp;N1888)+COUNTIFS($A$6:A1888,'الإعدادات'!$B$4,$N$6:N1888,N1888),"")</f>
        <v/>
      </c>
    </row>
    <row r="1889">
      <c r="A1889" s="13" t="n"/>
      <c r="B1889" s="20" t="n"/>
      <c r="C1889" s="5" t="n"/>
      <c r="D1889" s="21" t="n"/>
      <c r="E1889" s="5" t="n"/>
      <c r="F1889" s="5" t="n"/>
      <c r="G1889" s="5" t="n"/>
      <c r="H1889" s="15" t="n"/>
      <c r="I1889" s="5" t="n"/>
      <c r="J1889" s="19">
        <f>IF(E1889&amp;""="","",IFERROR(INDEX('الخدمات'!$B$6:$B$205,MATCH(E1889&amp;"",'الخدمات'!$A$6:$A$205,0)),"خدمة غير موجودة"))</f>
        <v/>
      </c>
      <c r="K1889" s="19">
        <f>IF(A1889&amp;""="","",IF(AND(G1889="تم",ISNUMBER(J1889)),ROUND(J1889-N(H1889),2),0))</f>
        <v/>
      </c>
      <c r="L1889" s="19">
        <f>IF(A1889&amp;""="","",IFERROR(ROUND(K1889*INDEX('الموظفات'!$C$6:$C$205,MATCH(F1889&amp;"",'الموظفات'!$A$6:$A$205,0)),2),0))</f>
        <v/>
      </c>
      <c r="M1889" s="6">
        <f>IF(A1889&amp;""="","",IF(G1889&amp;""="","محجوز",G1889))</f>
        <v/>
      </c>
      <c r="N1889" s="18">
        <f>IF(ISNUMBER(A1889),IF(ISNUMBER(B1889),HOUR(B1889)*60+MINUTE(B1889),0),"")</f>
        <v/>
      </c>
      <c r="O1889" s="18">
        <f>IF(AND(ISNUMBER(A1889),A1889='الإعدادات'!$B$4),COUNTIFS($A$6:$A$2005,'الإعدادات'!$B$4,$N$6:$N$2005,"&lt;"&amp;N1889)+COUNTIFS($A$6:A1889,'الإعدادات'!$B$4,$N$6:N1889,N1889),"")</f>
        <v/>
      </c>
    </row>
    <row r="1890">
      <c r="A1890" s="13" t="n"/>
      <c r="B1890" s="20" t="n"/>
      <c r="C1890" s="5" t="n"/>
      <c r="D1890" s="21" t="n"/>
      <c r="E1890" s="5" t="n"/>
      <c r="F1890" s="5" t="n"/>
      <c r="G1890" s="5" t="n"/>
      <c r="H1890" s="15" t="n"/>
      <c r="I1890" s="5" t="n"/>
      <c r="J1890" s="19">
        <f>IF(E1890&amp;""="","",IFERROR(INDEX('الخدمات'!$B$6:$B$205,MATCH(E1890&amp;"",'الخدمات'!$A$6:$A$205,0)),"خدمة غير موجودة"))</f>
        <v/>
      </c>
      <c r="K1890" s="19">
        <f>IF(A1890&amp;""="","",IF(AND(G1890="تم",ISNUMBER(J1890)),ROUND(J1890-N(H1890),2),0))</f>
        <v/>
      </c>
      <c r="L1890" s="19">
        <f>IF(A1890&amp;""="","",IFERROR(ROUND(K1890*INDEX('الموظفات'!$C$6:$C$205,MATCH(F1890&amp;"",'الموظفات'!$A$6:$A$205,0)),2),0))</f>
        <v/>
      </c>
      <c r="M1890" s="6">
        <f>IF(A1890&amp;""="","",IF(G1890&amp;""="","محجوز",G1890))</f>
        <v/>
      </c>
      <c r="N1890" s="18">
        <f>IF(ISNUMBER(A1890),IF(ISNUMBER(B1890),HOUR(B1890)*60+MINUTE(B1890),0),"")</f>
        <v/>
      </c>
      <c r="O1890" s="18">
        <f>IF(AND(ISNUMBER(A1890),A1890='الإعدادات'!$B$4),COUNTIFS($A$6:$A$2005,'الإعدادات'!$B$4,$N$6:$N$2005,"&lt;"&amp;N1890)+COUNTIFS($A$6:A1890,'الإعدادات'!$B$4,$N$6:N1890,N1890),"")</f>
        <v/>
      </c>
    </row>
    <row r="1891">
      <c r="A1891" s="13" t="n"/>
      <c r="B1891" s="20" t="n"/>
      <c r="C1891" s="5" t="n"/>
      <c r="D1891" s="21" t="n"/>
      <c r="E1891" s="5" t="n"/>
      <c r="F1891" s="5" t="n"/>
      <c r="G1891" s="5" t="n"/>
      <c r="H1891" s="15" t="n"/>
      <c r="I1891" s="5" t="n"/>
      <c r="J1891" s="19">
        <f>IF(E1891&amp;""="","",IFERROR(INDEX('الخدمات'!$B$6:$B$205,MATCH(E1891&amp;"",'الخدمات'!$A$6:$A$205,0)),"خدمة غير موجودة"))</f>
        <v/>
      </c>
      <c r="K1891" s="19">
        <f>IF(A1891&amp;""="","",IF(AND(G1891="تم",ISNUMBER(J1891)),ROUND(J1891-N(H1891),2),0))</f>
        <v/>
      </c>
      <c r="L1891" s="19">
        <f>IF(A1891&amp;""="","",IFERROR(ROUND(K1891*INDEX('الموظفات'!$C$6:$C$205,MATCH(F1891&amp;"",'الموظفات'!$A$6:$A$205,0)),2),0))</f>
        <v/>
      </c>
      <c r="M1891" s="6">
        <f>IF(A1891&amp;""="","",IF(G1891&amp;""="","محجوز",G1891))</f>
        <v/>
      </c>
      <c r="N1891" s="18">
        <f>IF(ISNUMBER(A1891),IF(ISNUMBER(B1891),HOUR(B1891)*60+MINUTE(B1891),0),"")</f>
        <v/>
      </c>
      <c r="O1891" s="18">
        <f>IF(AND(ISNUMBER(A1891),A1891='الإعدادات'!$B$4),COUNTIFS($A$6:$A$2005,'الإعدادات'!$B$4,$N$6:$N$2005,"&lt;"&amp;N1891)+COUNTIFS($A$6:A1891,'الإعدادات'!$B$4,$N$6:N1891,N1891),"")</f>
        <v/>
      </c>
    </row>
    <row r="1892">
      <c r="A1892" s="13" t="n"/>
      <c r="B1892" s="20" t="n"/>
      <c r="C1892" s="5" t="n"/>
      <c r="D1892" s="21" t="n"/>
      <c r="E1892" s="5" t="n"/>
      <c r="F1892" s="5" t="n"/>
      <c r="G1892" s="5" t="n"/>
      <c r="H1892" s="15" t="n"/>
      <c r="I1892" s="5" t="n"/>
      <c r="J1892" s="19">
        <f>IF(E1892&amp;""="","",IFERROR(INDEX('الخدمات'!$B$6:$B$205,MATCH(E1892&amp;"",'الخدمات'!$A$6:$A$205,0)),"خدمة غير موجودة"))</f>
        <v/>
      </c>
      <c r="K1892" s="19">
        <f>IF(A1892&amp;""="","",IF(AND(G1892="تم",ISNUMBER(J1892)),ROUND(J1892-N(H1892),2),0))</f>
        <v/>
      </c>
      <c r="L1892" s="19">
        <f>IF(A1892&amp;""="","",IFERROR(ROUND(K1892*INDEX('الموظفات'!$C$6:$C$205,MATCH(F1892&amp;"",'الموظفات'!$A$6:$A$205,0)),2),0))</f>
        <v/>
      </c>
      <c r="M1892" s="6">
        <f>IF(A1892&amp;""="","",IF(G1892&amp;""="","محجوز",G1892))</f>
        <v/>
      </c>
      <c r="N1892" s="18">
        <f>IF(ISNUMBER(A1892),IF(ISNUMBER(B1892),HOUR(B1892)*60+MINUTE(B1892),0),"")</f>
        <v/>
      </c>
      <c r="O1892" s="18">
        <f>IF(AND(ISNUMBER(A1892),A1892='الإعدادات'!$B$4),COUNTIFS($A$6:$A$2005,'الإعدادات'!$B$4,$N$6:$N$2005,"&lt;"&amp;N1892)+COUNTIFS($A$6:A1892,'الإعدادات'!$B$4,$N$6:N1892,N1892),"")</f>
        <v/>
      </c>
    </row>
    <row r="1893">
      <c r="A1893" s="13" t="n"/>
      <c r="B1893" s="20" t="n"/>
      <c r="C1893" s="5" t="n"/>
      <c r="D1893" s="21" t="n"/>
      <c r="E1893" s="5" t="n"/>
      <c r="F1893" s="5" t="n"/>
      <c r="G1893" s="5" t="n"/>
      <c r="H1893" s="15" t="n"/>
      <c r="I1893" s="5" t="n"/>
      <c r="J1893" s="19">
        <f>IF(E1893&amp;""="","",IFERROR(INDEX('الخدمات'!$B$6:$B$205,MATCH(E1893&amp;"",'الخدمات'!$A$6:$A$205,0)),"خدمة غير موجودة"))</f>
        <v/>
      </c>
      <c r="K1893" s="19">
        <f>IF(A1893&amp;""="","",IF(AND(G1893="تم",ISNUMBER(J1893)),ROUND(J1893-N(H1893),2),0))</f>
        <v/>
      </c>
      <c r="L1893" s="19">
        <f>IF(A1893&amp;""="","",IFERROR(ROUND(K1893*INDEX('الموظفات'!$C$6:$C$205,MATCH(F1893&amp;"",'الموظفات'!$A$6:$A$205,0)),2),0))</f>
        <v/>
      </c>
      <c r="M1893" s="6">
        <f>IF(A1893&amp;""="","",IF(G1893&amp;""="","محجوز",G1893))</f>
        <v/>
      </c>
      <c r="N1893" s="18">
        <f>IF(ISNUMBER(A1893),IF(ISNUMBER(B1893),HOUR(B1893)*60+MINUTE(B1893),0),"")</f>
        <v/>
      </c>
      <c r="O1893" s="18">
        <f>IF(AND(ISNUMBER(A1893),A1893='الإعدادات'!$B$4),COUNTIFS($A$6:$A$2005,'الإعدادات'!$B$4,$N$6:$N$2005,"&lt;"&amp;N1893)+COUNTIFS($A$6:A1893,'الإعدادات'!$B$4,$N$6:N1893,N1893),"")</f>
        <v/>
      </c>
    </row>
    <row r="1894">
      <c r="A1894" s="13" t="n"/>
      <c r="B1894" s="20" t="n"/>
      <c r="C1894" s="5" t="n"/>
      <c r="D1894" s="21" t="n"/>
      <c r="E1894" s="5" t="n"/>
      <c r="F1894" s="5" t="n"/>
      <c r="G1894" s="5" t="n"/>
      <c r="H1894" s="15" t="n"/>
      <c r="I1894" s="5" t="n"/>
      <c r="J1894" s="19">
        <f>IF(E1894&amp;""="","",IFERROR(INDEX('الخدمات'!$B$6:$B$205,MATCH(E1894&amp;"",'الخدمات'!$A$6:$A$205,0)),"خدمة غير موجودة"))</f>
        <v/>
      </c>
      <c r="K1894" s="19">
        <f>IF(A1894&amp;""="","",IF(AND(G1894="تم",ISNUMBER(J1894)),ROUND(J1894-N(H1894),2),0))</f>
        <v/>
      </c>
      <c r="L1894" s="19">
        <f>IF(A1894&amp;""="","",IFERROR(ROUND(K1894*INDEX('الموظفات'!$C$6:$C$205,MATCH(F1894&amp;"",'الموظفات'!$A$6:$A$205,0)),2),0))</f>
        <v/>
      </c>
      <c r="M1894" s="6">
        <f>IF(A1894&amp;""="","",IF(G1894&amp;""="","محجوز",G1894))</f>
        <v/>
      </c>
      <c r="N1894" s="18">
        <f>IF(ISNUMBER(A1894),IF(ISNUMBER(B1894),HOUR(B1894)*60+MINUTE(B1894),0),"")</f>
        <v/>
      </c>
      <c r="O1894" s="18">
        <f>IF(AND(ISNUMBER(A1894),A1894='الإعدادات'!$B$4),COUNTIFS($A$6:$A$2005,'الإعدادات'!$B$4,$N$6:$N$2005,"&lt;"&amp;N1894)+COUNTIFS($A$6:A1894,'الإعدادات'!$B$4,$N$6:N1894,N1894),"")</f>
        <v/>
      </c>
    </row>
    <row r="1895">
      <c r="A1895" s="13" t="n"/>
      <c r="B1895" s="20" t="n"/>
      <c r="C1895" s="5" t="n"/>
      <c r="D1895" s="21" t="n"/>
      <c r="E1895" s="5" t="n"/>
      <c r="F1895" s="5" t="n"/>
      <c r="G1895" s="5" t="n"/>
      <c r="H1895" s="15" t="n"/>
      <c r="I1895" s="5" t="n"/>
      <c r="J1895" s="19">
        <f>IF(E1895&amp;""="","",IFERROR(INDEX('الخدمات'!$B$6:$B$205,MATCH(E1895&amp;"",'الخدمات'!$A$6:$A$205,0)),"خدمة غير موجودة"))</f>
        <v/>
      </c>
      <c r="K1895" s="19">
        <f>IF(A1895&amp;""="","",IF(AND(G1895="تم",ISNUMBER(J1895)),ROUND(J1895-N(H1895),2),0))</f>
        <v/>
      </c>
      <c r="L1895" s="19">
        <f>IF(A1895&amp;""="","",IFERROR(ROUND(K1895*INDEX('الموظفات'!$C$6:$C$205,MATCH(F1895&amp;"",'الموظفات'!$A$6:$A$205,0)),2),0))</f>
        <v/>
      </c>
      <c r="M1895" s="6">
        <f>IF(A1895&amp;""="","",IF(G1895&amp;""="","محجوز",G1895))</f>
        <v/>
      </c>
      <c r="N1895" s="18">
        <f>IF(ISNUMBER(A1895),IF(ISNUMBER(B1895),HOUR(B1895)*60+MINUTE(B1895),0),"")</f>
        <v/>
      </c>
      <c r="O1895" s="18">
        <f>IF(AND(ISNUMBER(A1895),A1895='الإعدادات'!$B$4),COUNTIFS($A$6:$A$2005,'الإعدادات'!$B$4,$N$6:$N$2005,"&lt;"&amp;N1895)+COUNTIFS($A$6:A1895,'الإعدادات'!$B$4,$N$6:N1895,N1895),"")</f>
        <v/>
      </c>
    </row>
    <row r="1896">
      <c r="A1896" s="13" t="n"/>
      <c r="B1896" s="20" t="n"/>
      <c r="C1896" s="5" t="n"/>
      <c r="D1896" s="21" t="n"/>
      <c r="E1896" s="5" t="n"/>
      <c r="F1896" s="5" t="n"/>
      <c r="G1896" s="5" t="n"/>
      <c r="H1896" s="15" t="n"/>
      <c r="I1896" s="5" t="n"/>
      <c r="J1896" s="19">
        <f>IF(E1896&amp;""="","",IFERROR(INDEX('الخدمات'!$B$6:$B$205,MATCH(E1896&amp;"",'الخدمات'!$A$6:$A$205,0)),"خدمة غير موجودة"))</f>
        <v/>
      </c>
      <c r="K1896" s="19">
        <f>IF(A1896&amp;""="","",IF(AND(G1896="تم",ISNUMBER(J1896)),ROUND(J1896-N(H1896),2),0))</f>
        <v/>
      </c>
      <c r="L1896" s="19">
        <f>IF(A1896&amp;""="","",IFERROR(ROUND(K1896*INDEX('الموظفات'!$C$6:$C$205,MATCH(F1896&amp;"",'الموظفات'!$A$6:$A$205,0)),2),0))</f>
        <v/>
      </c>
      <c r="M1896" s="6">
        <f>IF(A1896&amp;""="","",IF(G1896&amp;""="","محجوز",G1896))</f>
        <v/>
      </c>
      <c r="N1896" s="18">
        <f>IF(ISNUMBER(A1896),IF(ISNUMBER(B1896),HOUR(B1896)*60+MINUTE(B1896),0),"")</f>
        <v/>
      </c>
      <c r="O1896" s="18">
        <f>IF(AND(ISNUMBER(A1896),A1896='الإعدادات'!$B$4),COUNTIFS($A$6:$A$2005,'الإعدادات'!$B$4,$N$6:$N$2005,"&lt;"&amp;N1896)+COUNTIFS($A$6:A1896,'الإعدادات'!$B$4,$N$6:N1896,N1896),"")</f>
        <v/>
      </c>
    </row>
    <row r="1897">
      <c r="A1897" s="13" t="n"/>
      <c r="B1897" s="20" t="n"/>
      <c r="C1897" s="5" t="n"/>
      <c r="D1897" s="21" t="n"/>
      <c r="E1897" s="5" t="n"/>
      <c r="F1897" s="5" t="n"/>
      <c r="G1897" s="5" t="n"/>
      <c r="H1897" s="15" t="n"/>
      <c r="I1897" s="5" t="n"/>
      <c r="J1897" s="19">
        <f>IF(E1897&amp;""="","",IFERROR(INDEX('الخدمات'!$B$6:$B$205,MATCH(E1897&amp;"",'الخدمات'!$A$6:$A$205,0)),"خدمة غير موجودة"))</f>
        <v/>
      </c>
      <c r="K1897" s="19">
        <f>IF(A1897&amp;""="","",IF(AND(G1897="تم",ISNUMBER(J1897)),ROUND(J1897-N(H1897),2),0))</f>
        <v/>
      </c>
      <c r="L1897" s="19">
        <f>IF(A1897&amp;""="","",IFERROR(ROUND(K1897*INDEX('الموظفات'!$C$6:$C$205,MATCH(F1897&amp;"",'الموظفات'!$A$6:$A$205,0)),2),0))</f>
        <v/>
      </c>
      <c r="M1897" s="6">
        <f>IF(A1897&amp;""="","",IF(G1897&amp;""="","محجوز",G1897))</f>
        <v/>
      </c>
      <c r="N1897" s="18">
        <f>IF(ISNUMBER(A1897),IF(ISNUMBER(B1897),HOUR(B1897)*60+MINUTE(B1897),0),"")</f>
        <v/>
      </c>
      <c r="O1897" s="18">
        <f>IF(AND(ISNUMBER(A1897),A1897='الإعدادات'!$B$4),COUNTIFS($A$6:$A$2005,'الإعدادات'!$B$4,$N$6:$N$2005,"&lt;"&amp;N1897)+COUNTIFS($A$6:A1897,'الإعدادات'!$B$4,$N$6:N1897,N1897),"")</f>
        <v/>
      </c>
    </row>
    <row r="1898">
      <c r="A1898" s="13" t="n"/>
      <c r="B1898" s="20" t="n"/>
      <c r="C1898" s="5" t="n"/>
      <c r="D1898" s="21" t="n"/>
      <c r="E1898" s="5" t="n"/>
      <c r="F1898" s="5" t="n"/>
      <c r="G1898" s="5" t="n"/>
      <c r="H1898" s="15" t="n"/>
      <c r="I1898" s="5" t="n"/>
      <c r="J1898" s="19">
        <f>IF(E1898&amp;""="","",IFERROR(INDEX('الخدمات'!$B$6:$B$205,MATCH(E1898&amp;"",'الخدمات'!$A$6:$A$205,0)),"خدمة غير موجودة"))</f>
        <v/>
      </c>
      <c r="K1898" s="19">
        <f>IF(A1898&amp;""="","",IF(AND(G1898="تم",ISNUMBER(J1898)),ROUND(J1898-N(H1898),2),0))</f>
        <v/>
      </c>
      <c r="L1898" s="19">
        <f>IF(A1898&amp;""="","",IFERROR(ROUND(K1898*INDEX('الموظفات'!$C$6:$C$205,MATCH(F1898&amp;"",'الموظفات'!$A$6:$A$205,0)),2),0))</f>
        <v/>
      </c>
      <c r="M1898" s="6">
        <f>IF(A1898&amp;""="","",IF(G1898&amp;""="","محجوز",G1898))</f>
        <v/>
      </c>
      <c r="N1898" s="18">
        <f>IF(ISNUMBER(A1898),IF(ISNUMBER(B1898),HOUR(B1898)*60+MINUTE(B1898),0),"")</f>
        <v/>
      </c>
      <c r="O1898" s="18">
        <f>IF(AND(ISNUMBER(A1898),A1898='الإعدادات'!$B$4),COUNTIFS($A$6:$A$2005,'الإعدادات'!$B$4,$N$6:$N$2005,"&lt;"&amp;N1898)+COUNTIFS($A$6:A1898,'الإعدادات'!$B$4,$N$6:N1898,N1898),"")</f>
        <v/>
      </c>
    </row>
    <row r="1899">
      <c r="A1899" s="13" t="n"/>
      <c r="B1899" s="20" t="n"/>
      <c r="C1899" s="5" t="n"/>
      <c r="D1899" s="21" t="n"/>
      <c r="E1899" s="5" t="n"/>
      <c r="F1899" s="5" t="n"/>
      <c r="G1899" s="5" t="n"/>
      <c r="H1899" s="15" t="n"/>
      <c r="I1899" s="5" t="n"/>
      <c r="J1899" s="19">
        <f>IF(E1899&amp;""="","",IFERROR(INDEX('الخدمات'!$B$6:$B$205,MATCH(E1899&amp;"",'الخدمات'!$A$6:$A$205,0)),"خدمة غير موجودة"))</f>
        <v/>
      </c>
      <c r="K1899" s="19">
        <f>IF(A1899&amp;""="","",IF(AND(G1899="تم",ISNUMBER(J1899)),ROUND(J1899-N(H1899),2),0))</f>
        <v/>
      </c>
      <c r="L1899" s="19">
        <f>IF(A1899&amp;""="","",IFERROR(ROUND(K1899*INDEX('الموظفات'!$C$6:$C$205,MATCH(F1899&amp;"",'الموظفات'!$A$6:$A$205,0)),2),0))</f>
        <v/>
      </c>
      <c r="M1899" s="6">
        <f>IF(A1899&amp;""="","",IF(G1899&amp;""="","محجوز",G1899))</f>
        <v/>
      </c>
      <c r="N1899" s="18">
        <f>IF(ISNUMBER(A1899),IF(ISNUMBER(B1899),HOUR(B1899)*60+MINUTE(B1899),0),"")</f>
        <v/>
      </c>
      <c r="O1899" s="18">
        <f>IF(AND(ISNUMBER(A1899),A1899='الإعدادات'!$B$4),COUNTIFS($A$6:$A$2005,'الإعدادات'!$B$4,$N$6:$N$2005,"&lt;"&amp;N1899)+COUNTIFS($A$6:A1899,'الإعدادات'!$B$4,$N$6:N1899,N1899),"")</f>
        <v/>
      </c>
    </row>
    <row r="1900">
      <c r="A1900" s="13" t="n"/>
      <c r="B1900" s="20" t="n"/>
      <c r="C1900" s="5" t="n"/>
      <c r="D1900" s="21" t="n"/>
      <c r="E1900" s="5" t="n"/>
      <c r="F1900" s="5" t="n"/>
      <c r="G1900" s="5" t="n"/>
      <c r="H1900" s="15" t="n"/>
      <c r="I1900" s="5" t="n"/>
      <c r="J1900" s="19">
        <f>IF(E1900&amp;""="","",IFERROR(INDEX('الخدمات'!$B$6:$B$205,MATCH(E1900&amp;"",'الخدمات'!$A$6:$A$205,0)),"خدمة غير موجودة"))</f>
        <v/>
      </c>
      <c r="K1900" s="19">
        <f>IF(A1900&amp;""="","",IF(AND(G1900="تم",ISNUMBER(J1900)),ROUND(J1900-N(H1900),2),0))</f>
        <v/>
      </c>
      <c r="L1900" s="19">
        <f>IF(A1900&amp;""="","",IFERROR(ROUND(K1900*INDEX('الموظفات'!$C$6:$C$205,MATCH(F1900&amp;"",'الموظفات'!$A$6:$A$205,0)),2),0))</f>
        <v/>
      </c>
      <c r="M1900" s="6">
        <f>IF(A1900&amp;""="","",IF(G1900&amp;""="","محجوز",G1900))</f>
        <v/>
      </c>
      <c r="N1900" s="18">
        <f>IF(ISNUMBER(A1900),IF(ISNUMBER(B1900),HOUR(B1900)*60+MINUTE(B1900),0),"")</f>
        <v/>
      </c>
      <c r="O1900" s="18">
        <f>IF(AND(ISNUMBER(A1900),A1900='الإعدادات'!$B$4),COUNTIFS($A$6:$A$2005,'الإعدادات'!$B$4,$N$6:$N$2005,"&lt;"&amp;N1900)+COUNTIFS($A$6:A1900,'الإعدادات'!$B$4,$N$6:N1900,N1900),"")</f>
        <v/>
      </c>
    </row>
    <row r="1901">
      <c r="A1901" s="13" t="n"/>
      <c r="B1901" s="20" t="n"/>
      <c r="C1901" s="5" t="n"/>
      <c r="D1901" s="21" t="n"/>
      <c r="E1901" s="5" t="n"/>
      <c r="F1901" s="5" t="n"/>
      <c r="G1901" s="5" t="n"/>
      <c r="H1901" s="15" t="n"/>
      <c r="I1901" s="5" t="n"/>
      <c r="J1901" s="19">
        <f>IF(E1901&amp;""="","",IFERROR(INDEX('الخدمات'!$B$6:$B$205,MATCH(E1901&amp;"",'الخدمات'!$A$6:$A$205,0)),"خدمة غير موجودة"))</f>
        <v/>
      </c>
      <c r="K1901" s="19">
        <f>IF(A1901&amp;""="","",IF(AND(G1901="تم",ISNUMBER(J1901)),ROUND(J1901-N(H1901),2),0))</f>
        <v/>
      </c>
      <c r="L1901" s="19">
        <f>IF(A1901&amp;""="","",IFERROR(ROUND(K1901*INDEX('الموظفات'!$C$6:$C$205,MATCH(F1901&amp;"",'الموظفات'!$A$6:$A$205,0)),2),0))</f>
        <v/>
      </c>
      <c r="M1901" s="6">
        <f>IF(A1901&amp;""="","",IF(G1901&amp;""="","محجوز",G1901))</f>
        <v/>
      </c>
      <c r="N1901" s="18">
        <f>IF(ISNUMBER(A1901),IF(ISNUMBER(B1901),HOUR(B1901)*60+MINUTE(B1901),0),"")</f>
        <v/>
      </c>
      <c r="O1901" s="18">
        <f>IF(AND(ISNUMBER(A1901),A1901='الإعدادات'!$B$4),COUNTIFS($A$6:$A$2005,'الإعدادات'!$B$4,$N$6:$N$2005,"&lt;"&amp;N1901)+COUNTIFS($A$6:A1901,'الإعدادات'!$B$4,$N$6:N1901,N1901),"")</f>
        <v/>
      </c>
    </row>
    <row r="1902">
      <c r="A1902" s="13" t="n"/>
      <c r="B1902" s="20" t="n"/>
      <c r="C1902" s="5" t="n"/>
      <c r="D1902" s="21" t="n"/>
      <c r="E1902" s="5" t="n"/>
      <c r="F1902" s="5" t="n"/>
      <c r="G1902" s="5" t="n"/>
      <c r="H1902" s="15" t="n"/>
      <c r="I1902" s="5" t="n"/>
      <c r="J1902" s="19">
        <f>IF(E1902&amp;""="","",IFERROR(INDEX('الخدمات'!$B$6:$B$205,MATCH(E1902&amp;"",'الخدمات'!$A$6:$A$205,0)),"خدمة غير موجودة"))</f>
        <v/>
      </c>
      <c r="K1902" s="19">
        <f>IF(A1902&amp;""="","",IF(AND(G1902="تم",ISNUMBER(J1902)),ROUND(J1902-N(H1902),2),0))</f>
        <v/>
      </c>
      <c r="L1902" s="19">
        <f>IF(A1902&amp;""="","",IFERROR(ROUND(K1902*INDEX('الموظفات'!$C$6:$C$205,MATCH(F1902&amp;"",'الموظفات'!$A$6:$A$205,0)),2),0))</f>
        <v/>
      </c>
      <c r="M1902" s="6">
        <f>IF(A1902&amp;""="","",IF(G1902&amp;""="","محجوز",G1902))</f>
        <v/>
      </c>
      <c r="N1902" s="18">
        <f>IF(ISNUMBER(A1902),IF(ISNUMBER(B1902),HOUR(B1902)*60+MINUTE(B1902),0),"")</f>
        <v/>
      </c>
      <c r="O1902" s="18">
        <f>IF(AND(ISNUMBER(A1902),A1902='الإعدادات'!$B$4),COUNTIFS($A$6:$A$2005,'الإعدادات'!$B$4,$N$6:$N$2005,"&lt;"&amp;N1902)+COUNTIFS($A$6:A1902,'الإعدادات'!$B$4,$N$6:N1902,N1902),"")</f>
        <v/>
      </c>
    </row>
    <row r="1903">
      <c r="A1903" s="13" t="n"/>
      <c r="B1903" s="20" t="n"/>
      <c r="C1903" s="5" t="n"/>
      <c r="D1903" s="21" t="n"/>
      <c r="E1903" s="5" t="n"/>
      <c r="F1903" s="5" t="n"/>
      <c r="G1903" s="5" t="n"/>
      <c r="H1903" s="15" t="n"/>
      <c r="I1903" s="5" t="n"/>
      <c r="J1903" s="19">
        <f>IF(E1903&amp;""="","",IFERROR(INDEX('الخدمات'!$B$6:$B$205,MATCH(E1903&amp;"",'الخدمات'!$A$6:$A$205,0)),"خدمة غير موجودة"))</f>
        <v/>
      </c>
      <c r="K1903" s="19">
        <f>IF(A1903&amp;""="","",IF(AND(G1903="تم",ISNUMBER(J1903)),ROUND(J1903-N(H1903),2),0))</f>
        <v/>
      </c>
      <c r="L1903" s="19">
        <f>IF(A1903&amp;""="","",IFERROR(ROUND(K1903*INDEX('الموظفات'!$C$6:$C$205,MATCH(F1903&amp;"",'الموظفات'!$A$6:$A$205,0)),2),0))</f>
        <v/>
      </c>
      <c r="M1903" s="6">
        <f>IF(A1903&amp;""="","",IF(G1903&amp;""="","محجوز",G1903))</f>
        <v/>
      </c>
      <c r="N1903" s="18">
        <f>IF(ISNUMBER(A1903),IF(ISNUMBER(B1903),HOUR(B1903)*60+MINUTE(B1903),0),"")</f>
        <v/>
      </c>
      <c r="O1903" s="18">
        <f>IF(AND(ISNUMBER(A1903),A1903='الإعدادات'!$B$4),COUNTIFS($A$6:$A$2005,'الإعدادات'!$B$4,$N$6:$N$2005,"&lt;"&amp;N1903)+COUNTIFS($A$6:A1903,'الإعدادات'!$B$4,$N$6:N1903,N1903),"")</f>
        <v/>
      </c>
    </row>
    <row r="1904">
      <c r="A1904" s="13" t="n"/>
      <c r="B1904" s="20" t="n"/>
      <c r="C1904" s="5" t="n"/>
      <c r="D1904" s="21" t="n"/>
      <c r="E1904" s="5" t="n"/>
      <c r="F1904" s="5" t="n"/>
      <c r="G1904" s="5" t="n"/>
      <c r="H1904" s="15" t="n"/>
      <c r="I1904" s="5" t="n"/>
      <c r="J1904" s="19">
        <f>IF(E1904&amp;""="","",IFERROR(INDEX('الخدمات'!$B$6:$B$205,MATCH(E1904&amp;"",'الخدمات'!$A$6:$A$205,0)),"خدمة غير موجودة"))</f>
        <v/>
      </c>
      <c r="K1904" s="19">
        <f>IF(A1904&amp;""="","",IF(AND(G1904="تم",ISNUMBER(J1904)),ROUND(J1904-N(H1904),2),0))</f>
        <v/>
      </c>
      <c r="L1904" s="19">
        <f>IF(A1904&amp;""="","",IFERROR(ROUND(K1904*INDEX('الموظفات'!$C$6:$C$205,MATCH(F1904&amp;"",'الموظفات'!$A$6:$A$205,0)),2),0))</f>
        <v/>
      </c>
      <c r="M1904" s="6">
        <f>IF(A1904&amp;""="","",IF(G1904&amp;""="","محجوز",G1904))</f>
        <v/>
      </c>
      <c r="N1904" s="18">
        <f>IF(ISNUMBER(A1904),IF(ISNUMBER(B1904),HOUR(B1904)*60+MINUTE(B1904),0),"")</f>
        <v/>
      </c>
      <c r="O1904" s="18">
        <f>IF(AND(ISNUMBER(A1904),A1904='الإعدادات'!$B$4),COUNTIFS($A$6:$A$2005,'الإعدادات'!$B$4,$N$6:$N$2005,"&lt;"&amp;N1904)+COUNTIFS($A$6:A1904,'الإعدادات'!$B$4,$N$6:N1904,N1904),"")</f>
        <v/>
      </c>
    </row>
    <row r="1905">
      <c r="A1905" s="13" t="n"/>
      <c r="B1905" s="20" t="n"/>
      <c r="C1905" s="5" t="n"/>
      <c r="D1905" s="21" t="n"/>
      <c r="E1905" s="5" t="n"/>
      <c r="F1905" s="5" t="n"/>
      <c r="G1905" s="5" t="n"/>
      <c r="H1905" s="15" t="n"/>
      <c r="I1905" s="5" t="n"/>
      <c r="J1905" s="19">
        <f>IF(E1905&amp;""="","",IFERROR(INDEX('الخدمات'!$B$6:$B$205,MATCH(E1905&amp;"",'الخدمات'!$A$6:$A$205,0)),"خدمة غير موجودة"))</f>
        <v/>
      </c>
      <c r="K1905" s="19">
        <f>IF(A1905&amp;""="","",IF(AND(G1905="تم",ISNUMBER(J1905)),ROUND(J1905-N(H1905),2),0))</f>
        <v/>
      </c>
      <c r="L1905" s="19">
        <f>IF(A1905&amp;""="","",IFERROR(ROUND(K1905*INDEX('الموظفات'!$C$6:$C$205,MATCH(F1905&amp;"",'الموظفات'!$A$6:$A$205,0)),2),0))</f>
        <v/>
      </c>
      <c r="M1905" s="6">
        <f>IF(A1905&amp;""="","",IF(G1905&amp;""="","محجوز",G1905))</f>
        <v/>
      </c>
      <c r="N1905" s="18">
        <f>IF(ISNUMBER(A1905),IF(ISNUMBER(B1905),HOUR(B1905)*60+MINUTE(B1905),0),"")</f>
        <v/>
      </c>
      <c r="O1905" s="18">
        <f>IF(AND(ISNUMBER(A1905),A1905='الإعدادات'!$B$4),COUNTIFS($A$6:$A$2005,'الإعدادات'!$B$4,$N$6:$N$2005,"&lt;"&amp;N1905)+COUNTIFS($A$6:A1905,'الإعدادات'!$B$4,$N$6:N1905,N1905),"")</f>
        <v/>
      </c>
    </row>
    <row r="1906">
      <c r="A1906" s="13" t="n"/>
      <c r="B1906" s="20" t="n"/>
      <c r="C1906" s="5" t="n"/>
      <c r="D1906" s="21" t="n"/>
      <c r="E1906" s="5" t="n"/>
      <c r="F1906" s="5" t="n"/>
      <c r="G1906" s="5" t="n"/>
      <c r="H1906" s="15" t="n"/>
      <c r="I1906" s="5" t="n"/>
      <c r="J1906" s="19">
        <f>IF(E1906&amp;""="","",IFERROR(INDEX('الخدمات'!$B$6:$B$205,MATCH(E1906&amp;"",'الخدمات'!$A$6:$A$205,0)),"خدمة غير موجودة"))</f>
        <v/>
      </c>
      <c r="K1906" s="19">
        <f>IF(A1906&amp;""="","",IF(AND(G1906="تم",ISNUMBER(J1906)),ROUND(J1906-N(H1906),2),0))</f>
        <v/>
      </c>
      <c r="L1906" s="19">
        <f>IF(A1906&amp;""="","",IFERROR(ROUND(K1906*INDEX('الموظفات'!$C$6:$C$205,MATCH(F1906&amp;"",'الموظفات'!$A$6:$A$205,0)),2),0))</f>
        <v/>
      </c>
      <c r="M1906" s="6">
        <f>IF(A1906&amp;""="","",IF(G1906&amp;""="","محجوز",G1906))</f>
        <v/>
      </c>
      <c r="N1906" s="18">
        <f>IF(ISNUMBER(A1906),IF(ISNUMBER(B1906),HOUR(B1906)*60+MINUTE(B1906),0),"")</f>
        <v/>
      </c>
      <c r="O1906" s="18">
        <f>IF(AND(ISNUMBER(A1906),A1906='الإعدادات'!$B$4),COUNTIFS($A$6:$A$2005,'الإعدادات'!$B$4,$N$6:$N$2005,"&lt;"&amp;N1906)+COUNTIFS($A$6:A1906,'الإعدادات'!$B$4,$N$6:N1906,N1906),"")</f>
        <v/>
      </c>
    </row>
    <row r="1907">
      <c r="A1907" s="13" t="n"/>
      <c r="B1907" s="20" t="n"/>
      <c r="C1907" s="5" t="n"/>
      <c r="D1907" s="21" t="n"/>
      <c r="E1907" s="5" t="n"/>
      <c r="F1907" s="5" t="n"/>
      <c r="G1907" s="5" t="n"/>
      <c r="H1907" s="15" t="n"/>
      <c r="I1907" s="5" t="n"/>
      <c r="J1907" s="19">
        <f>IF(E1907&amp;""="","",IFERROR(INDEX('الخدمات'!$B$6:$B$205,MATCH(E1907&amp;"",'الخدمات'!$A$6:$A$205,0)),"خدمة غير موجودة"))</f>
        <v/>
      </c>
      <c r="K1907" s="19">
        <f>IF(A1907&amp;""="","",IF(AND(G1907="تم",ISNUMBER(J1907)),ROUND(J1907-N(H1907),2),0))</f>
        <v/>
      </c>
      <c r="L1907" s="19">
        <f>IF(A1907&amp;""="","",IFERROR(ROUND(K1907*INDEX('الموظفات'!$C$6:$C$205,MATCH(F1907&amp;"",'الموظفات'!$A$6:$A$205,0)),2),0))</f>
        <v/>
      </c>
      <c r="M1907" s="6">
        <f>IF(A1907&amp;""="","",IF(G1907&amp;""="","محجوز",G1907))</f>
        <v/>
      </c>
      <c r="N1907" s="18">
        <f>IF(ISNUMBER(A1907),IF(ISNUMBER(B1907),HOUR(B1907)*60+MINUTE(B1907),0),"")</f>
        <v/>
      </c>
      <c r="O1907" s="18">
        <f>IF(AND(ISNUMBER(A1907),A1907='الإعدادات'!$B$4),COUNTIFS($A$6:$A$2005,'الإعدادات'!$B$4,$N$6:$N$2005,"&lt;"&amp;N1907)+COUNTIFS($A$6:A1907,'الإعدادات'!$B$4,$N$6:N1907,N1907),"")</f>
        <v/>
      </c>
    </row>
    <row r="1908">
      <c r="A1908" s="13" t="n"/>
      <c r="B1908" s="20" t="n"/>
      <c r="C1908" s="5" t="n"/>
      <c r="D1908" s="21" t="n"/>
      <c r="E1908" s="5" t="n"/>
      <c r="F1908" s="5" t="n"/>
      <c r="G1908" s="5" t="n"/>
      <c r="H1908" s="15" t="n"/>
      <c r="I1908" s="5" t="n"/>
      <c r="J1908" s="19">
        <f>IF(E1908&amp;""="","",IFERROR(INDEX('الخدمات'!$B$6:$B$205,MATCH(E1908&amp;"",'الخدمات'!$A$6:$A$205,0)),"خدمة غير موجودة"))</f>
        <v/>
      </c>
      <c r="K1908" s="19">
        <f>IF(A1908&amp;""="","",IF(AND(G1908="تم",ISNUMBER(J1908)),ROUND(J1908-N(H1908),2),0))</f>
        <v/>
      </c>
      <c r="L1908" s="19">
        <f>IF(A1908&amp;""="","",IFERROR(ROUND(K1908*INDEX('الموظفات'!$C$6:$C$205,MATCH(F1908&amp;"",'الموظفات'!$A$6:$A$205,0)),2),0))</f>
        <v/>
      </c>
      <c r="M1908" s="6">
        <f>IF(A1908&amp;""="","",IF(G1908&amp;""="","محجوز",G1908))</f>
        <v/>
      </c>
      <c r="N1908" s="18">
        <f>IF(ISNUMBER(A1908),IF(ISNUMBER(B1908),HOUR(B1908)*60+MINUTE(B1908),0),"")</f>
        <v/>
      </c>
      <c r="O1908" s="18">
        <f>IF(AND(ISNUMBER(A1908),A1908='الإعدادات'!$B$4),COUNTIFS($A$6:$A$2005,'الإعدادات'!$B$4,$N$6:$N$2005,"&lt;"&amp;N1908)+COUNTIFS($A$6:A1908,'الإعدادات'!$B$4,$N$6:N1908,N1908),"")</f>
        <v/>
      </c>
    </row>
    <row r="1909">
      <c r="A1909" s="13" t="n"/>
      <c r="B1909" s="20" t="n"/>
      <c r="C1909" s="5" t="n"/>
      <c r="D1909" s="21" t="n"/>
      <c r="E1909" s="5" t="n"/>
      <c r="F1909" s="5" t="n"/>
      <c r="G1909" s="5" t="n"/>
      <c r="H1909" s="15" t="n"/>
      <c r="I1909" s="5" t="n"/>
      <c r="J1909" s="19">
        <f>IF(E1909&amp;""="","",IFERROR(INDEX('الخدمات'!$B$6:$B$205,MATCH(E1909&amp;"",'الخدمات'!$A$6:$A$205,0)),"خدمة غير موجودة"))</f>
        <v/>
      </c>
      <c r="K1909" s="19">
        <f>IF(A1909&amp;""="","",IF(AND(G1909="تم",ISNUMBER(J1909)),ROUND(J1909-N(H1909),2),0))</f>
        <v/>
      </c>
      <c r="L1909" s="19">
        <f>IF(A1909&amp;""="","",IFERROR(ROUND(K1909*INDEX('الموظفات'!$C$6:$C$205,MATCH(F1909&amp;"",'الموظفات'!$A$6:$A$205,0)),2),0))</f>
        <v/>
      </c>
      <c r="M1909" s="6">
        <f>IF(A1909&amp;""="","",IF(G1909&amp;""="","محجوز",G1909))</f>
        <v/>
      </c>
      <c r="N1909" s="18">
        <f>IF(ISNUMBER(A1909),IF(ISNUMBER(B1909),HOUR(B1909)*60+MINUTE(B1909),0),"")</f>
        <v/>
      </c>
      <c r="O1909" s="18">
        <f>IF(AND(ISNUMBER(A1909),A1909='الإعدادات'!$B$4),COUNTIFS($A$6:$A$2005,'الإعدادات'!$B$4,$N$6:$N$2005,"&lt;"&amp;N1909)+COUNTIFS($A$6:A1909,'الإعدادات'!$B$4,$N$6:N1909,N1909),"")</f>
        <v/>
      </c>
    </row>
    <row r="1910">
      <c r="A1910" s="13" t="n"/>
      <c r="B1910" s="20" t="n"/>
      <c r="C1910" s="5" t="n"/>
      <c r="D1910" s="21" t="n"/>
      <c r="E1910" s="5" t="n"/>
      <c r="F1910" s="5" t="n"/>
      <c r="G1910" s="5" t="n"/>
      <c r="H1910" s="15" t="n"/>
      <c r="I1910" s="5" t="n"/>
      <c r="J1910" s="19">
        <f>IF(E1910&amp;""="","",IFERROR(INDEX('الخدمات'!$B$6:$B$205,MATCH(E1910&amp;"",'الخدمات'!$A$6:$A$205,0)),"خدمة غير موجودة"))</f>
        <v/>
      </c>
      <c r="K1910" s="19">
        <f>IF(A1910&amp;""="","",IF(AND(G1910="تم",ISNUMBER(J1910)),ROUND(J1910-N(H1910),2),0))</f>
        <v/>
      </c>
      <c r="L1910" s="19">
        <f>IF(A1910&amp;""="","",IFERROR(ROUND(K1910*INDEX('الموظفات'!$C$6:$C$205,MATCH(F1910&amp;"",'الموظفات'!$A$6:$A$205,0)),2),0))</f>
        <v/>
      </c>
      <c r="M1910" s="6">
        <f>IF(A1910&amp;""="","",IF(G1910&amp;""="","محجوز",G1910))</f>
        <v/>
      </c>
      <c r="N1910" s="18">
        <f>IF(ISNUMBER(A1910),IF(ISNUMBER(B1910),HOUR(B1910)*60+MINUTE(B1910),0),"")</f>
        <v/>
      </c>
      <c r="O1910" s="18">
        <f>IF(AND(ISNUMBER(A1910),A1910='الإعدادات'!$B$4),COUNTIFS($A$6:$A$2005,'الإعدادات'!$B$4,$N$6:$N$2005,"&lt;"&amp;N1910)+COUNTIFS($A$6:A1910,'الإعدادات'!$B$4,$N$6:N1910,N1910),"")</f>
        <v/>
      </c>
    </row>
    <row r="1911">
      <c r="A1911" s="13" t="n"/>
      <c r="B1911" s="20" t="n"/>
      <c r="C1911" s="5" t="n"/>
      <c r="D1911" s="21" t="n"/>
      <c r="E1911" s="5" t="n"/>
      <c r="F1911" s="5" t="n"/>
      <c r="G1911" s="5" t="n"/>
      <c r="H1911" s="15" t="n"/>
      <c r="I1911" s="5" t="n"/>
      <c r="J1911" s="19">
        <f>IF(E1911&amp;""="","",IFERROR(INDEX('الخدمات'!$B$6:$B$205,MATCH(E1911&amp;"",'الخدمات'!$A$6:$A$205,0)),"خدمة غير موجودة"))</f>
        <v/>
      </c>
      <c r="K1911" s="19">
        <f>IF(A1911&amp;""="","",IF(AND(G1911="تم",ISNUMBER(J1911)),ROUND(J1911-N(H1911),2),0))</f>
        <v/>
      </c>
      <c r="L1911" s="19">
        <f>IF(A1911&amp;""="","",IFERROR(ROUND(K1911*INDEX('الموظفات'!$C$6:$C$205,MATCH(F1911&amp;"",'الموظفات'!$A$6:$A$205,0)),2),0))</f>
        <v/>
      </c>
      <c r="M1911" s="6">
        <f>IF(A1911&amp;""="","",IF(G1911&amp;""="","محجوز",G1911))</f>
        <v/>
      </c>
      <c r="N1911" s="18">
        <f>IF(ISNUMBER(A1911),IF(ISNUMBER(B1911),HOUR(B1911)*60+MINUTE(B1911),0),"")</f>
        <v/>
      </c>
      <c r="O1911" s="18">
        <f>IF(AND(ISNUMBER(A1911),A1911='الإعدادات'!$B$4),COUNTIFS($A$6:$A$2005,'الإعدادات'!$B$4,$N$6:$N$2005,"&lt;"&amp;N1911)+COUNTIFS($A$6:A1911,'الإعدادات'!$B$4,$N$6:N1911,N1911),"")</f>
        <v/>
      </c>
    </row>
    <row r="1912">
      <c r="A1912" s="13" t="n"/>
      <c r="B1912" s="20" t="n"/>
      <c r="C1912" s="5" t="n"/>
      <c r="D1912" s="21" t="n"/>
      <c r="E1912" s="5" t="n"/>
      <c r="F1912" s="5" t="n"/>
      <c r="G1912" s="5" t="n"/>
      <c r="H1912" s="15" t="n"/>
      <c r="I1912" s="5" t="n"/>
      <c r="J1912" s="19">
        <f>IF(E1912&amp;""="","",IFERROR(INDEX('الخدمات'!$B$6:$B$205,MATCH(E1912&amp;"",'الخدمات'!$A$6:$A$205,0)),"خدمة غير موجودة"))</f>
        <v/>
      </c>
      <c r="K1912" s="19">
        <f>IF(A1912&amp;""="","",IF(AND(G1912="تم",ISNUMBER(J1912)),ROUND(J1912-N(H1912),2),0))</f>
        <v/>
      </c>
      <c r="L1912" s="19">
        <f>IF(A1912&amp;""="","",IFERROR(ROUND(K1912*INDEX('الموظفات'!$C$6:$C$205,MATCH(F1912&amp;"",'الموظفات'!$A$6:$A$205,0)),2),0))</f>
        <v/>
      </c>
      <c r="M1912" s="6">
        <f>IF(A1912&amp;""="","",IF(G1912&amp;""="","محجوز",G1912))</f>
        <v/>
      </c>
      <c r="N1912" s="18">
        <f>IF(ISNUMBER(A1912),IF(ISNUMBER(B1912),HOUR(B1912)*60+MINUTE(B1912),0),"")</f>
        <v/>
      </c>
      <c r="O1912" s="18">
        <f>IF(AND(ISNUMBER(A1912),A1912='الإعدادات'!$B$4),COUNTIFS($A$6:$A$2005,'الإعدادات'!$B$4,$N$6:$N$2005,"&lt;"&amp;N1912)+COUNTIFS($A$6:A1912,'الإعدادات'!$B$4,$N$6:N1912,N1912),"")</f>
        <v/>
      </c>
    </row>
    <row r="1913">
      <c r="A1913" s="13" t="n"/>
      <c r="B1913" s="20" t="n"/>
      <c r="C1913" s="5" t="n"/>
      <c r="D1913" s="21" t="n"/>
      <c r="E1913" s="5" t="n"/>
      <c r="F1913" s="5" t="n"/>
      <c r="G1913" s="5" t="n"/>
      <c r="H1913" s="15" t="n"/>
      <c r="I1913" s="5" t="n"/>
      <c r="J1913" s="19">
        <f>IF(E1913&amp;""="","",IFERROR(INDEX('الخدمات'!$B$6:$B$205,MATCH(E1913&amp;"",'الخدمات'!$A$6:$A$205,0)),"خدمة غير موجودة"))</f>
        <v/>
      </c>
      <c r="K1913" s="19">
        <f>IF(A1913&amp;""="","",IF(AND(G1913="تم",ISNUMBER(J1913)),ROUND(J1913-N(H1913),2),0))</f>
        <v/>
      </c>
      <c r="L1913" s="19">
        <f>IF(A1913&amp;""="","",IFERROR(ROUND(K1913*INDEX('الموظفات'!$C$6:$C$205,MATCH(F1913&amp;"",'الموظفات'!$A$6:$A$205,0)),2),0))</f>
        <v/>
      </c>
      <c r="M1913" s="6">
        <f>IF(A1913&amp;""="","",IF(G1913&amp;""="","محجوز",G1913))</f>
        <v/>
      </c>
      <c r="N1913" s="18">
        <f>IF(ISNUMBER(A1913),IF(ISNUMBER(B1913),HOUR(B1913)*60+MINUTE(B1913),0),"")</f>
        <v/>
      </c>
      <c r="O1913" s="18">
        <f>IF(AND(ISNUMBER(A1913),A1913='الإعدادات'!$B$4),COUNTIFS($A$6:$A$2005,'الإعدادات'!$B$4,$N$6:$N$2005,"&lt;"&amp;N1913)+COUNTIFS($A$6:A1913,'الإعدادات'!$B$4,$N$6:N1913,N1913),"")</f>
        <v/>
      </c>
    </row>
    <row r="1914">
      <c r="A1914" s="13" t="n"/>
      <c r="B1914" s="20" t="n"/>
      <c r="C1914" s="5" t="n"/>
      <c r="D1914" s="21" t="n"/>
      <c r="E1914" s="5" t="n"/>
      <c r="F1914" s="5" t="n"/>
      <c r="G1914" s="5" t="n"/>
      <c r="H1914" s="15" t="n"/>
      <c r="I1914" s="5" t="n"/>
      <c r="J1914" s="19">
        <f>IF(E1914&amp;""="","",IFERROR(INDEX('الخدمات'!$B$6:$B$205,MATCH(E1914&amp;"",'الخدمات'!$A$6:$A$205,0)),"خدمة غير موجودة"))</f>
        <v/>
      </c>
      <c r="K1914" s="19">
        <f>IF(A1914&amp;""="","",IF(AND(G1914="تم",ISNUMBER(J1914)),ROUND(J1914-N(H1914),2),0))</f>
        <v/>
      </c>
      <c r="L1914" s="19">
        <f>IF(A1914&amp;""="","",IFERROR(ROUND(K1914*INDEX('الموظفات'!$C$6:$C$205,MATCH(F1914&amp;"",'الموظفات'!$A$6:$A$205,0)),2),0))</f>
        <v/>
      </c>
      <c r="M1914" s="6">
        <f>IF(A1914&amp;""="","",IF(G1914&amp;""="","محجوز",G1914))</f>
        <v/>
      </c>
      <c r="N1914" s="18">
        <f>IF(ISNUMBER(A1914),IF(ISNUMBER(B1914),HOUR(B1914)*60+MINUTE(B1914),0),"")</f>
        <v/>
      </c>
      <c r="O1914" s="18">
        <f>IF(AND(ISNUMBER(A1914),A1914='الإعدادات'!$B$4),COUNTIFS($A$6:$A$2005,'الإعدادات'!$B$4,$N$6:$N$2005,"&lt;"&amp;N1914)+COUNTIFS($A$6:A1914,'الإعدادات'!$B$4,$N$6:N1914,N1914),"")</f>
        <v/>
      </c>
    </row>
    <row r="1915">
      <c r="A1915" s="13" t="n"/>
      <c r="B1915" s="20" t="n"/>
      <c r="C1915" s="5" t="n"/>
      <c r="D1915" s="21" t="n"/>
      <c r="E1915" s="5" t="n"/>
      <c r="F1915" s="5" t="n"/>
      <c r="G1915" s="5" t="n"/>
      <c r="H1915" s="15" t="n"/>
      <c r="I1915" s="5" t="n"/>
      <c r="J1915" s="19">
        <f>IF(E1915&amp;""="","",IFERROR(INDEX('الخدمات'!$B$6:$B$205,MATCH(E1915&amp;"",'الخدمات'!$A$6:$A$205,0)),"خدمة غير موجودة"))</f>
        <v/>
      </c>
      <c r="K1915" s="19">
        <f>IF(A1915&amp;""="","",IF(AND(G1915="تم",ISNUMBER(J1915)),ROUND(J1915-N(H1915),2),0))</f>
        <v/>
      </c>
      <c r="L1915" s="19">
        <f>IF(A1915&amp;""="","",IFERROR(ROUND(K1915*INDEX('الموظفات'!$C$6:$C$205,MATCH(F1915&amp;"",'الموظفات'!$A$6:$A$205,0)),2),0))</f>
        <v/>
      </c>
      <c r="M1915" s="6">
        <f>IF(A1915&amp;""="","",IF(G1915&amp;""="","محجوز",G1915))</f>
        <v/>
      </c>
      <c r="N1915" s="18">
        <f>IF(ISNUMBER(A1915),IF(ISNUMBER(B1915),HOUR(B1915)*60+MINUTE(B1915),0),"")</f>
        <v/>
      </c>
      <c r="O1915" s="18">
        <f>IF(AND(ISNUMBER(A1915),A1915='الإعدادات'!$B$4),COUNTIFS($A$6:$A$2005,'الإعدادات'!$B$4,$N$6:$N$2005,"&lt;"&amp;N1915)+COUNTIFS($A$6:A1915,'الإعدادات'!$B$4,$N$6:N1915,N1915),"")</f>
        <v/>
      </c>
    </row>
    <row r="1916">
      <c r="A1916" s="13" t="n"/>
      <c r="B1916" s="20" t="n"/>
      <c r="C1916" s="5" t="n"/>
      <c r="D1916" s="21" t="n"/>
      <c r="E1916" s="5" t="n"/>
      <c r="F1916" s="5" t="n"/>
      <c r="G1916" s="5" t="n"/>
      <c r="H1916" s="15" t="n"/>
      <c r="I1916" s="5" t="n"/>
      <c r="J1916" s="19">
        <f>IF(E1916&amp;""="","",IFERROR(INDEX('الخدمات'!$B$6:$B$205,MATCH(E1916&amp;"",'الخدمات'!$A$6:$A$205,0)),"خدمة غير موجودة"))</f>
        <v/>
      </c>
      <c r="K1916" s="19">
        <f>IF(A1916&amp;""="","",IF(AND(G1916="تم",ISNUMBER(J1916)),ROUND(J1916-N(H1916),2),0))</f>
        <v/>
      </c>
      <c r="L1916" s="19">
        <f>IF(A1916&amp;""="","",IFERROR(ROUND(K1916*INDEX('الموظفات'!$C$6:$C$205,MATCH(F1916&amp;"",'الموظفات'!$A$6:$A$205,0)),2),0))</f>
        <v/>
      </c>
      <c r="M1916" s="6">
        <f>IF(A1916&amp;""="","",IF(G1916&amp;""="","محجوز",G1916))</f>
        <v/>
      </c>
      <c r="N1916" s="18">
        <f>IF(ISNUMBER(A1916),IF(ISNUMBER(B1916),HOUR(B1916)*60+MINUTE(B1916),0),"")</f>
        <v/>
      </c>
      <c r="O1916" s="18">
        <f>IF(AND(ISNUMBER(A1916),A1916='الإعدادات'!$B$4),COUNTIFS($A$6:$A$2005,'الإعدادات'!$B$4,$N$6:$N$2005,"&lt;"&amp;N1916)+COUNTIFS($A$6:A1916,'الإعدادات'!$B$4,$N$6:N1916,N1916),"")</f>
        <v/>
      </c>
    </row>
    <row r="1917">
      <c r="A1917" s="13" t="n"/>
      <c r="B1917" s="20" t="n"/>
      <c r="C1917" s="5" t="n"/>
      <c r="D1917" s="21" t="n"/>
      <c r="E1917" s="5" t="n"/>
      <c r="F1917" s="5" t="n"/>
      <c r="G1917" s="5" t="n"/>
      <c r="H1917" s="15" t="n"/>
      <c r="I1917" s="5" t="n"/>
      <c r="J1917" s="19">
        <f>IF(E1917&amp;""="","",IFERROR(INDEX('الخدمات'!$B$6:$B$205,MATCH(E1917&amp;"",'الخدمات'!$A$6:$A$205,0)),"خدمة غير موجودة"))</f>
        <v/>
      </c>
      <c r="K1917" s="19">
        <f>IF(A1917&amp;""="","",IF(AND(G1917="تم",ISNUMBER(J1917)),ROUND(J1917-N(H1917),2),0))</f>
        <v/>
      </c>
      <c r="L1917" s="19">
        <f>IF(A1917&amp;""="","",IFERROR(ROUND(K1917*INDEX('الموظفات'!$C$6:$C$205,MATCH(F1917&amp;"",'الموظفات'!$A$6:$A$205,0)),2),0))</f>
        <v/>
      </c>
      <c r="M1917" s="6">
        <f>IF(A1917&amp;""="","",IF(G1917&amp;""="","محجوز",G1917))</f>
        <v/>
      </c>
      <c r="N1917" s="18">
        <f>IF(ISNUMBER(A1917),IF(ISNUMBER(B1917),HOUR(B1917)*60+MINUTE(B1917),0),"")</f>
        <v/>
      </c>
      <c r="O1917" s="18">
        <f>IF(AND(ISNUMBER(A1917),A1917='الإعدادات'!$B$4),COUNTIFS($A$6:$A$2005,'الإعدادات'!$B$4,$N$6:$N$2005,"&lt;"&amp;N1917)+COUNTIFS($A$6:A1917,'الإعدادات'!$B$4,$N$6:N1917,N1917),"")</f>
        <v/>
      </c>
    </row>
    <row r="1918">
      <c r="A1918" s="13" t="n"/>
      <c r="B1918" s="20" t="n"/>
      <c r="C1918" s="5" t="n"/>
      <c r="D1918" s="21" t="n"/>
      <c r="E1918" s="5" t="n"/>
      <c r="F1918" s="5" t="n"/>
      <c r="G1918" s="5" t="n"/>
      <c r="H1918" s="15" t="n"/>
      <c r="I1918" s="5" t="n"/>
      <c r="J1918" s="19">
        <f>IF(E1918&amp;""="","",IFERROR(INDEX('الخدمات'!$B$6:$B$205,MATCH(E1918&amp;"",'الخدمات'!$A$6:$A$205,0)),"خدمة غير موجودة"))</f>
        <v/>
      </c>
      <c r="K1918" s="19">
        <f>IF(A1918&amp;""="","",IF(AND(G1918="تم",ISNUMBER(J1918)),ROUND(J1918-N(H1918),2),0))</f>
        <v/>
      </c>
      <c r="L1918" s="19">
        <f>IF(A1918&amp;""="","",IFERROR(ROUND(K1918*INDEX('الموظفات'!$C$6:$C$205,MATCH(F1918&amp;"",'الموظفات'!$A$6:$A$205,0)),2),0))</f>
        <v/>
      </c>
      <c r="M1918" s="6">
        <f>IF(A1918&amp;""="","",IF(G1918&amp;""="","محجوز",G1918))</f>
        <v/>
      </c>
      <c r="N1918" s="18">
        <f>IF(ISNUMBER(A1918),IF(ISNUMBER(B1918),HOUR(B1918)*60+MINUTE(B1918),0),"")</f>
        <v/>
      </c>
      <c r="O1918" s="18">
        <f>IF(AND(ISNUMBER(A1918),A1918='الإعدادات'!$B$4),COUNTIFS($A$6:$A$2005,'الإعدادات'!$B$4,$N$6:$N$2005,"&lt;"&amp;N1918)+COUNTIFS($A$6:A1918,'الإعدادات'!$B$4,$N$6:N1918,N1918),"")</f>
        <v/>
      </c>
    </row>
    <row r="1919">
      <c r="A1919" s="13" t="n"/>
      <c r="B1919" s="20" t="n"/>
      <c r="C1919" s="5" t="n"/>
      <c r="D1919" s="21" t="n"/>
      <c r="E1919" s="5" t="n"/>
      <c r="F1919" s="5" t="n"/>
      <c r="G1919" s="5" t="n"/>
      <c r="H1919" s="15" t="n"/>
      <c r="I1919" s="5" t="n"/>
      <c r="J1919" s="19">
        <f>IF(E1919&amp;""="","",IFERROR(INDEX('الخدمات'!$B$6:$B$205,MATCH(E1919&amp;"",'الخدمات'!$A$6:$A$205,0)),"خدمة غير موجودة"))</f>
        <v/>
      </c>
      <c r="K1919" s="19">
        <f>IF(A1919&amp;""="","",IF(AND(G1919="تم",ISNUMBER(J1919)),ROUND(J1919-N(H1919),2),0))</f>
        <v/>
      </c>
      <c r="L1919" s="19">
        <f>IF(A1919&amp;""="","",IFERROR(ROUND(K1919*INDEX('الموظفات'!$C$6:$C$205,MATCH(F1919&amp;"",'الموظفات'!$A$6:$A$205,0)),2),0))</f>
        <v/>
      </c>
      <c r="M1919" s="6">
        <f>IF(A1919&amp;""="","",IF(G1919&amp;""="","محجوز",G1919))</f>
        <v/>
      </c>
      <c r="N1919" s="18">
        <f>IF(ISNUMBER(A1919),IF(ISNUMBER(B1919),HOUR(B1919)*60+MINUTE(B1919),0),"")</f>
        <v/>
      </c>
      <c r="O1919" s="18">
        <f>IF(AND(ISNUMBER(A1919),A1919='الإعدادات'!$B$4),COUNTIFS($A$6:$A$2005,'الإعدادات'!$B$4,$N$6:$N$2005,"&lt;"&amp;N1919)+COUNTIFS($A$6:A1919,'الإعدادات'!$B$4,$N$6:N1919,N1919),"")</f>
        <v/>
      </c>
    </row>
    <row r="1920">
      <c r="A1920" s="13" t="n"/>
      <c r="B1920" s="20" t="n"/>
      <c r="C1920" s="5" t="n"/>
      <c r="D1920" s="21" t="n"/>
      <c r="E1920" s="5" t="n"/>
      <c r="F1920" s="5" t="n"/>
      <c r="G1920" s="5" t="n"/>
      <c r="H1920" s="15" t="n"/>
      <c r="I1920" s="5" t="n"/>
      <c r="J1920" s="19">
        <f>IF(E1920&amp;""="","",IFERROR(INDEX('الخدمات'!$B$6:$B$205,MATCH(E1920&amp;"",'الخدمات'!$A$6:$A$205,0)),"خدمة غير موجودة"))</f>
        <v/>
      </c>
      <c r="K1920" s="19">
        <f>IF(A1920&amp;""="","",IF(AND(G1920="تم",ISNUMBER(J1920)),ROUND(J1920-N(H1920),2),0))</f>
        <v/>
      </c>
      <c r="L1920" s="19">
        <f>IF(A1920&amp;""="","",IFERROR(ROUND(K1920*INDEX('الموظفات'!$C$6:$C$205,MATCH(F1920&amp;"",'الموظفات'!$A$6:$A$205,0)),2),0))</f>
        <v/>
      </c>
      <c r="M1920" s="6">
        <f>IF(A1920&amp;""="","",IF(G1920&amp;""="","محجوز",G1920))</f>
        <v/>
      </c>
      <c r="N1920" s="18">
        <f>IF(ISNUMBER(A1920),IF(ISNUMBER(B1920),HOUR(B1920)*60+MINUTE(B1920),0),"")</f>
        <v/>
      </c>
      <c r="O1920" s="18">
        <f>IF(AND(ISNUMBER(A1920),A1920='الإعدادات'!$B$4),COUNTIFS($A$6:$A$2005,'الإعدادات'!$B$4,$N$6:$N$2005,"&lt;"&amp;N1920)+COUNTIFS($A$6:A1920,'الإعدادات'!$B$4,$N$6:N1920,N1920),"")</f>
        <v/>
      </c>
    </row>
    <row r="1921">
      <c r="A1921" s="13" t="n"/>
      <c r="B1921" s="20" t="n"/>
      <c r="C1921" s="5" t="n"/>
      <c r="D1921" s="21" t="n"/>
      <c r="E1921" s="5" t="n"/>
      <c r="F1921" s="5" t="n"/>
      <c r="G1921" s="5" t="n"/>
      <c r="H1921" s="15" t="n"/>
      <c r="I1921" s="5" t="n"/>
      <c r="J1921" s="19">
        <f>IF(E1921&amp;""="","",IFERROR(INDEX('الخدمات'!$B$6:$B$205,MATCH(E1921&amp;"",'الخدمات'!$A$6:$A$205,0)),"خدمة غير موجودة"))</f>
        <v/>
      </c>
      <c r="K1921" s="19">
        <f>IF(A1921&amp;""="","",IF(AND(G1921="تم",ISNUMBER(J1921)),ROUND(J1921-N(H1921),2),0))</f>
        <v/>
      </c>
      <c r="L1921" s="19">
        <f>IF(A1921&amp;""="","",IFERROR(ROUND(K1921*INDEX('الموظفات'!$C$6:$C$205,MATCH(F1921&amp;"",'الموظفات'!$A$6:$A$205,0)),2),0))</f>
        <v/>
      </c>
      <c r="M1921" s="6">
        <f>IF(A1921&amp;""="","",IF(G1921&amp;""="","محجوز",G1921))</f>
        <v/>
      </c>
      <c r="N1921" s="18">
        <f>IF(ISNUMBER(A1921),IF(ISNUMBER(B1921),HOUR(B1921)*60+MINUTE(B1921),0),"")</f>
        <v/>
      </c>
      <c r="O1921" s="18">
        <f>IF(AND(ISNUMBER(A1921),A1921='الإعدادات'!$B$4),COUNTIFS($A$6:$A$2005,'الإعدادات'!$B$4,$N$6:$N$2005,"&lt;"&amp;N1921)+COUNTIFS($A$6:A1921,'الإعدادات'!$B$4,$N$6:N1921,N1921),"")</f>
        <v/>
      </c>
    </row>
    <row r="1922">
      <c r="A1922" s="13" t="n"/>
      <c r="B1922" s="20" t="n"/>
      <c r="C1922" s="5" t="n"/>
      <c r="D1922" s="21" t="n"/>
      <c r="E1922" s="5" t="n"/>
      <c r="F1922" s="5" t="n"/>
      <c r="G1922" s="5" t="n"/>
      <c r="H1922" s="15" t="n"/>
      <c r="I1922" s="5" t="n"/>
      <c r="J1922" s="19">
        <f>IF(E1922&amp;""="","",IFERROR(INDEX('الخدمات'!$B$6:$B$205,MATCH(E1922&amp;"",'الخدمات'!$A$6:$A$205,0)),"خدمة غير موجودة"))</f>
        <v/>
      </c>
      <c r="K1922" s="19">
        <f>IF(A1922&amp;""="","",IF(AND(G1922="تم",ISNUMBER(J1922)),ROUND(J1922-N(H1922),2),0))</f>
        <v/>
      </c>
      <c r="L1922" s="19">
        <f>IF(A1922&amp;""="","",IFERROR(ROUND(K1922*INDEX('الموظفات'!$C$6:$C$205,MATCH(F1922&amp;"",'الموظفات'!$A$6:$A$205,0)),2),0))</f>
        <v/>
      </c>
      <c r="M1922" s="6">
        <f>IF(A1922&amp;""="","",IF(G1922&amp;""="","محجوز",G1922))</f>
        <v/>
      </c>
      <c r="N1922" s="18">
        <f>IF(ISNUMBER(A1922),IF(ISNUMBER(B1922),HOUR(B1922)*60+MINUTE(B1922),0),"")</f>
        <v/>
      </c>
      <c r="O1922" s="18">
        <f>IF(AND(ISNUMBER(A1922),A1922='الإعدادات'!$B$4),COUNTIFS($A$6:$A$2005,'الإعدادات'!$B$4,$N$6:$N$2005,"&lt;"&amp;N1922)+COUNTIFS($A$6:A1922,'الإعدادات'!$B$4,$N$6:N1922,N1922),"")</f>
        <v/>
      </c>
    </row>
    <row r="1923">
      <c r="A1923" s="13" t="n"/>
      <c r="B1923" s="20" t="n"/>
      <c r="C1923" s="5" t="n"/>
      <c r="D1923" s="21" t="n"/>
      <c r="E1923" s="5" t="n"/>
      <c r="F1923" s="5" t="n"/>
      <c r="G1923" s="5" t="n"/>
      <c r="H1923" s="15" t="n"/>
      <c r="I1923" s="5" t="n"/>
      <c r="J1923" s="19">
        <f>IF(E1923&amp;""="","",IFERROR(INDEX('الخدمات'!$B$6:$B$205,MATCH(E1923&amp;"",'الخدمات'!$A$6:$A$205,0)),"خدمة غير موجودة"))</f>
        <v/>
      </c>
      <c r="K1923" s="19">
        <f>IF(A1923&amp;""="","",IF(AND(G1923="تم",ISNUMBER(J1923)),ROUND(J1923-N(H1923),2),0))</f>
        <v/>
      </c>
      <c r="L1923" s="19">
        <f>IF(A1923&amp;""="","",IFERROR(ROUND(K1923*INDEX('الموظفات'!$C$6:$C$205,MATCH(F1923&amp;"",'الموظفات'!$A$6:$A$205,0)),2),0))</f>
        <v/>
      </c>
      <c r="M1923" s="6">
        <f>IF(A1923&amp;""="","",IF(G1923&amp;""="","محجوز",G1923))</f>
        <v/>
      </c>
      <c r="N1923" s="18">
        <f>IF(ISNUMBER(A1923),IF(ISNUMBER(B1923),HOUR(B1923)*60+MINUTE(B1923),0),"")</f>
        <v/>
      </c>
      <c r="O1923" s="18">
        <f>IF(AND(ISNUMBER(A1923),A1923='الإعدادات'!$B$4),COUNTIFS($A$6:$A$2005,'الإعدادات'!$B$4,$N$6:$N$2005,"&lt;"&amp;N1923)+COUNTIFS($A$6:A1923,'الإعدادات'!$B$4,$N$6:N1923,N1923),"")</f>
        <v/>
      </c>
    </row>
    <row r="1924">
      <c r="A1924" s="13" t="n"/>
      <c r="B1924" s="20" t="n"/>
      <c r="C1924" s="5" t="n"/>
      <c r="D1924" s="21" t="n"/>
      <c r="E1924" s="5" t="n"/>
      <c r="F1924" s="5" t="n"/>
      <c r="G1924" s="5" t="n"/>
      <c r="H1924" s="15" t="n"/>
      <c r="I1924" s="5" t="n"/>
      <c r="J1924" s="19">
        <f>IF(E1924&amp;""="","",IFERROR(INDEX('الخدمات'!$B$6:$B$205,MATCH(E1924&amp;"",'الخدمات'!$A$6:$A$205,0)),"خدمة غير موجودة"))</f>
        <v/>
      </c>
      <c r="K1924" s="19">
        <f>IF(A1924&amp;""="","",IF(AND(G1924="تم",ISNUMBER(J1924)),ROUND(J1924-N(H1924),2),0))</f>
        <v/>
      </c>
      <c r="L1924" s="19">
        <f>IF(A1924&amp;""="","",IFERROR(ROUND(K1924*INDEX('الموظفات'!$C$6:$C$205,MATCH(F1924&amp;"",'الموظفات'!$A$6:$A$205,0)),2),0))</f>
        <v/>
      </c>
      <c r="M1924" s="6">
        <f>IF(A1924&amp;""="","",IF(G1924&amp;""="","محجوز",G1924))</f>
        <v/>
      </c>
      <c r="N1924" s="18">
        <f>IF(ISNUMBER(A1924),IF(ISNUMBER(B1924),HOUR(B1924)*60+MINUTE(B1924),0),"")</f>
        <v/>
      </c>
      <c r="O1924" s="18">
        <f>IF(AND(ISNUMBER(A1924),A1924='الإعدادات'!$B$4),COUNTIFS($A$6:$A$2005,'الإعدادات'!$B$4,$N$6:$N$2005,"&lt;"&amp;N1924)+COUNTIFS($A$6:A1924,'الإعدادات'!$B$4,$N$6:N1924,N1924),"")</f>
        <v/>
      </c>
    </row>
    <row r="1925">
      <c r="A1925" s="13" t="n"/>
      <c r="B1925" s="20" t="n"/>
      <c r="C1925" s="5" t="n"/>
      <c r="D1925" s="21" t="n"/>
      <c r="E1925" s="5" t="n"/>
      <c r="F1925" s="5" t="n"/>
      <c r="G1925" s="5" t="n"/>
      <c r="H1925" s="15" t="n"/>
      <c r="I1925" s="5" t="n"/>
      <c r="J1925" s="19">
        <f>IF(E1925&amp;""="","",IFERROR(INDEX('الخدمات'!$B$6:$B$205,MATCH(E1925&amp;"",'الخدمات'!$A$6:$A$205,0)),"خدمة غير موجودة"))</f>
        <v/>
      </c>
      <c r="K1925" s="19">
        <f>IF(A1925&amp;""="","",IF(AND(G1925="تم",ISNUMBER(J1925)),ROUND(J1925-N(H1925),2),0))</f>
        <v/>
      </c>
      <c r="L1925" s="19">
        <f>IF(A1925&amp;""="","",IFERROR(ROUND(K1925*INDEX('الموظفات'!$C$6:$C$205,MATCH(F1925&amp;"",'الموظفات'!$A$6:$A$205,0)),2),0))</f>
        <v/>
      </c>
      <c r="M1925" s="6">
        <f>IF(A1925&amp;""="","",IF(G1925&amp;""="","محجوز",G1925))</f>
        <v/>
      </c>
      <c r="N1925" s="18">
        <f>IF(ISNUMBER(A1925),IF(ISNUMBER(B1925),HOUR(B1925)*60+MINUTE(B1925),0),"")</f>
        <v/>
      </c>
      <c r="O1925" s="18">
        <f>IF(AND(ISNUMBER(A1925),A1925='الإعدادات'!$B$4),COUNTIFS($A$6:$A$2005,'الإعدادات'!$B$4,$N$6:$N$2005,"&lt;"&amp;N1925)+COUNTIFS($A$6:A1925,'الإعدادات'!$B$4,$N$6:N1925,N1925),"")</f>
        <v/>
      </c>
    </row>
    <row r="1926">
      <c r="A1926" s="13" t="n"/>
      <c r="B1926" s="20" t="n"/>
      <c r="C1926" s="5" t="n"/>
      <c r="D1926" s="21" t="n"/>
      <c r="E1926" s="5" t="n"/>
      <c r="F1926" s="5" t="n"/>
      <c r="G1926" s="5" t="n"/>
      <c r="H1926" s="15" t="n"/>
      <c r="I1926" s="5" t="n"/>
      <c r="J1926" s="19">
        <f>IF(E1926&amp;""="","",IFERROR(INDEX('الخدمات'!$B$6:$B$205,MATCH(E1926&amp;"",'الخدمات'!$A$6:$A$205,0)),"خدمة غير موجودة"))</f>
        <v/>
      </c>
      <c r="K1926" s="19">
        <f>IF(A1926&amp;""="","",IF(AND(G1926="تم",ISNUMBER(J1926)),ROUND(J1926-N(H1926),2),0))</f>
        <v/>
      </c>
      <c r="L1926" s="19">
        <f>IF(A1926&amp;""="","",IFERROR(ROUND(K1926*INDEX('الموظفات'!$C$6:$C$205,MATCH(F1926&amp;"",'الموظفات'!$A$6:$A$205,0)),2),0))</f>
        <v/>
      </c>
      <c r="M1926" s="6">
        <f>IF(A1926&amp;""="","",IF(G1926&amp;""="","محجوز",G1926))</f>
        <v/>
      </c>
      <c r="N1926" s="18">
        <f>IF(ISNUMBER(A1926),IF(ISNUMBER(B1926),HOUR(B1926)*60+MINUTE(B1926),0),"")</f>
        <v/>
      </c>
      <c r="O1926" s="18">
        <f>IF(AND(ISNUMBER(A1926),A1926='الإعدادات'!$B$4),COUNTIFS($A$6:$A$2005,'الإعدادات'!$B$4,$N$6:$N$2005,"&lt;"&amp;N1926)+COUNTIFS($A$6:A1926,'الإعدادات'!$B$4,$N$6:N1926,N1926),"")</f>
        <v/>
      </c>
    </row>
    <row r="1927">
      <c r="A1927" s="13" t="n"/>
      <c r="B1927" s="20" t="n"/>
      <c r="C1927" s="5" t="n"/>
      <c r="D1927" s="21" t="n"/>
      <c r="E1927" s="5" t="n"/>
      <c r="F1927" s="5" t="n"/>
      <c r="G1927" s="5" t="n"/>
      <c r="H1927" s="15" t="n"/>
      <c r="I1927" s="5" t="n"/>
      <c r="J1927" s="19">
        <f>IF(E1927&amp;""="","",IFERROR(INDEX('الخدمات'!$B$6:$B$205,MATCH(E1927&amp;"",'الخدمات'!$A$6:$A$205,0)),"خدمة غير موجودة"))</f>
        <v/>
      </c>
      <c r="K1927" s="19">
        <f>IF(A1927&amp;""="","",IF(AND(G1927="تم",ISNUMBER(J1927)),ROUND(J1927-N(H1927),2),0))</f>
        <v/>
      </c>
      <c r="L1927" s="19">
        <f>IF(A1927&amp;""="","",IFERROR(ROUND(K1927*INDEX('الموظفات'!$C$6:$C$205,MATCH(F1927&amp;"",'الموظفات'!$A$6:$A$205,0)),2),0))</f>
        <v/>
      </c>
      <c r="M1927" s="6">
        <f>IF(A1927&amp;""="","",IF(G1927&amp;""="","محجوز",G1927))</f>
        <v/>
      </c>
      <c r="N1927" s="18">
        <f>IF(ISNUMBER(A1927),IF(ISNUMBER(B1927),HOUR(B1927)*60+MINUTE(B1927),0),"")</f>
        <v/>
      </c>
      <c r="O1927" s="18">
        <f>IF(AND(ISNUMBER(A1927),A1927='الإعدادات'!$B$4),COUNTIFS($A$6:$A$2005,'الإعدادات'!$B$4,$N$6:$N$2005,"&lt;"&amp;N1927)+COUNTIFS($A$6:A1927,'الإعدادات'!$B$4,$N$6:N1927,N1927),"")</f>
        <v/>
      </c>
    </row>
    <row r="1928">
      <c r="A1928" s="13" t="n"/>
      <c r="B1928" s="20" t="n"/>
      <c r="C1928" s="5" t="n"/>
      <c r="D1928" s="21" t="n"/>
      <c r="E1928" s="5" t="n"/>
      <c r="F1928" s="5" t="n"/>
      <c r="G1928" s="5" t="n"/>
      <c r="H1928" s="15" t="n"/>
      <c r="I1928" s="5" t="n"/>
      <c r="J1928" s="19">
        <f>IF(E1928&amp;""="","",IFERROR(INDEX('الخدمات'!$B$6:$B$205,MATCH(E1928&amp;"",'الخدمات'!$A$6:$A$205,0)),"خدمة غير موجودة"))</f>
        <v/>
      </c>
      <c r="K1928" s="19">
        <f>IF(A1928&amp;""="","",IF(AND(G1928="تم",ISNUMBER(J1928)),ROUND(J1928-N(H1928),2),0))</f>
        <v/>
      </c>
      <c r="L1928" s="19">
        <f>IF(A1928&amp;""="","",IFERROR(ROUND(K1928*INDEX('الموظفات'!$C$6:$C$205,MATCH(F1928&amp;"",'الموظفات'!$A$6:$A$205,0)),2),0))</f>
        <v/>
      </c>
      <c r="M1928" s="6">
        <f>IF(A1928&amp;""="","",IF(G1928&amp;""="","محجوز",G1928))</f>
        <v/>
      </c>
      <c r="N1928" s="18">
        <f>IF(ISNUMBER(A1928),IF(ISNUMBER(B1928),HOUR(B1928)*60+MINUTE(B1928),0),"")</f>
        <v/>
      </c>
      <c r="O1928" s="18">
        <f>IF(AND(ISNUMBER(A1928),A1928='الإعدادات'!$B$4),COUNTIFS($A$6:$A$2005,'الإعدادات'!$B$4,$N$6:$N$2005,"&lt;"&amp;N1928)+COUNTIFS($A$6:A1928,'الإعدادات'!$B$4,$N$6:N1928,N1928),"")</f>
        <v/>
      </c>
    </row>
    <row r="1929">
      <c r="A1929" s="13" t="n"/>
      <c r="B1929" s="20" t="n"/>
      <c r="C1929" s="5" t="n"/>
      <c r="D1929" s="21" t="n"/>
      <c r="E1929" s="5" t="n"/>
      <c r="F1929" s="5" t="n"/>
      <c r="G1929" s="5" t="n"/>
      <c r="H1929" s="15" t="n"/>
      <c r="I1929" s="5" t="n"/>
      <c r="J1929" s="19">
        <f>IF(E1929&amp;""="","",IFERROR(INDEX('الخدمات'!$B$6:$B$205,MATCH(E1929&amp;"",'الخدمات'!$A$6:$A$205,0)),"خدمة غير موجودة"))</f>
        <v/>
      </c>
      <c r="K1929" s="19">
        <f>IF(A1929&amp;""="","",IF(AND(G1929="تم",ISNUMBER(J1929)),ROUND(J1929-N(H1929),2),0))</f>
        <v/>
      </c>
      <c r="L1929" s="19">
        <f>IF(A1929&amp;""="","",IFERROR(ROUND(K1929*INDEX('الموظفات'!$C$6:$C$205,MATCH(F1929&amp;"",'الموظفات'!$A$6:$A$205,0)),2),0))</f>
        <v/>
      </c>
      <c r="M1929" s="6">
        <f>IF(A1929&amp;""="","",IF(G1929&amp;""="","محجوز",G1929))</f>
        <v/>
      </c>
      <c r="N1929" s="18">
        <f>IF(ISNUMBER(A1929),IF(ISNUMBER(B1929),HOUR(B1929)*60+MINUTE(B1929),0),"")</f>
        <v/>
      </c>
      <c r="O1929" s="18">
        <f>IF(AND(ISNUMBER(A1929),A1929='الإعدادات'!$B$4),COUNTIFS($A$6:$A$2005,'الإعدادات'!$B$4,$N$6:$N$2005,"&lt;"&amp;N1929)+COUNTIFS($A$6:A1929,'الإعدادات'!$B$4,$N$6:N1929,N1929),"")</f>
        <v/>
      </c>
    </row>
    <row r="1930">
      <c r="A1930" s="13" t="n"/>
      <c r="B1930" s="20" t="n"/>
      <c r="C1930" s="5" t="n"/>
      <c r="D1930" s="21" t="n"/>
      <c r="E1930" s="5" t="n"/>
      <c r="F1930" s="5" t="n"/>
      <c r="G1930" s="5" t="n"/>
      <c r="H1930" s="15" t="n"/>
      <c r="I1930" s="5" t="n"/>
      <c r="J1930" s="19">
        <f>IF(E1930&amp;""="","",IFERROR(INDEX('الخدمات'!$B$6:$B$205,MATCH(E1930&amp;"",'الخدمات'!$A$6:$A$205,0)),"خدمة غير موجودة"))</f>
        <v/>
      </c>
      <c r="K1930" s="19">
        <f>IF(A1930&amp;""="","",IF(AND(G1930="تم",ISNUMBER(J1930)),ROUND(J1930-N(H1930),2),0))</f>
        <v/>
      </c>
      <c r="L1930" s="19">
        <f>IF(A1930&amp;""="","",IFERROR(ROUND(K1930*INDEX('الموظفات'!$C$6:$C$205,MATCH(F1930&amp;"",'الموظفات'!$A$6:$A$205,0)),2),0))</f>
        <v/>
      </c>
      <c r="M1930" s="6">
        <f>IF(A1930&amp;""="","",IF(G1930&amp;""="","محجوز",G1930))</f>
        <v/>
      </c>
      <c r="N1930" s="18">
        <f>IF(ISNUMBER(A1930),IF(ISNUMBER(B1930),HOUR(B1930)*60+MINUTE(B1930),0),"")</f>
        <v/>
      </c>
      <c r="O1930" s="18">
        <f>IF(AND(ISNUMBER(A1930),A1930='الإعدادات'!$B$4),COUNTIFS($A$6:$A$2005,'الإعدادات'!$B$4,$N$6:$N$2005,"&lt;"&amp;N1930)+COUNTIFS($A$6:A1930,'الإعدادات'!$B$4,$N$6:N1930,N1930),"")</f>
        <v/>
      </c>
    </row>
    <row r="1931">
      <c r="A1931" s="13" t="n"/>
      <c r="B1931" s="20" t="n"/>
      <c r="C1931" s="5" t="n"/>
      <c r="D1931" s="21" t="n"/>
      <c r="E1931" s="5" t="n"/>
      <c r="F1931" s="5" t="n"/>
      <c r="G1931" s="5" t="n"/>
      <c r="H1931" s="15" t="n"/>
      <c r="I1931" s="5" t="n"/>
      <c r="J1931" s="19">
        <f>IF(E1931&amp;""="","",IFERROR(INDEX('الخدمات'!$B$6:$B$205,MATCH(E1931&amp;"",'الخدمات'!$A$6:$A$205,0)),"خدمة غير موجودة"))</f>
        <v/>
      </c>
      <c r="K1931" s="19">
        <f>IF(A1931&amp;""="","",IF(AND(G1931="تم",ISNUMBER(J1931)),ROUND(J1931-N(H1931),2),0))</f>
        <v/>
      </c>
      <c r="L1931" s="19">
        <f>IF(A1931&amp;""="","",IFERROR(ROUND(K1931*INDEX('الموظفات'!$C$6:$C$205,MATCH(F1931&amp;"",'الموظفات'!$A$6:$A$205,0)),2),0))</f>
        <v/>
      </c>
      <c r="M1931" s="6">
        <f>IF(A1931&amp;""="","",IF(G1931&amp;""="","محجوز",G1931))</f>
        <v/>
      </c>
      <c r="N1931" s="18">
        <f>IF(ISNUMBER(A1931),IF(ISNUMBER(B1931),HOUR(B1931)*60+MINUTE(B1931),0),"")</f>
        <v/>
      </c>
      <c r="O1931" s="18">
        <f>IF(AND(ISNUMBER(A1931),A1931='الإعدادات'!$B$4),COUNTIFS($A$6:$A$2005,'الإعدادات'!$B$4,$N$6:$N$2005,"&lt;"&amp;N1931)+COUNTIFS($A$6:A1931,'الإعدادات'!$B$4,$N$6:N1931,N1931),"")</f>
        <v/>
      </c>
    </row>
    <row r="1932">
      <c r="A1932" s="13" t="n"/>
      <c r="B1932" s="20" t="n"/>
      <c r="C1932" s="5" t="n"/>
      <c r="D1932" s="21" t="n"/>
      <c r="E1932" s="5" t="n"/>
      <c r="F1932" s="5" t="n"/>
      <c r="G1932" s="5" t="n"/>
      <c r="H1932" s="15" t="n"/>
      <c r="I1932" s="5" t="n"/>
      <c r="J1932" s="19">
        <f>IF(E1932&amp;""="","",IFERROR(INDEX('الخدمات'!$B$6:$B$205,MATCH(E1932&amp;"",'الخدمات'!$A$6:$A$205,0)),"خدمة غير موجودة"))</f>
        <v/>
      </c>
      <c r="K1932" s="19">
        <f>IF(A1932&amp;""="","",IF(AND(G1932="تم",ISNUMBER(J1932)),ROUND(J1932-N(H1932),2),0))</f>
        <v/>
      </c>
      <c r="L1932" s="19">
        <f>IF(A1932&amp;""="","",IFERROR(ROUND(K1932*INDEX('الموظفات'!$C$6:$C$205,MATCH(F1932&amp;"",'الموظفات'!$A$6:$A$205,0)),2),0))</f>
        <v/>
      </c>
      <c r="M1932" s="6">
        <f>IF(A1932&amp;""="","",IF(G1932&amp;""="","محجوز",G1932))</f>
        <v/>
      </c>
      <c r="N1932" s="18">
        <f>IF(ISNUMBER(A1932),IF(ISNUMBER(B1932),HOUR(B1932)*60+MINUTE(B1932),0),"")</f>
        <v/>
      </c>
      <c r="O1932" s="18">
        <f>IF(AND(ISNUMBER(A1932),A1932='الإعدادات'!$B$4),COUNTIFS($A$6:$A$2005,'الإعدادات'!$B$4,$N$6:$N$2005,"&lt;"&amp;N1932)+COUNTIFS($A$6:A1932,'الإعدادات'!$B$4,$N$6:N1932,N1932),"")</f>
        <v/>
      </c>
    </row>
    <row r="1933">
      <c r="A1933" s="13" t="n"/>
      <c r="B1933" s="20" t="n"/>
      <c r="C1933" s="5" t="n"/>
      <c r="D1933" s="21" t="n"/>
      <c r="E1933" s="5" t="n"/>
      <c r="F1933" s="5" t="n"/>
      <c r="G1933" s="5" t="n"/>
      <c r="H1933" s="15" t="n"/>
      <c r="I1933" s="5" t="n"/>
      <c r="J1933" s="19">
        <f>IF(E1933&amp;""="","",IFERROR(INDEX('الخدمات'!$B$6:$B$205,MATCH(E1933&amp;"",'الخدمات'!$A$6:$A$205,0)),"خدمة غير موجودة"))</f>
        <v/>
      </c>
      <c r="K1933" s="19">
        <f>IF(A1933&amp;""="","",IF(AND(G1933="تم",ISNUMBER(J1933)),ROUND(J1933-N(H1933),2),0))</f>
        <v/>
      </c>
      <c r="L1933" s="19">
        <f>IF(A1933&amp;""="","",IFERROR(ROUND(K1933*INDEX('الموظفات'!$C$6:$C$205,MATCH(F1933&amp;"",'الموظفات'!$A$6:$A$205,0)),2),0))</f>
        <v/>
      </c>
      <c r="M1933" s="6">
        <f>IF(A1933&amp;""="","",IF(G1933&amp;""="","محجوز",G1933))</f>
        <v/>
      </c>
      <c r="N1933" s="18">
        <f>IF(ISNUMBER(A1933),IF(ISNUMBER(B1933),HOUR(B1933)*60+MINUTE(B1933),0),"")</f>
        <v/>
      </c>
      <c r="O1933" s="18">
        <f>IF(AND(ISNUMBER(A1933),A1933='الإعدادات'!$B$4),COUNTIFS($A$6:$A$2005,'الإعدادات'!$B$4,$N$6:$N$2005,"&lt;"&amp;N1933)+COUNTIFS($A$6:A1933,'الإعدادات'!$B$4,$N$6:N1933,N1933),"")</f>
        <v/>
      </c>
    </row>
    <row r="1934">
      <c r="A1934" s="13" t="n"/>
      <c r="B1934" s="20" t="n"/>
      <c r="C1934" s="5" t="n"/>
      <c r="D1934" s="21" t="n"/>
      <c r="E1934" s="5" t="n"/>
      <c r="F1934" s="5" t="n"/>
      <c r="G1934" s="5" t="n"/>
      <c r="H1934" s="15" t="n"/>
      <c r="I1934" s="5" t="n"/>
      <c r="J1934" s="19">
        <f>IF(E1934&amp;""="","",IFERROR(INDEX('الخدمات'!$B$6:$B$205,MATCH(E1934&amp;"",'الخدمات'!$A$6:$A$205,0)),"خدمة غير موجودة"))</f>
        <v/>
      </c>
      <c r="K1934" s="19">
        <f>IF(A1934&amp;""="","",IF(AND(G1934="تم",ISNUMBER(J1934)),ROUND(J1934-N(H1934),2),0))</f>
        <v/>
      </c>
      <c r="L1934" s="19">
        <f>IF(A1934&amp;""="","",IFERROR(ROUND(K1934*INDEX('الموظفات'!$C$6:$C$205,MATCH(F1934&amp;"",'الموظفات'!$A$6:$A$205,0)),2),0))</f>
        <v/>
      </c>
      <c r="M1934" s="6">
        <f>IF(A1934&amp;""="","",IF(G1934&amp;""="","محجوز",G1934))</f>
        <v/>
      </c>
      <c r="N1934" s="18">
        <f>IF(ISNUMBER(A1934),IF(ISNUMBER(B1934),HOUR(B1934)*60+MINUTE(B1934),0),"")</f>
        <v/>
      </c>
      <c r="O1934" s="18">
        <f>IF(AND(ISNUMBER(A1934),A1934='الإعدادات'!$B$4),COUNTIFS($A$6:$A$2005,'الإعدادات'!$B$4,$N$6:$N$2005,"&lt;"&amp;N1934)+COUNTIFS($A$6:A1934,'الإعدادات'!$B$4,$N$6:N1934,N1934),"")</f>
        <v/>
      </c>
    </row>
    <row r="1935">
      <c r="A1935" s="13" t="n"/>
      <c r="B1935" s="20" t="n"/>
      <c r="C1935" s="5" t="n"/>
      <c r="D1935" s="21" t="n"/>
      <c r="E1935" s="5" t="n"/>
      <c r="F1935" s="5" t="n"/>
      <c r="G1935" s="5" t="n"/>
      <c r="H1935" s="15" t="n"/>
      <c r="I1935" s="5" t="n"/>
      <c r="J1935" s="19">
        <f>IF(E1935&amp;""="","",IFERROR(INDEX('الخدمات'!$B$6:$B$205,MATCH(E1935&amp;"",'الخدمات'!$A$6:$A$205,0)),"خدمة غير موجودة"))</f>
        <v/>
      </c>
      <c r="K1935" s="19">
        <f>IF(A1935&amp;""="","",IF(AND(G1935="تم",ISNUMBER(J1935)),ROUND(J1935-N(H1935),2),0))</f>
        <v/>
      </c>
      <c r="L1935" s="19">
        <f>IF(A1935&amp;""="","",IFERROR(ROUND(K1935*INDEX('الموظفات'!$C$6:$C$205,MATCH(F1935&amp;"",'الموظفات'!$A$6:$A$205,0)),2),0))</f>
        <v/>
      </c>
      <c r="M1935" s="6">
        <f>IF(A1935&amp;""="","",IF(G1935&amp;""="","محجوز",G1935))</f>
        <v/>
      </c>
      <c r="N1935" s="18">
        <f>IF(ISNUMBER(A1935),IF(ISNUMBER(B1935),HOUR(B1935)*60+MINUTE(B1935),0),"")</f>
        <v/>
      </c>
      <c r="O1935" s="18">
        <f>IF(AND(ISNUMBER(A1935),A1935='الإعدادات'!$B$4),COUNTIFS($A$6:$A$2005,'الإعدادات'!$B$4,$N$6:$N$2005,"&lt;"&amp;N1935)+COUNTIFS($A$6:A1935,'الإعدادات'!$B$4,$N$6:N1935,N1935),"")</f>
        <v/>
      </c>
    </row>
    <row r="1936">
      <c r="A1936" s="13" t="n"/>
      <c r="B1936" s="20" t="n"/>
      <c r="C1936" s="5" t="n"/>
      <c r="D1936" s="21" t="n"/>
      <c r="E1936" s="5" t="n"/>
      <c r="F1936" s="5" t="n"/>
      <c r="G1936" s="5" t="n"/>
      <c r="H1936" s="15" t="n"/>
      <c r="I1936" s="5" t="n"/>
      <c r="J1936" s="19">
        <f>IF(E1936&amp;""="","",IFERROR(INDEX('الخدمات'!$B$6:$B$205,MATCH(E1936&amp;"",'الخدمات'!$A$6:$A$205,0)),"خدمة غير موجودة"))</f>
        <v/>
      </c>
      <c r="K1936" s="19">
        <f>IF(A1936&amp;""="","",IF(AND(G1936="تم",ISNUMBER(J1936)),ROUND(J1936-N(H1936),2),0))</f>
        <v/>
      </c>
      <c r="L1936" s="19">
        <f>IF(A1936&amp;""="","",IFERROR(ROUND(K1936*INDEX('الموظفات'!$C$6:$C$205,MATCH(F1936&amp;"",'الموظفات'!$A$6:$A$205,0)),2),0))</f>
        <v/>
      </c>
      <c r="M1936" s="6">
        <f>IF(A1936&amp;""="","",IF(G1936&amp;""="","محجوز",G1936))</f>
        <v/>
      </c>
      <c r="N1936" s="18">
        <f>IF(ISNUMBER(A1936),IF(ISNUMBER(B1936),HOUR(B1936)*60+MINUTE(B1936),0),"")</f>
        <v/>
      </c>
      <c r="O1936" s="18">
        <f>IF(AND(ISNUMBER(A1936),A1936='الإعدادات'!$B$4),COUNTIFS($A$6:$A$2005,'الإعدادات'!$B$4,$N$6:$N$2005,"&lt;"&amp;N1936)+COUNTIFS($A$6:A1936,'الإعدادات'!$B$4,$N$6:N1936,N1936),"")</f>
        <v/>
      </c>
    </row>
    <row r="1937">
      <c r="A1937" s="13" t="n"/>
      <c r="B1937" s="20" t="n"/>
      <c r="C1937" s="5" t="n"/>
      <c r="D1937" s="21" t="n"/>
      <c r="E1937" s="5" t="n"/>
      <c r="F1937" s="5" t="n"/>
      <c r="G1937" s="5" t="n"/>
      <c r="H1937" s="15" t="n"/>
      <c r="I1937" s="5" t="n"/>
      <c r="J1937" s="19">
        <f>IF(E1937&amp;""="","",IFERROR(INDEX('الخدمات'!$B$6:$B$205,MATCH(E1937&amp;"",'الخدمات'!$A$6:$A$205,0)),"خدمة غير موجودة"))</f>
        <v/>
      </c>
      <c r="K1937" s="19">
        <f>IF(A1937&amp;""="","",IF(AND(G1937="تم",ISNUMBER(J1937)),ROUND(J1937-N(H1937),2),0))</f>
        <v/>
      </c>
      <c r="L1937" s="19">
        <f>IF(A1937&amp;""="","",IFERROR(ROUND(K1937*INDEX('الموظفات'!$C$6:$C$205,MATCH(F1937&amp;"",'الموظفات'!$A$6:$A$205,0)),2),0))</f>
        <v/>
      </c>
      <c r="M1937" s="6">
        <f>IF(A1937&amp;""="","",IF(G1937&amp;""="","محجوز",G1937))</f>
        <v/>
      </c>
      <c r="N1937" s="18">
        <f>IF(ISNUMBER(A1937),IF(ISNUMBER(B1937),HOUR(B1937)*60+MINUTE(B1937),0),"")</f>
        <v/>
      </c>
      <c r="O1937" s="18">
        <f>IF(AND(ISNUMBER(A1937),A1937='الإعدادات'!$B$4),COUNTIFS($A$6:$A$2005,'الإعدادات'!$B$4,$N$6:$N$2005,"&lt;"&amp;N1937)+COUNTIFS($A$6:A1937,'الإعدادات'!$B$4,$N$6:N1937,N1937),"")</f>
        <v/>
      </c>
    </row>
    <row r="1938">
      <c r="A1938" s="13" t="n"/>
      <c r="B1938" s="20" t="n"/>
      <c r="C1938" s="5" t="n"/>
      <c r="D1938" s="21" t="n"/>
      <c r="E1938" s="5" t="n"/>
      <c r="F1938" s="5" t="n"/>
      <c r="G1938" s="5" t="n"/>
      <c r="H1938" s="15" t="n"/>
      <c r="I1938" s="5" t="n"/>
      <c r="J1938" s="19">
        <f>IF(E1938&amp;""="","",IFERROR(INDEX('الخدمات'!$B$6:$B$205,MATCH(E1938&amp;"",'الخدمات'!$A$6:$A$205,0)),"خدمة غير موجودة"))</f>
        <v/>
      </c>
      <c r="K1938" s="19">
        <f>IF(A1938&amp;""="","",IF(AND(G1938="تم",ISNUMBER(J1938)),ROUND(J1938-N(H1938),2),0))</f>
        <v/>
      </c>
      <c r="L1938" s="19">
        <f>IF(A1938&amp;""="","",IFERROR(ROUND(K1938*INDEX('الموظفات'!$C$6:$C$205,MATCH(F1938&amp;"",'الموظفات'!$A$6:$A$205,0)),2),0))</f>
        <v/>
      </c>
      <c r="M1938" s="6">
        <f>IF(A1938&amp;""="","",IF(G1938&amp;""="","محجوز",G1938))</f>
        <v/>
      </c>
      <c r="N1938" s="18">
        <f>IF(ISNUMBER(A1938),IF(ISNUMBER(B1938),HOUR(B1938)*60+MINUTE(B1938),0),"")</f>
        <v/>
      </c>
      <c r="O1938" s="18">
        <f>IF(AND(ISNUMBER(A1938),A1938='الإعدادات'!$B$4),COUNTIFS($A$6:$A$2005,'الإعدادات'!$B$4,$N$6:$N$2005,"&lt;"&amp;N1938)+COUNTIFS($A$6:A1938,'الإعدادات'!$B$4,$N$6:N1938,N1938),"")</f>
        <v/>
      </c>
    </row>
    <row r="1939">
      <c r="A1939" s="13" t="n"/>
      <c r="B1939" s="20" t="n"/>
      <c r="C1939" s="5" t="n"/>
      <c r="D1939" s="21" t="n"/>
      <c r="E1939" s="5" t="n"/>
      <c r="F1939" s="5" t="n"/>
      <c r="G1939" s="5" t="n"/>
      <c r="H1939" s="15" t="n"/>
      <c r="I1939" s="5" t="n"/>
      <c r="J1939" s="19">
        <f>IF(E1939&amp;""="","",IFERROR(INDEX('الخدمات'!$B$6:$B$205,MATCH(E1939&amp;"",'الخدمات'!$A$6:$A$205,0)),"خدمة غير موجودة"))</f>
        <v/>
      </c>
      <c r="K1939" s="19">
        <f>IF(A1939&amp;""="","",IF(AND(G1939="تم",ISNUMBER(J1939)),ROUND(J1939-N(H1939),2),0))</f>
        <v/>
      </c>
      <c r="L1939" s="19">
        <f>IF(A1939&amp;""="","",IFERROR(ROUND(K1939*INDEX('الموظفات'!$C$6:$C$205,MATCH(F1939&amp;"",'الموظفات'!$A$6:$A$205,0)),2),0))</f>
        <v/>
      </c>
      <c r="M1939" s="6">
        <f>IF(A1939&amp;""="","",IF(G1939&amp;""="","محجوز",G1939))</f>
        <v/>
      </c>
      <c r="N1939" s="18">
        <f>IF(ISNUMBER(A1939),IF(ISNUMBER(B1939),HOUR(B1939)*60+MINUTE(B1939),0),"")</f>
        <v/>
      </c>
      <c r="O1939" s="18">
        <f>IF(AND(ISNUMBER(A1939),A1939='الإعدادات'!$B$4),COUNTIFS($A$6:$A$2005,'الإعدادات'!$B$4,$N$6:$N$2005,"&lt;"&amp;N1939)+COUNTIFS($A$6:A1939,'الإعدادات'!$B$4,$N$6:N1939,N1939),"")</f>
        <v/>
      </c>
    </row>
    <row r="1940">
      <c r="A1940" s="13" t="n"/>
      <c r="B1940" s="20" t="n"/>
      <c r="C1940" s="5" t="n"/>
      <c r="D1940" s="21" t="n"/>
      <c r="E1940" s="5" t="n"/>
      <c r="F1940" s="5" t="n"/>
      <c r="G1940" s="5" t="n"/>
      <c r="H1940" s="15" t="n"/>
      <c r="I1940" s="5" t="n"/>
      <c r="J1940" s="19">
        <f>IF(E1940&amp;""="","",IFERROR(INDEX('الخدمات'!$B$6:$B$205,MATCH(E1940&amp;"",'الخدمات'!$A$6:$A$205,0)),"خدمة غير موجودة"))</f>
        <v/>
      </c>
      <c r="K1940" s="19">
        <f>IF(A1940&amp;""="","",IF(AND(G1940="تم",ISNUMBER(J1940)),ROUND(J1940-N(H1940),2),0))</f>
        <v/>
      </c>
      <c r="L1940" s="19">
        <f>IF(A1940&amp;""="","",IFERROR(ROUND(K1940*INDEX('الموظفات'!$C$6:$C$205,MATCH(F1940&amp;"",'الموظفات'!$A$6:$A$205,0)),2),0))</f>
        <v/>
      </c>
      <c r="M1940" s="6">
        <f>IF(A1940&amp;""="","",IF(G1940&amp;""="","محجوز",G1940))</f>
        <v/>
      </c>
      <c r="N1940" s="18">
        <f>IF(ISNUMBER(A1940),IF(ISNUMBER(B1940),HOUR(B1940)*60+MINUTE(B1940),0),"")</f>
        <v/>
      </c>
      <c r="O1940" s="18">
        <f>IF(AND(ISNUMBER(A1940),A1940='الإعدادات'!$B$4),COUNTIFS($A$6:$A$2005,'الإعدادات'!$B$4,$N$6:$N$2005,"&lt;"&amp;N1940)+COUNTIFS($A$6:A1940,'الإعدادات'!$B$4,$N$6:N1940,N1940),"")</f>
        <v/>
      </c>
    </row>
    <row r="1941">
      <c r="A1941" s="13" t="n"/>
      <c r="B1941" s="20" t="n"/>
      <c r="C1941" s="5" t="n"/>
      <c r="D1941" s="21" t="n"/>
      <c r="E1941" s="5" t="n"/>
      <c r="F1941" s="5" t="n"/>
      <c r="G1941" s="5" t="n"/>
      <c r="H1941" s="15" t="n"/>
      <c r="I1941" s="5" t="n"/>
      <c r="J1941" s="19">
        <f>IF(E1941&amp;""="","",IFERROR(INDEX('الخدمات'!$B$6:$B$205,MATCH(E1941&amp;"",'الخدمات'!$A$6:$A$205,0)),"خدمة غير موجودة"))</f>
        <v/>
      </c>
      <c r="K1941" s="19">
        <f>IF(A1941&amp;""="","",IF(AND(G1941="تم",ISNUMBER(J1941)),ROUND(J1941-N(H1941),2),0))</f>
        <v/>
      </c>
      <c r="L1941" s="19">
        <f>IF(A1941&amp;""="","",IFERROR(ROUND(K1941*INDEX('الموظفات'!$C$6:$C$205,MATCH(F1941&amp;"",'الموظفات'!$A$6:$A$205,0)),2),0))</f>
        <v/>
      </c>
      <c r="M1941" s="6">
        <f>IF(A1941&amp;""="","",IF(G1941&amp;""="","محجوز",G1941))</f>
        <v/>
      </c>
      <c r="N1941" s="18">
        <f>IF(ISNUMBER(A1941),IF(ISNUMBER(B1941),HOUR(B1941)*60+MINUTE(B1941),0),"")</f>
        <v/>
      </c>
      <c r="O1941" s="18">
        <f>IF(AND(ISNUMBER(A1941),A1941='الإعدادات'!$B$4),COUNTIFS($A$6:$A$2005,'الإعدادات'!$B$4,$N$6:$N$2005,"&lt;"&amp;N1941)+COUNTIFS($A$6:A1941,'الإعدادات'!$B$4,$N$6:N1941,N1941),"")</f>
        <v/>
      </c>
    </row>
    <row r="1942">
      <c r="A1942" s="13" t="n"/>
      <c r="B1942" s="20" t="n"/>
      <c r="C1942" s="5" t="n"/>
      <c r="D1942" s="21" t="n"/>
      <c r="E1942" s="5" t="n"/>
      <c r="F1942" s="5" t="n"/>
      <c r="G1942" s="5" t="n"/>
      <c r="H1942" s="15" t="n"/>
      <c r="I1942" s="5" t="n"/>
      <c r="J1942" s="19">
        <f>IF(E1942&amp;""="","",IFERROR(INDEX('الخدمات'!$B$6:$B$205,MATCH(E1942&amp;"",'الخدمات'!$A$6:$A$205,0)),"خدمة غير موجودة"))</f>
        <v/>
      </c>
      <c r="K1942" s="19">
        <f>IF(A1942&amp;""="","",IF(AND(G1942="تم",ISNUMBER(J1942)),ROUND(J1942-N(H1942),2),0))</f>
        <v/>
      </c>
      <c r="L1942" s="19">
        <f>IF(A1942&amp;""="","",IFERROR(ROUND(K1942*INDEX('الموظفات'!$C$6:$C$205,MATCH(F1942&amp;"",'الموظفات'!$A$6:$A$205,0)),2),0))</f>
        <v/>
      </c>
      <c r="M1942" s="6">
        <f>IF(A1942&amp;""="","",IF(G1942&amp;""="","محجوز",G1942))</f>
        <v/>
      </c>
      <c r="N1942" s="18">
        <f>IF(ISNUMBER(A1942),IF(ISNUMBER(B1942),HOUR(B1942)*60+MINUTE(B1942),0),"")</f>
        <v/>
      </c>
      <c r="O1942" s="18">
        <f>IF(AND(ISNUMBER(A1942),A1942='الإعدادات'!$B$4),COUNTIFS($A$6:$A$2005,'الإعدادات'!$B$4,$N$6:$N$2005,"&lt;"&amp;N1942)+COUNTIFS($A$6:A1942,'الإعدادات'!$B$4,$N$6:N1942,N1942),"")</f>
        <v/>
      </c>
    </row>
    <row r="1943">
      <c r="A1943" s="13" t="n"/>
      <c r="B1943" s="20" t="n"/>
      <c r="C1943" s="5" t="n"/>
      <c r="D1943" s="21" t="n"/>
      <c r="E1943" s="5" t="n"/>
      <c r="F1943" s="5" t="n"/>
      <c r="G1943" s="5" t="n"/>
      <c r="H1943" s="15" t="n"/>
      <c r="I1943" s="5" t="n"/>
      <c r="J1943" s="19">
        <f>IF(E1943&amp;""="","",IFERROR(INDEX('الخدمات'!$B$6:$B$205,MATCH(E1943&amp;"",'الخدمات'!$A$6:$A$205,0)),"خدمة غير موجودة"))</f>
        <v/>
      </c>
      <c r="K1943" s="19">
        <f>IF(A1943&amp;""="","",IF(AND(G1943="تم",ISNUMBER(J1943)),ROUND(J1943-N(H1943),2),0))</f>
        <v/>
      </c>
      <c r="L1943" s="19">
        <f>IF(A1943&amp;""="","",IFERROR(ROUND(K1943*INDEX('الموظفات'!$C$6:$C$205,MATCH(F1943&amp;"",'الموظفات'!$A$6:$A$205,0)),2),0))</f>
        <v/>
      </c>
      <c r="M1943" s="6">
        <f>IF(A1943&amp;""="","",IF(G1943&amp;""="","محجوز",G1943))</f>
        <v/>
      </c>
      <c r="N1943" s="18">
        <f>IF(ISNUMBER(A1943),IF(ISNUMBER(B1943),HOUR(B1943)*60+MINUTE(B1943),0),"")</f>
        <v/>
      </c>
      <c r="O1943" s="18">
        <f>IF(AND(ISNUMBER(A1943),A1943='الإعدادات'!$B$4),COUNTIFS($A$6:$A$2005,'الإعدادات'!$B$4,$N$6:$N$2005,"&lt;"&amp;N1943)+COUNTIFS($A$6:A1943,'الإعدادات'!$B$4,$N$6:N1943,N1943),"")</f>
        <v/>
      </c>
    </row>
    <row r="1944">
      <c r="A1944" s="13" t="n"/>
      <c r="B1944" s="20" t="n"/>
      <c r="C1944" s="5" t="n"/>
      <c r="D1944" s="21" t="n"/>
      <c r="E1944" s="5" t="n"/>
      <c r="F1944" s="5" t="n"/>
      <c r="G1944" s="5" t="n"/>
      <c r="H1944" s="15" t="n"/>
      <c r="I1944" s="5" t="n"/>
      <c r="J1944" s="19">
        <f>IF(E1944&amp;""="","",IFERROR(INDEX('الخدمات'!$B$6:$B$205,MATCH(E1944&amp;"",'الخدمات'!$A$6:$A$205,0)),"خدمة غير موجودة"))</f>
        <v/>
      </c>
      <c r="K1944" s="19">
        <f>IF(A1944&amp;""="","",IF(AND(G1944="تم",ISNUMBER(J1944)),ROUND(J1944-N(H1944),2),0))</f>
        <v/>
      </c>
      <c r="L1944" s="19">
        <f>IF(A1944&amp;""="","",IFERROR(ROUND(K1944*INDEX('الموظفات'!$C$6:$C$205,MATCH(F1944&amp;"",'الموظفات'!$A$6:$A$205,0)),2),0))</f>
        <v/>
      </c>
      <c r="M1944" s="6">
        <f>IF(A1944&amp;""="","",IF(G1944&amp;""="","محجوز",G1944))</f>
        <v/>
      </c>
      <c r="N1944" s="18">
        <f>IF(ISNUMBER(A1944),IF(ISNUMBER(B1944),HOUR(B1944)*60+MINUTE(B1944),0),"")</f>
        <v/>
      </c>
      <c r="O1944" s="18">
        <f>IF(AND(ISNUMBER(A1944),A1944='الإعدادات'!$B$4),COUNTIFS($A$6:$A$2005,'الإعدادات'!$B$4,$N$6:$N$2005,"&lt;"&amp;N1944)+COUNTIFS($A$6:A1944,'الإعدادات'!$B$4,$N$6:N1944,N1944),"")</f>
        <v/>
      </c>
    </row>
    <row r="1945">
      <c r="A1945" s="13" t="n"/>
      <c r="B1945" s="20" t="n"/>
      <c r="C1945" s="5" t="n"/>
      <c r="D1945" s="21" t="n"/>
      <c r="E1945" s="5" t="n"/>
      <c r="F1945" s="5" t="n"/>
      <c r="G1945" s="5" t="n"/>
      <c r="H1945" s="15" t="n"/>
      <c r="I1945" s="5" t="n"/>
      <c r="J1945" s="19">
        <f>IF(E1945&amp;""="","",IFERROR(INDEX('الخدمات'!$B$6:$B$205,MATCH(E1945&amp;"",'الخدمات'!$A$6:$A$205,0)),"خدمة غير موجودة"))</f>
        <v/>
      </c>
      <c r="K1945" s="19">
        <f>IF(A1945&amp;""="","",IF(AND(G1945="تم",ISNUMBER(J1945)),ROUND(J1945-N(H1945),2),0))</f>
        <v/>
      </c>
      <c r="L1945" s="19">
        <f>IF(A1945&amp;""="","",IFERROR(ROUND(K1945*INDEX('الموظفات'!$C$6:$C$205,MATCH(F1945&amp;"",'الموظفات'!$A$6:$A$205,0)),2),0))</f>
        <v/>
      </c>
      <c r="M1945" s="6">
        <f>IF(A1945&amp;""="","",IF(G1945&amp;""="","محجوز",G1945))</f>
        <v/>
      </c>
      <c r="N1945" s="18">
        <f>IF(ISNUMBER(A1945),IF(ISNUMBER(B1945),HOUR(B1945)*60+MINUTE(B1945),0),"")</f>
        <v/>
      </c>
      <c r="O1945" s="18">
        <f>IF(AND(ISNUMBER(A1945),A1945='الإعدادات'!$B$4),COUNTIFS($A$6:$A$2005,'الإعدادات'!$B$4,$N$6:$N$2005,"&lt;"&amp;N1945)+COUNTIFS($A$6:A1945,'الإعدادات'!$B$4,$N$6:N1945,N1945),"")</f>
        <v/>
      </c>
    </row>
    <row r="1946">
      <c r="A1946" s="13" t="n"/>
      <c r="B1946" s="20" t="n"/>
      <c r="C1946" s="5" t="n"/>
      <c r="D1946" s="21" t="n"/>
      <c r="E1946" s="5" t="n"/>
      <c r="F1946" s="5" t="n"/>
      <c r="G1946" s="5" t="n"/>
      <c r="H1946" s="15" t="n"/>
      <c r="I1946" s="5" t="n"/>
      <c r="J1946" s="19">
        <f>IF(E1946&amp;""="","",IFERROR(INDEX('الخدمات'!$B$6:$B$205,MATCH(E1946&amp;"",'الخدمات'!$A$6:$A$205,0)),"خدمة غير موجودة"))</f>
        <v/>
      </c>
      <c r="K1946" s="19">
        <f>IF(A1946&amp;""="","",IF(AND(G1946="تم",ISNUMBER(J1946)),ROUND(J1946-N(H1946),2),0))</f>
        <v/>
      </c>
      <c r="L1946" s="19">
        <f>IF(A1946&amp;""="","",IFERROR(ROUND(K1946*INDEX('الموظفات'!$C$6:$C$205,MATCH(F1946&amp;"",'الموظفات'!$A$6:$A$205,0)),2),0))</f>
        <v/>
      </c>
      <c r="M1946" s="6">
        <f>IF(A1946&amp;""="","",IF(G1946&amp;""="","محجوز",G1946))</f>
        <v/>
      </c>
      <c r="N1946" s="18">
        <f>IF(ISNUMBER(A1946),IF(ISNUMBER(B1946),HOUR(B1946)*60+MINUTE(B1946),0),"")</f>
        <v/>
      </c>
      <c r="O1946" s="18">
        <f>IF(AND(ISNUMBER(A1946),A1946='الإعدادات'!$B$4),COUNTIFS($A$6:$A$2005,'الإعدادات'!$B$4,$N$6:$N$2005,"&lt;"&amp;N1946)+COUNTIFS($A$6:A1946,'الإعدادات'!$B$4,$N$6:N1946,N1946),"")</f>
        <v/>
      </c>
    </row>
    <row r="1947">
      <c r="A1947" s="13" t="n"/>
      <c r="B1947" s="20" t="n"/>
      <c r="C1947" s="5" t="n"/>
      <c r="D1947" s="21" t="n"/>
      <c r="E1947" s="5" t="n"/>
      <c r="F1947" s="5" t="n"/>
      <c r="G1947" s="5" t="n"/>
      <c r="H1947" s="15" t="n"/>
      <c r="I1947" s="5" t="n"/>
      <c r="J1947" s="19">
        <f>IF(E1947&amp;""="","",IFERROR(INDEX('الخدمات'!$B$6:$B$205,MATCH(E1947&amp;"",'الخدمات'!$A$6:$A$205,0)),"خدمة غير موجودة"))</f>
        <v/>
      </c>
      <c r="K1947" s="19">
        <f>IF(A1947&amp;""="","",IF(AND(G1947="تم",ISNUMBER(J1947)),ROUND(J1947-N(H1947),2),0))</f>
        <v/>
      </c>
      <c r="L1947" s="19">
        <f>IF(A1947&amp;""="","",IFERROR(ROUND(K1947*INDEX('الموظفات'!$C$6:$C$205,MATCH(F1947&amp;"",'الموظفات'!$A$6:$A$205,0)),2),0))</f>
        <v/>
      </c>
      <c r="M1947" s="6">
        <f>IF(A1947&amp;""="","",IF(G1947&amp;""="","محجوز",G1947))</f>
        <v/>
      </c>
      <c r="N1947" s="18">
        <f>IF(ISNUMBER(A1947),IF(ISNUMBER(B1947),HOUR(B1947)*60+MINUTE(B1947),0),"")</f>
        <v/>
      </c>
      <c r="O1947" s="18">
        <f>IF(AND(ISNUMBER(A1947),A1947='الإعدادات'!$B$4),COUNTIFS($A$6:$A$2005,'الإعدادات'!$B$4,$N$6:$N$2005,"&lt;"&amp;N1947)+COUNTIFS($A$6:A1947,'الإعدادات'!$B$4,$N$6:N1947,N1947),"")</f>
        <v/>
      </c>
    </row>
    <row r="1948">
      <c r="A1948" s="13" t="n"/>
      <c r="B1948" s="20" t="n"/>
      <c r="C1948" s="5" t="n"/>
      <c r="D1948" s="21" t="n"/>
      <c r="E1948" s="5" t="n"/>
      <c r="F1948" s="5" t="n"/>
      <c r="G1948" s="5" t="n"/>
      <c r="H1948" s="15" t="n"/>
      <c r="I1948" s="5" t="n"/>
      <c r="J1948" s="19">
        <f>IF(E1948&amp;""="","",IFERROR(INDEX('الخدمات'!$B$6:$B$205,MATCH(E1948&amp;"",'الخدمات'!$A$6:$A$205,0)),"خدمة غير موجودة"))</f>
        <v/>
      </c>
      <c r="K1948" s="19">
        <f>IF(A1948&amp;""="","",IF(AND(G1948="تم",ISNUMBER(J1948)),ROUND(J1948-N(H1948),2),0))</f>
        <v/>
      </c>
      <c r="L1948" s="19">
        <f>IF(A1948&amp;""="","",IFERROR(ROUND(K1948*INDEX('الموظفات'!$C$6:$C$205,MATCH(F1948&amp;"",'الموظفات'!$A$6:$A$205,0)),2),0))</f>
        <v/>
      </c>
      <c r="M1948" s="6">
        <f>IF(A1948&amp;""="","",IF(G1948&amp;""="","محجوز",G1948))</f>
        <v/>
      </c>
      <c r="N1948" s="18">
        <f>IF(ISNUMBER(A1948),IF(ISNUMBER(B1948),HOUR(B1948)*60+MINUTE(B1948),0),"")</f>
        <v/>
      </c>
      <c r="O1948" s="18">
        <f>IF(AND(ISNUMBER(A1948),A1948='الإعدادات'!$B$4),COUNTIFS($A$6:$A$2005,'الإعدادات'!$B$4,$N$6:$N$2005,"&lt;"&amp;N1948)+COUNTIFS($A$6:A1948,'الإعدادات'!$B$4,$N$6:N1948,N1948),"")</f>
        <v/>
      </c>
    </row>
    <row r="1949">
      <c r="A1949" s="13" t="n"/>
      <c r="B1949" s="20" t="n"/>
      <c r="C1949" s="5" t="n"/>
      <c r="D1949" s="21" t="n"/>
      <c r="E1949" s="5" t="n"/>
      <c r="F1949" s="5" t="n"/>
      <c r="G1949" s="5" t="n"/>
      <c r="H1949" s="15" t="n"/>
      <c r="I1949" s="5" t="n"/>
      <c r="J1949" s="19">
        <f>IF(E1949&amp;""="","",IFERROR(INDEX('الخدمات'!$B$6:$B$205,MATCH(E1949&amp;"",'الخدمات'!$A$6:$A$205,0)),"خدمة غير موجودة"))</f>
        <v/>
      </c>
      <c r="K1949" s="19">
        <f>IF(A1949&amp;""="","",IF(AND(G1949="تم",ISNUMBER(J1949)),ROUND(J1949-N(H1949),2),0))</f>
        <v/>
      </c>
      <c r="L1949" s="19">
        <f>IF(A1949&amp;""="","",IFERROR(ROUND(K1949*INDEX('الموظفات'!$C$6:$C$205,MATCH(F1949&amp;"",'الموظفات'!$A$6:$A$205,0)),2),0))</f>
        <v/>
      </c>
      <c r="M1949" s="6">
        <f>IF(A1949&amp;""="","",IF(G1949&amp;""="","محجوز",G1949))</f>
        <v/>
      </c>
      <c r="N1949" s="18">
        <f>IF(ISNUMBER(A1949),IF(ISNUMBER(B1949),HOUR(B1949)*60+MINUTE(B1949),0),"")</f>
        <v/>
      </c>
      <c r="O1949" s="18">
        <f>IF(AND(ISNUMBER(A1949),A1949='الإعدادات'!$B$4),COUNTIFS($A$6:$A$2005,'الإعدادات'!$B$4,$N$6:$N$2005,"&lt;"&amp;N1949)+COUNTIFS($A$6:A1949,'الإعدادات'!$B$4,$N$6:N1949,N1949),"")</f>
        <v/>
      </c>
    </row>
    <row r="1950">
      <c r="A1950" s="13" t="n"/>
      <c r="B1950" s="20" t="n"/>
      <c r="C1950" s="5" t="n"/>
      <c r="D1950" s="21" t="n"/>
      <c r="E1950" s="5" t="n"/>
      <c r="F1950" s="5" t="n"/>
      <c r="G1950" s="5" t="n"/>
      <c r="H1950" s="15" t="n"/>
      <c r="I1950" s="5" t="n"/>
      <c r="J1950" s="19">
        <f>IF(E1950&amp;""="","",IFERROR(INDEX('الخدمات'!$B$6:$B$205,MATCH(E1950&amp;"",'الخدمات'!$A$6:$A$205,0)),"خدمة غير موجودة"))</f>
        <v/>
      </c>
      <c r="K1950" s="19">
        <f>IF(A1950&amp;""="","",IF(AND(G1950="تم",ISNUMBER(J1950)),ROUND(J1950-N(H1950),2),0))</f>
        <v/>
      </c>
      <c r="L1950" s="19">
        <f>IF(A1950&amp;""="","",IFERROR(ROUND(K1950*INDEX('الموظفات'!$C$6:$C$205,MATCH(F1950&amp;"",'الموظفات'!$A$6:$A$205,0)),2),0))</f>
        <v/>
      </c>
      <c r="M1950" s="6">
        <f>IF(A1950&amp;""="","",IF(G1950&amp;""="","محجوز",G1950))</f>
        <v/>
      </c>
      <c r="N1950" s="18">
        <f>IF(ISNUMBER(A1950),IF(ISNUMBER(B1950),HOUR(B1950)*60+MINUTE(B1950),0),"")</f>
        <v/>
      </c>
      <c r="O1950" s="18">
        <f>IF(AND(ISNUMBER(A1950),A1950='الإعدادات'!$B$4),COUNTIFS($A$6:$A$2005,'الإعدادات'!$B$4,$N$6:$N$2005,"&lt;"&amp;N1950)+COUNTIFS($A$6:A1950,'الإعدادات'!$B$4,$N$6:N1950,N1950),"")</f>
        <v/>
      </c>
    </row>
    <row r="1951">
      <c r="A1951" s="13" t="n"/>
      <c r="B1951" s="20" t="n"/>
      <c r="C1951" s="5" t="n"/>
      <c r="D1951" s="21" t="n"/>
      <c r="E1951" s="5" t="n"/>
      <c r="F1951" s="5" t="n"/>
      <c r="G1951" s="5" t="n"/>
      <c r="H1951" s="15" t="n"/>
      <c r="I1951" s="5" t="n"/>
      <c r="J1951" s="19">
        <f>IF(E1951&amp;""="","",IFERROR(INDEX('الخدمات'!$B$6:$B$205,MATCH(E1951&amp;"",'الخدمات'!$A$6:$A$205,0)),"خدمة غير موجودة"))</f>
        <v/>
      </c>
      <c r="K1951" s="19">
        <f>IF(A1951&amp;""="","",IF(AND(G1951="تم",ISNUMBER(J1951)),ROUND(J1951-N(H1951),2),0))</f>
        <v/>
      </c>
      <c r="L1951" s="19">
        <f>IF(A1951&amp;""="","",IFERROR(ROUND(K1951*INDEX('الموظفات'!$C$6:$C$205,MATCH(F1951&amp;"",'الموظفات'!$A$6:$A$205,0)),2),0))</f>
        <v/>
      </c>
      <c r="M1951" s="6">
        <f>IF(A1951&amp;""="","",IF(G1951&amp;""="","محجوز",G1951))</f>
        <v/>
      </c>
      <c r="N1951" s="18">
        <f>IF(ISNUMBER(A1951),IF(ISNUMBER(B1951),HOUR(B1951)*60+MINUTE(B1951),0),"")</f>
        <v/>
      </c>
      <c r="O1951" s="18">
        <f>IF(AND(ISNUMBER(A1951),A1951='الإعدادات'!$B$4),COUNTIFS($A$6:$A$2005,'الإعدادات'!$B$4,$N$6:$N$2005,"&lt;"&amp;N1951)+COUNTIFS($A$6:A1951,'الإعدادات'!$B$4,$N$6:N1951,N1951),"")</f>
        <v/>
      </c>
    </row>
    <row r="1952">
      <c r="A1952" s="13" t="n"/>
      <c r="B1952" s="20" t="n"/>
      <c r="C1952" s="5" t="n"/>
      <c r="D1952" s="21" t="n"/>
      <c r="E1952" s="5" t="n"/>
      <c r="F1952" s="5" t="n"/>
      <c r="G1952" s="5" t="n"/>
      <c r="H1952" s="15" t="n"/>
      <c r="I1952" s="5" t="n"/>
      <c r="J1952" s="19">
        <f>IF(E1952&amp;""="","",IFERROR(INDEX('الخدمات'!$B$6:$B$205,MATCH(E1952&amp;"",'الخدمات'!$A$6:$A$205,0)),"خدمة غير موجودة"))</f>
        <v/>
      </c>
      <c r="K1952" s="19">
        <f>IF(A1952&amp;""="","",IF(AND(G1952="تم",ISNUMBER(J1952)),ROUND(J1952-N(H1952),2),0))</f>
        <v/>
      </c>
      <c r="L1952" s="19">
        <f>IF(A1952&amp;""="","",IFERROR(ROUND(K1952*INDEX('الموظفات'!$C$6:$C$205,MATCH(F1952&amp;"",'الموظفات'!$A$6:$A$205,0)),2),0))</f>
        <v/>
      </c>
      <c r="M1952" s="6">
        <f>IF(A1952&amp;""="","",IF(G1952&amp;""="","محجوز",G1952))</f>
        <v/>
      </c>
      <c r="N1952" s="18">
        <f>IF(ISNUMBER(A1952),IF(ISNUMBER(B1952),HOUR(B1952)*60+MINUTE(B1952),0),"")</f>
        <v/>
      </c>
      <c r="O1952" s="18">
        <f>IF(AND(ISNUMBER(A1952),A1952='الإعدادات'!$B$4),COUNTIFS($A$6:$A$2005,'الإعدادات'!$B$4,$N$6:$N$2005,"&lt;"&amp;N1952)+COUNTIFS($A$6:A1952,'الإعدادات'!$B$4,$N$6:N1952,N1952),"")</f>
        <v/>
      </c>
    </row>
    <row r="1953">
      <c r="A1953" s="13" t="n"/>
      <c r="B1953" s="20" t="n"/>
      <c r="C1953" s="5" t="n"/>
      <c r="D1953" s="21" t="n"/>
      <c r="E1953" s="5" t="n"/>
      <c r="F1953" s="5" t="n"/>
      <c r="G1953" s="5" t="n"/>
      <c r="H1953" s="15" t="n"/>
      <c r="I1953" s="5" t="n"/>
      <c r="J1953" s="19">
        <f>IF(E1953&amp;""="","",IFERROR(INDEX('الخدمات'!$B$6:$B$205,MATCH(E1953&amp;"",'الخدمات'!$A$6:$A$205,0)),"خدمة غير موجودة"))</f>
        <v/>
      </c>
      <c r="K1953" s="19">
        <f>IF(A1953&amp;""="","",IF(AND(G1953="تم",ISNUMBER(J1953)),ROUND(J1953-N(H1953),2),0))</f>
        <v/>
      </c>
      <c r="L1953" s="19">
        <f>IF(A1953&amp;""="","",IFERROR(ROUND(K1953*INDEX('الموظفات'!$C$6:$C$205,MATCH(F1953&amp;"",'الموظفات'!$A$6:$A$205,0)),2),0))</f>
        <v/>
      </c>
      <c r="M1953" s="6">
        <f>IF(A1953&amp;""="","",IF(G1953&amp;""="","محجوز",G1953))</f>
        <v/>
      </c>
      <c r="N1953" s="18">
        <f>IF(ISNUMBER(A1953),IF(ISNUMBER(B1953),HOUR(B1953)*60+MINUTE(B1953),0),"")</f>
        <v/>
      </c>
      <c r="O1953" s="18">
        <f>IF(AND(ISNUMBER(A1953),A1953='الإعدادات'!$B$4),COUNTIFS($A$6:$A$2005,'الإعدادات'!$B$4,$N$6:$N$2005,"&lt;"&amp;N1953)+COUNTIFS($A$6:A1953,'الإعدادات'!$B$4,$N$6:N1953,N1953),"")</f>
        <v/>
      </c>
    </row>
    <row r="1954">
      <c r="A1954" s="13" t="n"/>
      <c r="B1954" s="20" t="n"/>
      <c r="C1954" s="5" t="n"/>
      <c r="D1954" s="21" t="n"/>
      <c r="E1954" s="5" t="n"/>
      <c r="F1954" s="5" t="n"/>
      <c r="G1954" s="5" t="n"/>
      <c r="H1954" s="15" t="n"/>
      <c r="I1954" s="5" t="n"/>
      <c r="J1954" s="19">
        <f>IF(E1954&amp;""="","",IFERROR(INDEX('الخدمات'!$B$6:$B$205,MATCH(E1954&amp;"",'الخدمات'!$A$6:$A$205,0)),"خدمة غير موجودة"))</f>
        <v/>
      </c>
      <c r="K1954" s="19">
        <f>IF(A1954&amp;""="","",IF(AND(G1954="تم",ISNUMBER(J1954)),ROUND(J1954-N(H1954),2),0))</f>
        <v/>
      </c>
      <c r="L1954" s="19">
        <f>IF(A1954&amp;""="","",IFERROR(ROUND(K1954*INDEX('الموظفات'!$C$6:$C$205,MATCH(F1954&amp;"",'الموظفات'!$A$6:$A$205,0)),2),0))</f>
        <v/>
      </c>
      <c r="M1954" s="6">
        <f>IF(A1954&amp;""="","",IF(G1954&amp;""="","محجوز",G1954))</f>
        <v/>
      </c>
      <c r="N1954" s="18">
        <f>IF(ISNUMBER(A1954),IF(ISNUMBER(B1954),HOUR(B1954)*60+MINUTE(B1954),0),"")</f>
        <v/>
      </c>
      <c r="O1954" s="18">
        <f>IF(AND(ISNUMBER(A1954),A1954='الإعدادات'!$B$4),COUNTIFS($A$6:$A$2005,'الإعدادات'!$B$4,$N$6:$N$2005,"&lt;"&amp;N1954)+COUNTIFS($A$6:A1954,'الإعدادات'!$B$4,$N$6:N1954,N1954),"")</f>
        <v/>
      </c>
    </row>
    <row r="1955">
      <c r="A1955" s="13" t="n"/>
      <c r="B1955" s="20" t="n"/>
      <c r="C1955" s="5" t="n"/>
      <c r="D1955" s="21" t="n"/>
      <c r="E1955" s="5" t="n"/>
      <c r="F1955" s="5" t="n"/>
      <c r="G1955" s="5" t="n"/>
      <c r="H1955" s="15" t="n"/>
      <c r="I1955" s="5" t="n"/>
      <c r="J1955" s="19">
        <f>IF(E1955&amp;""="","",IFERROR(INDEX('الخدمات'!$B$6:$B$205,MATCH(E1955&amp;"",'الخدمات'!$A$6:$A$205,0)),"خدمة غير موجودة"))</f>
        <v/>
      </c>
      <c r="K1955" s="19">
        <f>IF(A1955&amp;""="","",IF(AND(G1955="تم",ISNUMBER(J1955)),ROUND(J1955-N(H1955),2),0))</f>
        <v/>
      </c>
      <c r="L1955" s="19">
        <f>IF(A1955&amp;""="","",IFERROR(ROUND(K1955*INDEX('الموظفات'!$C$6:$C$205,MATCH(F1955&amp;"",'الموظفات'!$A$6:$A$205,0)),2),0))</f>
        <v/>
      </c>
      <c r="M1955" s="6">
        <f>IF(A1955&amp;""="","",IF(G1955&amp;""="","محجوز",G1955))</f>
        <v/>
      </c>
      <c r="N1955" s="18">
        <f>IF(ISNUMBER(A1955),IF(ISNUMBER(B1955),HOUR(B1955)*60+MINUTE(B1955),0),"")</f>
        <v/>
      </c>
      <c r="O1955" s="18">
        <f>IF(AND(ISNUMBER(A1955),A1955='الإعدادات'!$B$4),COUNTIFS($A$6:$A$2005,'الإعدادات'!$B$4,$N$6:$N$2005,"&lt;"&amp;N1955)+COUNTIFS($A$6:A1955,'الإعدادات'!$B$4,$N$6:N1955,N1955),"")</f>
        <v/>
      </c>
    </row>
    <row r="1956">
      <c r="A1956" s="13" t="n"/>
      <c r="B1956" s="20" t="n"/>
      <c r="C1956" s="5" t="n"/>
      <c r="D1956" s="21" t="n"/>
      <c r="E1956" s="5" t="n"/>
      <c r="F1956" s="5" t="n"/>
      <c r="G1956" s="5" t="n"/>
      <c r="H1956" s="15" t="n"/>
      <c r="I1956" s="5" t="n"/>
      <c r="J1956" s="19">
        <f>IF(E1956&amp;""="","",IFERROR(INDEX('الخدمات'!$B$6:$B$205,MATCH(E1956&amp;"",'الخدمات'!$A$6:$A$205,0)),"خدمة غير موجودة"))</f>
        <v/>
      </c>
      <c r="K1956" s="19">
        <f>IF(A1956&amp;""="","",IF(AND(G1956="تم",ISNUMBER(J1956)),ROUND(J1956-N(H1956),2),0))</f>
        <v/>
      </c>
      <c r="L1956" s="19">
        <f>IF(A1956&amp;""="","",IFERROR(ROUND(K1956*INDEX('الموظفات'!$C$6:$C$205,MATCH(F1956&amp;"",'الموظفات'!$A$6:$A$205,0)),2),0))</f>
        <v/>
      </c>
      <c r="M1956" s="6">
        <f>IF(A1956&amp;""="","",IF(G1956&amp;""="","محجوز",G1956))</f>
        <v/>
      </c>
      <c r="N1956" s="18">
        <f>IF(ISNUMBER(A1956),IF(ISNUMBER(B1956),HOUR(B1956)*60+MINUTE(B1956),0),"")</f>
        <v/>
      </c>
      <c r="O1956" s="18">
        <f>IF(AND(ISNUMBER(A1956),A1956='الإعدادات'!$B$4),COUNTIFS($A$6:$A$2005,'الإعدادات'!$B$4,$N$6:$N$2005,"&lt;"&amp;N1956)+COUNTIFS($A$6:A1956,'الإعدادات'!$B$4,$N$6:N1956,N1956),"")</f>
        <v/>
      </c>
    </row>
    <row r="1957">
      <c r="A1957" s="13" t="n"/>
      <c r="B1957" s="20" t="n"/>
      <c r="C1957" s="5" t="n"/>
      <c r="D1957" s="21" t="n"/>
      <c r="E1957" s="5" t="n"/>
      <c r="F1957" s="5" t="n"/>
      <c r="G1957" s="5" t="n"/>
      <c r="H1957" s="15" t="n"/>
      <c r="I1957" s="5" t="n"/>
      <c r="J1957" s="19">
        <f>IF(E1957&amp;""="","",IFERROR(INDEX('الخدمات'!$B$6:$B$205,MATCH(E1957&amp;"",'الخدمات'!$A$6:$A$205,0)),"خدمة غير موجودة"))</f>
        <v/>
      </c>
      <c r="K1957" s="19">
        <f>IF(A1957&amp;""="","",IF(AND(G1957="تم",ISNUMBER(J1957)),ROUND(J1957-N(H1957),2),0))</f>
        <v/>
      </c>
      <c r="L1957" s="19">
        <f>IF(A1957&amp;""="","",IFERROR(ROUND(K1957*INDEX('الموظفات'!$C$6:$C$205,MATCH(F1957&amp;"",'الموظفات'!$A$6:$A$205,0)),2),0))</f>
        <v/>
      </c>
      <c r="M1957" s="6">
        <f>IF(A1957&amp;""="","",IF(G1957&amp;""="","محجوز",G1957))</f>
        <v/>
      </c>
      <c r="N1957" s="18">
        <f>IF(ISNUMBER(A1957),IF(ISNUMBER(B1957),HOUR(B1957)*60+MINUTE(B1957),0),"")</f>
        <v/>
      </c>
      <c r="O1957" s="18">
        <f>IF(AND(ISNUMBER(A1957),A1957='الإعدادات'!$B$4),COUNTIFS($A$6:$A$2005,'الإعدادات'!$B$4,$N$6:$N$2005,"&lt;"&amp;N1957)+COUNTIFS($A$6:A1957,'الإعدادات'!$B$4,$N$6:N1957,N1957),"")</f>
        <v/>
      </c>
    </row>
    <row r="1958">
      <c r="A1958" s="13" t="n"/>
      <c r="B1958" s="20" t="n"/>
      <c r="C1958" s="5" t="n"/>
      <c r="D1958" s="21" t="n"/>
      <c r="E1958" s="5" t="n"/>
      <c r="F1958" s="5" t="n"/>
      <c r="G1958" s="5" t="n"/>
      <c r="H1958" s="15" t="n"/>
      <c r="I1958" s="5" t="n"/>
      <c r="J1958" s="19">
        <f>IF(E1958&amp;""="","",IFERROR(INDEX('الخدمات'!$B$6:$B$205,MATCH(E1958&amp;"",'الخدمات'!$A$6:$A$205,0)),"خدمة غير موجودة"))</f>
        <v/>
      </c>
      <c r="K1958" s="19">
        <f>IF(A1958&amp;""="","",IF(AND(G1958="تم",ISNUMBER(J1958)),ROUND(J1958-N(H1958),2),0))</f>
        <v/>
      </c>
      <c r="L1958" s="19">
        <f>IF(A1958&amp;""="","",IFERROR(ROUND(K1958*INDEX('الموظفات'!$C$6:$C$205,MATCH(F1958&amp;"",'الموظفات'!$A$6:$A$205,0)),2),0))</f>
        <v/>
      </c>
      <c r="M1958" s="6">
        <f>IF(A1958&amp;""="","",IF(G1958&amp;""="","محجوز",G1958))</f>
        <v/>
      </c>
      <c r="N1958" s="18">
        <f>IF(ISNUMBER(A1958),IF(ISNUMBER(B1958),HOUR(B1958)*60+MINUTE(B1958),0),"")</f>
        <v/>
      </c>
      <c r="O1958" s="18">
        <f>IF(AND(ISNUMBER(A1958),A1958='الإعدادات'!$B$4),COUNTIFS($A$6:$A$2005,'الإعدادات'!$B$4,$N$6:$N$2005,"&lt;"&amp;N1958)+COUNTIFS($A$6:A1958,'الإعدادات'!$B$4,$N$6:N1958,N1958),"")</f>
        <v/>
      </c>
    </row>
    <row r="1959">
      <c r="A1959" s="13" t="n"/>
      <c r="B1959" s="20" t="n"/>
      <c r="C1959" s="5" t="n"/>
      <c r="D1959" s="21" t="n"/>
      <c r="E1959" s="5" t="n"/>
      <c r="F1959" s="5" t="n"/>
      <c r="G1959" s="5" t="n"/>
      <c r="H1959" s="15" t="n"/>
      <c r="I1959" s="5" t="n"/>
      <c r="J1959" s="19">
        <f>IF(E1959&amp;""="","",IFERROR(INDEX('الخدمات'!$B$6:$B$205,MATCH(E1959&amp;"",'الخدمات'!$A$6:$A$205,0)),"خدمة غير موجودة"))</f>
        <v/>
      </c>
      <c r="K1959" s="19">
        <f>IF(A1959&amp;""="","",IF(AND(G1959="تم",ISNUMBER(J1959)),ROUND(J1959-N(H1959),2),0))</f>
        <v/>
      </c>
      <c r="L1959" s="19">
        <f>IF(A1959&amp;""="","",IFERROR(ROUND(K1959*INDEX('الموظفات'!$C$6:$C$205,MATCH(F1959&amp;"",'الموظفات'!$A$6:$A$205,0)),2),0))</f>
        <v/>
      </c>
      <c r="M1959" s="6">
        <f>IF(A1959&amp;""="","",IF(G1959&amp;""="","محجوز",G1959))</f>
        <v/>
      </c>
      <c r="N1959" s="18">
        <f>IF(ISNUMBER(A1959),IF(ISNUMBER(B1959),HOUR(B1959)*60+MINUTE(B1959),0),"")</f>
        <v/>
      </c>
      <c r="O1959" s="18">
        <f>IF(AND(ISNUMBER(A1959),A1959='الإعدادات'!$B$4),COUNTIFS($A$6:$A$2005,'الإعدادات'!$B$4,$N$6:$N$2005,"&lt;"&amp;N1959)+COUNTIFS($A$6:A1959,'الإعدادات'!$B$4,$N$6:N1959,N1959),"")</f>
        <v/>
      </c>
    </row>
    <row r="1960">
      <c r="A1960" s="13" t="n"/>
      <c r="B1960" s="20" t="n"/>
      <c r="C1960" s="5" t="n"/>
      <c r="D1960" s="21" t="n"/>
      <c r="E1960" s="5" t="n"/>
      <c r="F1960" s="5" t="n"/>
      <c r="G1960" s="5" t="n"/>
      <c r="H1960" s="15" t="n"/>
      <c r="I1960" s="5" t="n"/>
      <c r="J1960" s="19">
        <f>IF(E1960&amp;""="","",IFERROR(INDEX('الخدمات'!$B$6:$B$205,MATCH(E1960&amp;"",'الخدمات'!$A$6:$A$205,0)),"خدمة غير موجودة"))</f>
        <v/>
      </c>
      <c r="K1960" s="19">
        <f>IF(A1960&amp;""="","",IF(AND(G1960="تم",ISNUMBER(J1960)),ROUND(J1960-N(H1960),2),0))</f>
        <v/>
      </c>
      <c r="L1960" s="19">
        <f>IF(A1960&amp;""="","",IFERROR(ROUND(K1960*INDEX('الموظفات'!$C$6:$C$205,MATCH(F1960&amp;"",'الموظفات'!$A$6:$A$205,0)),2),0))</f>
        <v/>
      </c>
      <c r="M1960" s="6">
        <f>IF(A1960&amp;""="","",IF(G1960&amp;""="","محجوز",G1960))</f>
        <v/>
      </c>
      <c r="N1960" s="18">
        <f>IF(ISNUMBER(A1960),IF(ISNUMBER(B1960),HOUR(B1960)*60+MINUTE(B1960),0),"")</f>
        <v/>
      </c>
      <c r="O1960" s="18">
        <f>IF(AND(ISNUMBER(A1960),A1960='الإعدادات'!$B$4),COUNTIFS($A$6:$A$2005,'الإعدادات'!$B$4,$N$6:$N$2005,"&lt;"&amp;N1960)+COUNTIFS($A$6:A1960,'الإعدادات'!$B$4,$N$6:N1960,N1960),"")</f>
        <v/>
      </c>
    </row>
    <row r="1961">
      <c r="A1961" s="13" t="n"/>
      <c r="B1961" s="20" t="n"/>
      <c r="C1961" s="5" t="n"/>
      <c r="D1961" s="21" t="n"/>
      <c r="E1961" s="5" t="n"/>
      <c r="F1961" s="5" t="n"/>
      <c r="G1961" s="5" t="n"/>
      <c r="H1961" s="15" t="n"/>
      <c r="I1961" s="5" t="n"/>
      <c r="J1961" s="19">
        <f>IF(E1961&amp;""="","",IFERROR(INDEX('الخدمات'!$B$6:$B$205,MATCH(E1961&amp;"",'الخدمات'!$A$6:$A$205,0)),"خدمة غير موجودة"))</f>
        <v/>
      </c>
      <c r="K1961" s="19">
        <f>IF(A1961&amp;""="","",IF(AND(G1961="تم",ISNUMBER(J1961)),ROUND(J1961-N(H1961),2),0))</f>
        <v/>
      </c>
      <c r="L1961" s="19">
        <f>IF(A1961&amp;""="","",IFERROR(ROUND(K1961*INDEX('الموظفات'!$C$6:$C$205,MATCH(F1961&amp;"",'الموظفات'!$A$6:$A$205,0)),2),0))</f>
        <v/>
      </c>
      <c r="M1961" s="6">
        <f>IF(A1961&amp;""="","",IF(G1961&amp;""="","محجوز",G1961))</f>
        <v/>
      </c>
      <c r="N1961" s="18">
        <f>IF(ISNUMBER(A1961),IF(ISNUMBER(B1961),HOUR(B1961)*60+MINUTE(B1961),0),"")</f>
        <v/>
      </c>
      <c r="O1961" s="18">
        <f>IF(AND(ISNUMBER(A1961),A1961='الإعدادات'!$B$4),COUNTIFS($A$6:$A$2005,'الإعدادات'!$B$4,$N$6:$N$2005,"&lt;"&amp;N1961)+COUNTIFS($A$6:A1961,'الإعدادات'!$B$4,$N$6:N1961,N1961),"")</f>
        <v/>
      </c>
    </row>
    <row r="1962">
      <c r="A1962" s="13" t="n"/>
      <c r="B1962" s="20" t="n"/>
      <c r="C1962" s="5" t="n"/>
      <c r="D1962" s="21" t="n"/>
      <c r="E1962" s="5" t="n"/>
      <c r="F1962" s="5" t="n"/>
      <c r="G1962" s="5" t="n"/>
      <c r="H1962" s="15" t="n"/>
      <c r="I1962" s="5" t="n"/>
      <c r="J1962" s="19">
        <f>IF(E1962&amp;""="","",IFERROR(INDEX('الخدمات'!$B$6:$B$205,MATCH(E1962&amp;"",'الخدمات'!$A$6:$A$205,0)),"خدمة غير موجودة"))</f>
        <v/>
      </c>
      <c r="K1962" s="19">
        <f>IF(A1962&amp;""="","",IF(AND(G1962="تم",ISNUMBER(J1962)),ROUND(J1962-N(H1962),2),0))</f>
        <v/>
      </c>
      <c r="L1962" s="19">
        <f>IF(A1962&amp;""="","",IFERROR(ROUND(K1962*INDEX('الموظفات'!$C$6:$C$205,MATCH(F1962&amp;"",'الموظفات'!$A$6:$A$205,0)),2),0))</f>
        <v/>
      </c>
      <c r="M1962" s="6">
        <f>IF(A1962&amp;""="","",IF(G1962&amp;""="","محجوز",G1962))</f>
        <v/>
      </c>
      <c r="N1962" s="18">
        <f>IF(ISNUMBER(A1962),IF(ISNUMBER(B1962),HOUR(B1962)*60+MINUTE(B1962),0),"")</f>
        <v/>
      </c>
      <c r="O1962" s="18">
        <f>IF(AND(ISNUMBER(A1962),A1962='الإعدادات'!$B$4),COUNTIFS($A$6:$A$2005,'الإعدادات'!$B$4,$N$6:$N$2005,"&lt;"&amp;N1962)+COUNTIFS($A$6:A1962,'الإعدادات'!$B$4,$N$6:N1962,N1962),"")</f>
        <v/>
      </c>
    </row>
    <row r="1963">
      <c r="A1963" s="13" t="n"/>
      <c r="B1963" s="20" t="n"/>
      <c r="C1963" s="5" t="n"/>
      <c r="D1963" s="21" t="n"/>
      <c r="E1963" s="5" t="n"/>
      <c r="F1963" s="5" t="n"/>
      <c r="G1963" s="5" t="n"/>
      <c r="H1963" s="15" t="n"/>
      <c r="I1963" s="5" t="n"/>
      <c r="J1963" s="19">
        <f>IF(E1963&amp;""="","",IFERROR(INDEX('الخدمات'!$B$6:$B$205,MATCH(E1963&amp;"",'الخدمات'!$A$6:$A$205,0)),"خدمة غير موجودة"))</f>
        <v/>
      </c>
      <c r="K1963" s="19">
        <f>IF(A1963&amp;""="","",IF(AND(G1963="تم",ISNUMBER(J1963)),ROUND(J1963-N(H1963),2),0))</f>
        <v/>
      </c>
      <c r="L1963" s="19">
        <f>IF(A1963&amp;""="","",IFERROR(ROUND(K1963*INDEX('الموظفات'!$C$6:$C$205,MATCH(F1963&amp;"",'الموظفات'!$A$6:$A$205,0)),2),0))</f>
        <v/>
      </c>
      <c r="M1963" s="6">
        <f>IF(A1963&amp;""="","",IF(G1963&amp;""="","محجوز",G1963))</f>
        <v/>
      </c>
      <c r="N1963" s="18">
        <f>IF(ISNUMBER(A1963),IF(ISNUMBER(B1963),HOUR(B1963)*60+MINUTE(B1963),0),"")</f>
        <v/>
      </c>
      <c r="O1963" s="18">
        <f>IF(AND(ISNUMBER(A1963),A1963='الإعدادات'!$B$4),COUNTIFS($A$6:$A$2005,'الإعدادات'!$B$4,$N$6:$N$2005,"&lt;"&amp;N1963)+COUNTIFS($A$6:A1963,'الإعدادات'!$B$4,$N$6:N1963,N1963),"")</f>
        <v/>
      </c>
    </row>
    <row r="1964">
      <c r="A1964" s="13" t="n"/>
      <c r="B1964" s="20" t="n"/>
      <c r="C1964" s="5" t="n"/>
      <c r="D1964" s="21" t="n"/>
      <c r="E1964" s="5" t="n"/>
      <c r="F1964" s="5" t="n"/>
      <c r="G1964" s="5" t="n"/>
      <c r="H1964" s="15" t="n"/>
      <c r="I1964" s="5" t="n"/>
      <c r="J1964" s="19">
        <f>IF(E1964&amp;""="","",IFERROR(INDEX('الخدمات'!$B$6:$B$205,MATCH(E1964&amp;"",'الخدمات'!$A$6:$A$205,0)),"خدمة غير موجودة"))</f>
        <v/>
      </c>
      <c r="K1964" s="19">
        <f>IF(A1964&amp;""="","",IF(AND(G1964="تم",ISNUMBER(J1964)),ROUND(J1964-N(H1964),2),0))</f>
        <v/>
      </c>
      <c r="L1964" s="19">
        <f>IF(A1964&amp;""="","",IFERROR(ROUND(K1964*INDEX('الموظفات'!$C$6:$C$205,MATCH(F1964&amp;"",'الموظفات'!$A$6:$A$205,0)),2),0))</f>
        <v/>
      </c>
      <c r="M1964" s="6">
        <f>IF(A1964&amp;""="","",IF(G1964&amp;""="","محجوز",G1964))</f>
        <v/>
      </c>
      <c r="N1964" s="18">
        <f>IF(ISNUMBER(A1964),IF(ISNUMBER(B1964),HOUR(B1964)*60+MINUTE(B1964),0),"")</f>
        <v/>
      </c>
      <c r="O1964" s="18">
        <f>IF(AND(ISNUMBER(A1964),A1964='الإعدادات'!$B$4),COUNTIFS($A$6:$A$2005,'الإعدادات'!$B$4,$N$6:$N$2005,"&lt;"&amp;N1964)+COUNTIFS($A$6:A1964,'الإعدادات'!$B$4,$N$6:N1964,N1964),"")</f>
        <v/>
      </c>
    </row>
    <row r="1965">
      <c r="A1965" s="13" t="n"/>
      <c r="B1965" s="20" t="n"/>
      <c r="C1965" s="5" t="n"/>
      <c r="D1965" s="21" t="n"/>
      <c r="E1965" s="5" t="n"/>
      <c r="F1965" s="5" t="n"/>
      <c r="G1965" s="5" t="n"/>
      <c r="H1965" s="15" t="n"/>
      <c r="I1965" s="5" t="n"/>
      <c r="J1965" s="19">
        <f>IF(E1965&amp;""="","",IFERROR(INDEX('الخدمات'!$B$6:$B$205,MATCH(E1965&amp;"",'الخدمات'!$A$6:$A$205,0)),"خدمة غير موجودة"))</f>
        <v/>
      </c>
      <c r="K1965" s="19">
        <f>IF(A1965&amp;""="","",IF(AND(G1965="تم",ISNUMBER(J1965)),ROUND(J1965-N(H1965),2),0))</f>
        <v/>
      </c>
      <c r="L1965" s="19">
        <f>IF(A1965&amp;""="","",IFERROR(ROUND(K1965*INDEX('الموظفات'!$C$6:$C$205,MATCH(F1965&amp;"",'الموظفات'!$A$6:$A$205,0)),2),0))</f>
        <v/>
      </c>
      <c r="M1965" s="6">
        <f>IF(A1965&amp;""="","",IF(G1965&amp;""="","محجوز",G1965))</f>
        <v/>
      </c>
      <c r="N1965" s="18">
        <f>IF(ISNUMBER(A1965),IF(ISNUMBER(B1965),HOUR(B1965)*60+MINUTE(B1965),0),"")</f>
        <v/>
      </c>
      <c r="O1965" s="18">
        <f>IF(AND(ISNUMBER(A1965),A1965='الإعدادات'!$B$4),COUNTIFS($A$6:$A$2005,'الإعدادات'!$B$4,$N$6:$N$2005,"&lt;"&amp;N1965)+COUNTIFS($A$6:A1965,'الإعدادات'!$B$4,$N$6:N1965,N1965),"")</f>
        <v/>
      </c>
    </row>
    <row r="1966">
      <c r="A1966" s="13" t="n"/>
      <c r="B1966" s="20" t="n"/>
      <c r="C1966" s="5" t="n"/>
      <c r="D1966" s="21" t="n"/>
      <c r="E1966" s="5" t="n"/>
      <c r="F1966" s="5" t="n"/>
      <c r="G1966" s="5" t="n"/>
      <c r="H1966" s="15" t="n"/>
      <c r="I1966" s="5" t="n"/>
      <c r="J1966" s="19">
        <f>IF(E1966&amp;""="","",IFERROR(INDEX('الخدمات'!$B$6:$B$205,MATCH(E1966&amp;"",'الخدمات'!$A$6:$A$205,0)),"خدمة غير موجودة"))</f>
        <v/>
      </c>
      <c r="K1966" s="19">
        <f>IF(A1966&amp;""="","",IF(AND(G1966="تم",ISNUMBER(J1966)),ROUND(J1966-N(H1966),2),0))</f>
        <v/>
      </c>
      <c r="L1966" s="19">
        <f>IF(A1966&amp;""="","",IFERROR(ROUND(K1966*INDEX('الموظفات'!$C$6:$C$205,MATCH(F1966&amp;"",'الموظفات'!$A$6:$A$205,0)),2),0))</f>
        <v/>
      </c>
      <c r="M1966" s="6">
        <f>IF(A1966&amp;""="","",IF(G1966&amp;""="","محجوز",G1966))</f>
        <v/>
      </c>
      <c r="N1966" s="18">
        <f>IF(ISNUMBER(A1966),IF(ISNUMBER(B1966),HOUR(B1966)*60+MINUTE(B1966),0),"")</f>
        <v/>
      </c>
      <c r="O1966" s="18">
        <f>IF(AND(ISNUMBER(A1966),A1966='الإعدادات'!$B$4),COUNTIFS($A$6:$A$2005,'الإعدادات'!$B$4,$N$6:$N$2005,"&lt;"&amp;N1966)+COUNTIFS($A$6:A1966,'الإعدادات'!$B$4,$N$6:N1966,N1966),"")</f>
        <v/>
      </c>
    </row>
    <row r="1967">
      <c r="A1967" s="13" t="n"/>
      <c r="B1967" s="20" t="n"/>
      <c r="C1967" s="5" t="n"/>
      <c r="D1967" s="21" t="n"/>
      <c r="E1967" s="5" t="n"/>
      <c r="F1967" s="5" t="n"/>
      <c r="G1967" s="5" t="n"/>
      <c r="H1967" s="15" t="n"/>
      <c r="I1967" s="5" t="n"/>
      <c r="J1967" s="19">
        <f>IF(E1967&amp;""="","",IFERROR(INDEX('الخدمات'!$B$6:$B$205,MATCH(E1967&amp;"",'الخدمات'!$A$6:$A$205,0)),"خدمة غير موجودة"))</f>
        <v/>
      </c>
      <c r="K1967" s="19">
        <f>IF(A1967&amp;""="","",IF(AND(G1967="تم",ISNUMBER(J1967)),ROUND(J1967-N(H1967),2),0))</f>
        <v/>
      </c>
      <c r="L1967" s="19">
        <f>IF(A1967&amp;""="","",IFERROR(ROUND(K1967*INDEX('الموظفات'!$C$6:$C$205,MATCH(F1967&amp;"",'الموظفات'!$A$6:$A$205,0)),2),0))</f>
        <v/>
      </c>
      <c r="M1967" s="6">
        <f>IF(A1967&amp;""="","",IF(G1967&amp;""="","محجوز",G1967))</f>
        <v/>
      </c>
      <c r="N1967" s="18">
        <f>IF(ISNUMBER(A1967),IF(ISNUMBER(B1967),HOUR(B1967)*60+MINUTE(B1967),0),"")</f>
        <v/>
      </c>
      <c r="O1967" s="18">
        <f>IF(AND(ISNUMBER(A1967),A1967='الإعدادات'!$B$4),COUNTIFS($A$6:$A$2005,'الإعدادات'!$B$4,$N$6:$N$2005,"&lt;"&amp;N1967)+COUNTIFS($A$6:A1967,'الإعدادات'!$B$4,$N$6:N1967,N1967),"")</f>
        <v/>
      </c>
    </row>
    <row r="1968">
      <c r="A1968" s="13" t="n"/>
      <c r="B1968" s="20" t="n"/>
      <c r="C1968" s="5" t="n"/>
      <c r="D1968" s="21" t="n"/>
      <c r="E1968" s="5" t="n"/>
      <c r="F1968" s="5" t="n"/>
      <c r="G1968" s="5" t="n"/>
      <c r="H1968" s="15" t="n"/>
      <c r="I1968" s="5" t="n"/>
      <c r="J1968" s="19">
        <f>IF(E1968&amp;""="","",IFERROR(INDEX('الخدمات'!$B$6:$B$205,MATCH(E1968&amp;"",'الخدمات'!$A$6:$A$205,0)),"خدمة غير موجودة"))</f>
        <v/>
      </c>
      <c r="K1968" s="19">
        <f>IF(A1968&amp;""="","",IF(AND(G1968="تم",ISNUMBER(J1968)),ROUND(J1968-N(H1968),2),0))</f>
        <v/>
      </c>
      <c r="L1968" s="19">
        <f>IF(A1968&amp;""="","",IFERROR(ROUND(K1968*INDEX('الموظفات'!$C$6:$C$205,MATCH(F1968&amp;"",'الموظفات'!$A$6:$A$205,0)),2),0))</f>
        <v/>
      </c>
      <c r="M1968" s="6">
        <f>IF(A1968&amp;""="","",IF(G1968&amp;""="","محجوز",G1968))</f>
        <v/>
      </c>
      <c r="N1968" s="18">
        <f>IF(ISNUMBER(A1968),IF(ISNUMBER(B1968),HOUR(B1968)*60+MINUTE(B1968),0),"")</f>
        <v/>
      </c>
      <c r="O1968" s="18">
        <f>IF(AND(ISNUMBER(A1968),A1968='الإعدادات'!$B$4),COUNTIFS($A$6:$A$2005,'الإعدادات'!$B$4,$N$6:$N$2005,"&lt;"&amp;N1968)+COUNTIFS($A$6:A1968,'الإعدادات'!$B$4,$N$6:N1968,N1968),"")</f>
        <v/>
      </c>
    </row>
    <row r="1969">
      <c r="A1969" s="13" t="n"/>
      <c r="B1969" s="20" t="n"/>
      <c r="C1969" s="5" t="n"/>
      <c r="D1969" s="21" t="n"/>
      <c r="E1969" s="5" t="n"/>
      <c r="F1969" s="5" t="n"/>
      <c r="G1969" s="5" t="n"/>
      <c r="H1969" s="15" t="n"/>
      <c r="I1969" s="5" t="n"/>
      <c r="J1969" s="19">
        <f>IF(E1969&amp;""="","",IFERROR(INDEX('الخدمات'!$B$6:$B$205,MATCH(E1969&amp;"",'الخدمات'!$A$6:$A$205,0)),"خدمة غير موجودة"))</f>
        <v/>
      </c>
      <c r="K1969" s="19">
        <f>IF(A1969&amp;""="","",IF(AND(G1969="تم",ISNUMBER(J1969)),ROUND(J1969-N(H1969),2),0))</f>
        <v/>
      </c>
      <c r="L1969" s="19">
        <f>IF(A1969&amp;""="","",IFERROR(ROUND(K1969*INDEX('الموظفات'!$C$6:$C$205,MATCH(F1969&amp;"",'الموظفات'!$A$6:$A$205,0)),2),0))</f>
        <v/>
      </c>
      <c r="M1969" s="6">
        <f>IF(A1969&amp;""="","",IF(G1969&amp;""="","محجوز",G1969))</f>
        <v/>
      </c>
      <c r="N1969" s="18">
        <f>IF(ISNUMBER(A1969),IF(ISNUMBER(B1969),HOUR(B1969)*60+MINUTE(B1969),0),"")</f>
        <v/>
      </c>
      <c r="O1969" s="18">
        <f>IF(AND(ISNUMBER(A1969),A1969='الإعدادات'!$B$4),COUNTIFS($A$6:$A$2005,'الإعدادات'!$B$4,$N$6:$N$2005,"&lt;"&amp;N1969)+COUNTIFS($A$6:A1969,'الإعدادات'!$B$4,$N$6:N1969,N1969),"")</f>
        <v/>
      </c>
    </row>
    <row r="1970">
      <c r="A1970" s="13" t="n"/>
      <c r="B1970" s="20" t="n"/>
      <c r="C1970" s="5" t="n"/>
      <c r="D1970" s="21" t="n"/>
      <c r="E1970" s="5" t="n"/>
      <c r="F1970" s="5" t="n"/>
      <c r="G1970" s="5" t="n"/>
      <c r="H1970" s="15" t="n"/>
      <c r="I1970" s="5" t="n"/>
      <c r="J1970" s="19">
        <f>IF(E1970&amp;""="","",IFERROR(INDEX('الخدمات'!$B$6:$B$205,MATCH(E1970&amp;"",'الخدمات'!$A$6:$A$205,0)),"خدمة غير موجودة"))</f>
        <v/>
      </c>
      <c r="K1970" s="19">
        <f>IF(A1970&amp;""="","",IF(AND(G1970="تم",ISNUMBER(J1970)),ROUND(J1970-N(H1970),2),0))</f>
        <v/>
      </c>
      <c r="L1970" s="19">
        <f>IF(A1970&amp;""="","",IFERROR(ROUND(K1970*INDEX('الموظفات'!$C$6:$C$205,MATCH(F1970&amp;"",'الموظفات'!$A$6:$A$205,0)),2),0))</f>
        <v/>
      </c>
      <c r="M1970" s="6">
        <f>IF(A1970&amp;""="","",IF(G1970&amp;""="","محجوز",G1970))</f>
        <v/>
      </c>
      <c r="N1970" s="18">
        <f>IF(ISNUMBER(A1970),IF(ISNUMBER(B1970),HOUR(B1970)*60+MINUTE(B1970),0),"")</f>
        <v/>
      </c>
      <c r="O1970" s="18">
        <f>IF(AND(ISNUMBER(A1970),A1970='الإعدادات'!$B$4),COUNTIFS($A$6:$A$2005,'الإعدادات'!$B$4,$N$6:$N$2005,"&lt;"&amp;N1970)+COUNTIFS($A$6:A1970,'الإعدادات'!$B$4,$N$6:N1970,N1970),"")</f>
        <v/>
      </c>
    </row>
    <row r="1971">
      <c r="A1971" s="13" t="n"/>
      <c r="B1971" s="20" t="n"/>
      <c r="C1971" s="5" t="n"/>
      <c r="D1971" s="21" t="n"/>
      <c r="E1971" s="5" t="n"/>
      <c r="F1971" s="5" t="n"/>
      <c r="G1971" s="5" t="n"/>
      <c r="H1971" s="15" t="n"/>
      <c r="I1971" s="5" t="n"/>
      <c r="J1971" s="19">
        <f>IF(E1971&amp;""="","",IFERROR(INDEX('الخدمات'!$B$6:$B$205,MATCH(E1971&amp;"",'الخدمات'!$A$6:$A$205,0)),"خدمة غير موجودة"))</f>
        <v/>
      </c>
      <c r="K1971" s="19">
        <f>IF(A1971&amp;""="","",IF(AND(G1971="تم",ISNUMBER(J1971)),ROUND(J1971-N(H1971),2),0))</f>
        <v/>
      </c>
      <c r="L1971" s="19">
        <f>IF(A1971&amp;""="","",IFERROR(ROUND(K1971*INDEX('الموظفات'!$C$6:$C$205,MATCH(F1971&amp;"",'الموظفات'!$A$6:$A$205,0)),2),0))</f>
        <v/>
      </c>
      <c r="M1971" s="6">
        <f>IF(A1971&amp;""="","",IF(G1971&amp;""="","محجوز",G1971))</f>
        <v/>
      </c>
      <c r="N1971" s="18">
        <f>IF(ISNUMBER(A1971),IF(ISNUMBER(B1971),HOUR(B1971)*60+MINUTE(B1971),0),"")</f>
        <v/>
      </c>
      <c r="O1971" s="18">
        <f>IF(AND(ISNUMBER(A1971),A1971='الإعدادات'!$B$4),COUNTIFS($A$6:$A$2005,'الإعدادات'!$B$4,$N$6:$N$2005,"&lt;"&amp;N1971)+COUNTIFS($A$6:A1971,'الإعدادات'!$B$4,$N$6:N1971,N1971),"")</f>
        <v/>
      </c>
    </row>
    <row r="1972">
      <c r="A1972" s="13" t="n"/>
      <c r="B1972" s="20" t="n"/>
      <c r="C1972" s="5" t="n"/>
      <c r="D1972" s="21" t="n"/>
      <c r="E1972" s="5" t="n"/>
      <c r="F1972" s="5" t="n"/>
      <c r="G1972" s="5" t="n"/>
      <c r="H1972" s="15" t="n"/>
      <c r="I1972" s="5" t="n"/>
      <c r="J1972" s="19">
        <f>IF(E1972&amp;""="","",IFERROR(INDEX('الخدمات'!$B$6:$B$205,MATCH(E1972&amp;"",'الخدمات'!$A$6:$A$205,0)),"خدمة غير موجودة"))</f>
        <v/>
      </c>
      <c r="K1972" s="19">
        <f>IF(A1972&amp;""="","",IF(AND(G1972="تم",ISNUMBER(J1972)),ROUND(J1972-N(H1972),2),0))</f>
        <v/>
      </c>
      <c r="L1972" s="19">
        <f>IF(A1972&amp;""="","",IFERROR(ROUND(K1972*INDEX('الموظفات'!$C$6:$C$205,MATCH(F1972&amp;"",'الموظفات'!$A$6:$A$205,0)),2),0))</f>
        <v/>
      </c>
      <c r="M1972" s="6">
        <f>IF(A1972&amp;""="","",IF(G1972&amp;""="","محجوز",G1972))</f>
        <v/>
      </c>
      <c r="N1972" s="18">
        <f>IF(ISNUMBER(A1972),IF(ISNUMBER(B1972),HOUR(B1972)*60+MINUTE(B1972),0),"")</f>
        <v/>
      </c>
      <c r="O1972" s="18">
        <f>IF(AND(ISNUMBER(A1972),A1972='الإعدادات'!$B$4),COUNTIFS($A$6:$A$2005,'الإعدادات'!$B$4,$N$6:$N$2005,"&lt;"&amp;N1972)+COUNTIFS($A$6:A1972,'الإعدادات'!$B$4,$N$6:N1972,N1972),"")</f>
        <v/>
      </c>
    </row>
    <row r="1973">
      <c r="A1973" s="13" t="n"/>
      <c r="B1973" s="20" t="n"/>
      <c r="C1973" s="5" t="n"/>
      <c r="D1973" s="21" t="n"/>
      <c r="E1973" s="5" t="n"/>
      <c r="F1973" s="5" t="n"/>
      <c r="G1973" s="5" t="n"/>
      <c r="H1973" s="15" t="n"/>
      <c r="I1973" s="5" t="n"/>
      <c r="J1973" s="19">
        <f>IF(E1973&amp;""="","",IFERROR(INDEX('الخدمات'!$B$6:$B$205,MATCH(E1973&amp;"",'الخدمات'!$A$6:$A$205,0)),"خدمة غير موجودة"))</f>
        <v/>
      </c>
      <c r="K1973" s="19">
        <f>IF(A1973&amp;""="","",IF(AND(G1973="تم",ISNUMBER(J1973)),ROUND(J1973-N(H1973),2),0))</f>
        <v/>
      </c>
      <c r="L1973" s="19">
        <f>IF(A1973&amp;""="","",IFERROR(ROUND(K1973*INDEX('الموظفات'!$C$6:$C$205,MATCH(F1973&amp;"",'الموظفات'!$A$6:$A$205,0)),2),0))</f>
        <v/>
      </c>
      <c r="M1973" s="6">
        <f>IF(A1973&amp;""="","",IF(G1973&amp;""="","محجوز",G1973))</f>
        <v/>
      </c>
      <c r="N1973" s="18">
        <f>IF(ISNUMBER(A1973),IF(ISNUMBER(B1973),HOUR(B1973)*60+MINUTE(B1973),0),"")</f>
        <v/>
      </c>
      <c r="O1973" s="18">
        <f>IF(AND(ISNUMBER(A1973),A1973='الإعدادات'!$B$4),COUNTIFS($A$6:$A$2005,'الإعدادات'!$B$4,$N$6:$N$2005,"&lt;"&amp;N1973)+COUNTIFS($A$6:A1973,'الإعدادات'!$B$4,$N$6:N1973,N1973),"")</f>
        <v/>
      </c>
    </row>
    <row r="1974">
      <c r="A1974" s="13" t="n"/>
      <c r="B1974" s="20" t="n"/>
      <c r="C1974" s="5" t="n"/>
      <c r="D1974" s="21" t="n"/>
      <c r="E1974" s="5" t="n"/>
      <c r="F1974" s="5" t="n"/>
      <c r="G1974" s="5" t="n"/>
      <c r="H1974" s="15" t="n"/>
      <c r="I1974" s="5" t="n"/>
      <c r="J1974" s="19">
        <f>IF(E1974&amp;""="","",IFERROR(INDEX('الخدمات'!$B$6:$B$205,MATCH(E1974&amp;"",'الخدمات'!$A$6:$A$205,0)),"خدمة غير موجودة"))</f>
        <v/>
      </c>
      <c r="K1974" s="19">
        <f>IF(A1974&amp;""="","",IF(AND(G1974="تم",ISNUMBER(J1974)),ROUND(J1974-N(H1974),2),0))</f>
        <v/>
      </c>
      <c r="L1974" s="19">
        <f>IF(A1974&amp;""="","",IFERROR(ROUND(K1974*INDEX('الموظفات'!$C$6:$C$205,MATCH(F1974&amp;"",'الموظفات'!$A$6:$A$205,0)),2),0))</f>
        <v/>
      </c>
      <c r="M1974" s="6">
        <f>IF(A1974&amp;""="","",IF(G1974&amp;""="","محجوز",G1974))</f>
        <v/>
      </c>
      <c r="N1974" s="18">
        <f>IF(ISNUMBER(A1974),IF(ISNUMBER(B1974),HOUR(B1974)*60+MINUTE(B1974),0),"")</f>
        <v/>
      </c>
      <c r="O1974" s="18">
        <f>IF(AND(ISNUMBER(A1974),A1974='الإعدادات'!$B$4),COUNTIFS($A$6:$A$2005,'الإعدادات'!$B$4,$N$6:$N$2005,"&lt;"&amp;N1974)+COUNTIFS($A$6:A1974,'الإعدادات'!$B$4,$N$6:N1974,N1974),"")</f>
        <v/>
      </c>
    </row>
    <row r="1975">
      <c r="A1975" s="13" t="n"/>
      <c r="B1975" s="20" t="n"/>
      <c r="C1975" s="5" t="n"/>
      <c r="D1975" s="21" t="n"/>
      <c r="E1975" s="5" t="n"/>
      <c r="F1975" s="5" t="n"/>
      <c r="G1975" s="5" t="n"/>
      <c r="H1975" s="15" t="n"/>
      <c r="I1975" s="5" t="n"/>
      <c r="J1975" s="19">
        <f>IF(E1975&amp;""="","",IFERROR(INDEX('الخدمات'!$B$6:$B$205,MATCH(E1975&amp;"",'الخدمات'!$A$6:$A$205,0)),"خدمة غير موجودة"))</f>
        <v/>
      </c>
      <c r="K1975" s="19">
        <f>IF(A1975&amp;""="","",IF(AND(G1975="تم",ISNUMBER(J1975)),ROUND(J1975-N(H1975),2),0))</f>
        <v/>
      </c>
      <c r="L1975" s="19">
        <f>IF(A1975&amp;""="","",IFERROR(ROUND(K1975*INDEX('الموظفات'!$C$6:$C$205,MATCH(F1975&amp;"",'الموظفات'!$A$6:$A$205,0)),2),0))</f>
        <v/>
      </c>
      <c r="M1975" s="6">
        <f>IF(A1975&amp;""="","",IF(G1975&amp;""="","محجوز",G1975))</f>
        <v/>
      </c>
      <c r="N1975" s="18">
        <f>IF(ISNUMBER(A1975),IF(ISNUMBER(B1975),HOUR(B1975)*60+MINUTE(B1975),0),"")</f>
        <v/>
      </c>
      <c r="O1975" s="18">
        <f>IF(AND(ISNUMBER(A1975),A1975='الإعدادات'!$B$4),COUNTIFS($A$6:$A$2005,'الإعدادات'!$B$4,$N$6:$N$2005,"&lt;"&amp;N1975)+COUNTIFS($A$6:A1975,'الإعدادات'!$B$4,$N$6:N1975,N1975),"")</f>
        <v/>
      </c>
    </row>
    <row r="1976">
      <c r="A1976" s="13" t="n"/>
      <c r="B1976" s="20" t="n"/>
      <c r="C1976" s="5" t="n"/>
      <c r="D1976" s="21" t="n"/>
      <c r="E1976" s="5" t="n"/>
      <c r="F1976" s="5" t="n"/>
      <c r="G1976" s="5" t="n"/>
      <c r="H1976" s="15" t="n"/>
      <c r="I1976" s="5" t="n"/>
      <c r="J1976" s="19">
        <f>IF(E1976&amp;""="","",IFERROR(INDEX('الخدمات'!$B$6:$B$205,MATCH(E1976&amp;"",'الخدمات'!$A$6:$A$205,0)),"خدمة غير موجودة"))</f>
        <v/>
      </c>
      <c r="K1976" s="19">
        <f>IF(A1976&amp;""="","",IF(AND(G1976="تم",ISNUMBER(J1976)),ROUND(J1976-N(H1976),2),0))</f>
        <v/>
      </c>
      <c r="L1976" s="19">
        <f>IF(A1976&amp;""="","",IFERROR(ROUND(K1976*INDEX('الموظفات'!$C$6:$C$205,MATCH(F1976&amp;"",'الموظفات'!$A$6:$A$205,0)),2),0))</f>
        <v/>
      </c>
      <c r="M1976" s="6">
        <f>IF(A1976&amp;""="","",IF(G1976&amp;""="","محجوز",G1976))</f>
        <v/>
      </c>
      <c r="N1976" s="18">
        <f>IF(ISNUMBER(A1976),IF(ISNUMBER(B1976),HOUR(B1976)*60+MINUTE(B1976),0),"")</f>
        <v/>
      </c>
      <c r="O1976" s="18">
        <f>IF(AND(ISNUMBER(A1976),A1976='الإعدادات'!$B$4),COUNTIFS($A$6:$A$2005,'الإعدادات'!$B$4,$N$6:$N$2005,"&lt;"&amp;N1976)+COUNTIFS($A$6:A1976,'الإعدادات'!$B$4,$N$6:N1976,N1976),"")</f>
        <v/>
      </c>
    </row>
    <row r="1977">
      <c r="A1977" s="13" t="n"/>
      <c r="B1977" s="20" t="n"/>
      <c r="C1977" s="5" t="n"/>
      <c r="D1977" s="21" t="n"/>
      <c r="E1977" s="5" t="n"/>
      <c r="F1977" s="5" t="n"/>
      <c r="G1977" s="5" t="n"/>
      <c r="H1977" s="15" t="n"/>
      <c r="I1977" s="5" t="n"/>
      <c r="J1977" s="19">
        <f>IF(E1977&amp;""="","",IFERROR(INDEX('الخدمات'!$B$6:$B$205,MATCH(E1977&amp;"",'الخدمات'!$A$6:$A$205,0)),"خدمة غير موجودة"))</f>
        <v/>
      </c>
      <c r="K1977" s="19">
        <f>IF(A1977&amp;""="","",IF(AND(G1977="تم",ISNUMBER(J1977)),ROUND(J1977-N(H1977),2),0))</f>
        <v/>
      </c>
      <c r="L1977" s="19">
        <f>IF(A1977&amp;""="","",IFERROR(ROUND(K1977*INDEX('الموظفات'!$C$6:$C$205,MATCH(F1977&amp;"",'الموظفات'!$A$6:$A$205,0)),2),0))</f>
        <v/>
      </c>
      <c r="M1977" s="6">
        <f>IF(A1977&amp;""="","",IF(G1977&amp;""="","محجوز",G1977))</f>
        <v/>
      </c>
      <c r="N1977" s="18">
        <f>IF(ISNUMBER(A1977),IF(ISNUMBER(B1977),HOUR(B1977)*60+MINUTE(B1977),0),"")</f>
        <v/>
      </c>
      <c r="O1977" s="18">
        <f>IF(AND(ISNUMBER(A1977),A1977='الإعدادات'!$B$4),COUNTIFS($A$6:$A$2005,'الإعدادات'!$B$4,$N$6:$N$2005,"&lt;"&amp;N1977)+COUNTIFS($A$6:A1977,'الإعدادات'!$B$4,$N$6:N1977,N1977),"")</f>
        <v/>
      </c>
    </row>
    <row r="1978">
      <c r="A1978" s="13" t="n"/>
      <c r="B1978" s="20" t="n"/>
      <c r="C1978" s="5" t="n"/>
      <c r="D1978" s="21" t="n"/>
      <c r="E1978" s="5" t="n"/>
      <c r="F1978" s="5" t="n"/>
      <c r="G1978" s="5" t="n"/>
      <c r="H1978" s="15" t="n"/>
      <c r="I1978" s="5" t="n"/>
      <c r="J1978" s="19">
        <f>IF(E1978&amp;""="","",IFERROR(INDEX('الخدمات'!$B$6:$B$205,MATCH(E1978&amp;"",'الخدمات'!$A$6:$A$205,0)),"خدمة غير موجودة"))</f>
        <v/>
      </c>
      <c r="K1978" s="19">
        <f>IF(A1978&amp;""="","",IF(AND(G1978="تم",ISNUMBER(J1978)),ROUND(J1978-N(H1978),2),0))</f>
        <v/>
      </c>
      <c r="L1978" s="19">
        <f>IF(A1978&amp;""="","",IFERROR(ROUND(K1978*INDEX('الموظفات'!$C$6:$C$205,MATCH(F1978&amp;"",'الموظفات'!$A$6:$A$205,0)),2),0))</f>
        <v/>
      </c>
      <c r="M1978" s="6">
        <f>IF(A1978&amp;""="","",IF(G1978&amp;""="","محجوز",G1978))</f>
        <v/>
      </c>
      <c r="N1978" s="18">
        <f>IF(ISNUMBER(A1978),IF(ISNUMBER(B1978),HOUR(B1978)*60+MINUTE(B1978),0),"")</f>
        <v/>
      </c>
      <c r="O1978" s="18">
        <f>IF(AND(ISNUMBER(A1978),A1978='الإعدادات'!$B$4),COUNTIFS($A$6:$A$2005,'الإعدادات'!$B$4,$N$6:$N$2005,"&lt;"&amp;N1978)+COUNTIFS($A$6:A1978,'الإعدادات'!$B$4,$N$6:N1978,N1978),"")</f>
        <v/>
      </c>
    </row>
    <row r="1979">
      <c r="A1979" s="13" t="n"/>
      <c r="B1979" s="20" t="n"/>
      <c r="C1979" s="5" t="n"/>
      <c r="D1979" s="21" t="n"/>
      <c r="E1979" s="5" t="n"/>
      <c r="F1979" s="5" t="n"/>
      <c r="G1979" s="5" t="n"/>
      <c r="H1979" s="15" t="n"/>
      <c r="I1979" s="5" t="n"/>
      <c r="J1979" s="19">
        <f>IF(E1979&amp;""="","",IFERROR(INDEX('الخدمات'!$B$6:$B$205,MATCH(E1979&amp;"",'الخدمات'!$A$6:$A$205,0)),"خدمة غير موجودة"))</f>
        <v/>
      </c>
      <c r="K1979" s="19">
        <f>IF(A1979&amp;""="","",IF(AND(G1979="تم",ISNUMBER(J1979)),ROUND(J1979-N(H1979),2),0))</f>
        <v/>
      </c>
      <c r="L1979" s="19">
        <f>IF(A1979&amp;""="","",IFERROR(ROUND(K1979*INDEX('الموظفات'!$C$6:$C$205,MATCH(F1979&amp;"",'الموظفات'!$A$6:$A$205,0)),2),0))</f>
        <v/>
      </c>
      <c r="M1979" s="6">
        <f>IF(A1979&amp;""="","",IF(G1979&amp;""="","محجوز",G1979))</f>
        <v/>
      </c>
      <c r="N1979" s="18">
        <f>IF(ISNUMBER(A1979),IF(ISNUMBER(B1979),HOUR(B1979)*60+MINUTE(B1979),0),"")</f>
        <v/>
      </c>
      <c r="O1979" s="18">
        <f>IF(AND(ISNUMBER(A1979),A1979='الإعدادات'!$B$4),COUNTIFS($A$6:$A$2005,'الإعدادات'!$B$4,$N$6:$N$2005,"&lt;"&amp;N1979)+COUNTIFS($A$6:A1979,'الإعدادات'!$B$4,$N$6:N1979,N1979),"")</f>
        <v/>
      </c>
    </row>
    <row r="1980">
      <c r="A1980" s="13" t="n"/>
      <c r="B1980" s="20" t="n"/>
      <c r="C1980" s="5" t="n"/>
      <c r="D1980" s="21" t="n"/>
      <c r="E1980" s="5" t="n"/>
      <c r="F1980" s="5" t="n"/>
      <c r="G1980" s="5" t="n"/>
      <c r="H1980" s="15" t="n"/>
      <c r="I1980" s="5" t="n"/>
      <c r="J1980" s="19">
        <f>IF(E1980&amp;""="","",IFERROR(INDEX('الخدمات'!$B$6:$B$205,MATCH(E1980&amp;"",'الخدمات'!$A$6:$A$205,0)),"خدمة غير موجودة"))</f>
        <v/>
      </c>
      <c r="K1980" s="19">
        <f>IF(A1980&amp;""="","",IF(AND(G1980="تم",ISNUMBER(J1980)),ROUND(J1980-N(H1980),2),0))</f>
        <v/>
      </c>
      <c r="L1980" s="19">
        <f>IF(A1980&amp;""="","",IFERROR(ROUND(K1980*INDEX('الموظفات'!$C$6:$C$205,MATCH(F1980&amp;"",'الموظفات'!$A$6:$A$205,0)),2),0))</f>
        <v/>
      </c>
      <c r="M1980" s="6">
        <f>IF(A1980&amp;""="","",IF(G1980&amp;""="","محجوز",G1980))</f>
        <v/>
      </c>
      <c r="N1980" s="18">
        <f>IF(ISNUMBER(A1980),IF(ISNUMBER(B1980),HOUR(B1980)*60+MINUTE(B1980),0),"")</f>
        <v/>
      </c>
      <c r="O1980" s="18">
        <f>IF(AND(ISNUMBER(A1980),A1980='الإعدادات'!$B$4),COUNTIFS($A$6:$A$2005,'الإعدادات'!$B$4,$N$6:$N$2005,"&lt;"&amp;N1980)+COUNTIFS($A$6:A1980,'الإعدادات'!$B$4,$N$6:N1980,N1980),"")</f>
        <v/>
      </c>
    </row>
    <row r="1981">
      <c r="A1981" s="13" t="n"/>
      <c r="B1981" s="20" t="n"/>
      <c r="C1981" s="5" t="n"/>
      <c r="D1981" s="21" t="n"/>
      <c r="E1981" s="5" t="n"/>
      <c r="F1981" s="5" t="n"/>
      <c r="G1981" s="5" t="n"/>
      <c r="H1981" s="15" t="n"/>
      <c r="I1981" s="5" t="n"/>
      <c r="J1981" s="19">
        <f>IF(E1981&amp;""="","",IFERROR(INDEX('الخدمات'!$B$6:$B$205,MATCH(E1981&amp;"",'الخدمات'!$A$6:$A$205,0)),"خدمة غير موجودة"))</f>
        <v/>
      </c>
      <c r="K1981" s="19">
        <f>IF(A1981&amp;""="","",IF(AND(G1981="تم",ISNUMBER(J1981)),ROUND(J1981-N(H1981),2),0))</f>
        <v/>
      </c>
      <c r="L1981" s="19">
        <f>IF(A1981&amp;""="","",IFERROR(ROUND(K1981*INDEX('الموظفات'!$C$6:$C$205,MATCH(F1981&amp;"",'الموظفات'!$A$6:$A$205,0)),2),0))</f>
        <v/>
      </c>
      <c r="M1981" s="6">
        <f>IF(A1981&amp;""="","",IF(G1981&amp;""="","محجوز",G1981))</f>
        <v/>
      </c>
      <c r="N1981" s="18">
        <f>IF(ISNUMBER(A1981),IF(ISNUMBER(B1981),HOUR(B1981)*60+MINUTE(B1981),0),"")</f>
        <v/>
      </c>
      <c r="O1981" s="18">
        <f>IF(AND(ISNUMBER(A1981),A1981='الإعدادات'!$B$4),COUNTIFS($A$6:$A$2005,'الإعدادات'!$B$4,$N$6:$N$2005,"&lt;"&amp;N1981)+COUNTIFS($A$6:A1981,'الإعدادات'!$B$4,$N$6:N1981,N1981),"")</f>
        <v/>
      </c>
    </row>
    <row r="1982">
      <c r="A1982" s="13" t="n"/>
      <c r="B1982" s="20" t="n"/>
      <c r="C1982" s="5" t="n"/>
      <c r="D1982" s="21" t="n"/>
      <c r="E1982" s="5" t="n"/>
      <c r="F1982" s="5" t="n"/>
      <c r="G1982" s="5" t="n"/>
      <c r="H1982" s="15" t="n"/>
      <c r="I1982" s="5" t="n"/>
      <c r="J1982" s="19">
        <f>IF(E1982&amp;""="","",IFERROR(INDEX('الخدمات'!$B$6:$B$205,MATCH(E1982&amp;"",'الخدمات'!$A$6:$A$205,0)),"خدمة غير موجودة"))</f>
        <v/>
      </c>
      <c r="K1982" s="19">
        <f>IF(A1982&amp;""="","",IF(AND(G1982="تم",ISNUMBER(J1982)),ROUND(J1982-N(H1982),2),0))</f>
        <v/>
      </c>
      <c r="L1982" s="19">
        <f>IF(A1982&amp;""="","",IFERROR(ROUND(K1982*INDEX('الموظفات'!$C$6:$C$205,MATCH(F1982&amp;"",'الموظفات'!$A$6:$A$205,0)),2),0))</f>
        <v/>
      </c>
      <c r="M1982" s="6">
        <f>IF(A1982&amp;""="","",IF(G1982&amp;""="","محجوز",G1982))</f>
        <v/>
      </c>
      <c r="N1982" s="18">
        <f>IF(ISNUMBER(A1982),IF(ISNUMBER(B1982),HOUR(B1982)*60+MINUTE(B1982),0),"")</f>
        <v/>
      </c>
      <c r="O1982" s="18">
        <f>IF(AND(ISNUMBER(A1982),A1982='الإعدادات'!$B$4),COUNTIFS($A$6:$A$2005,'الإعدادات'!$B$4,$N$6:$N$2005,"&lt;"&amp;N1982)+COUNTIFS($A$6:A1982,'الإعدادات'!$B$4,$N$6:N1982,N1982),"")</f>
        <v/>
      </c>
    </row>
    <row r="1983">
      <c r="A1983" s="13" t="n"/>
      <c r="B1983" s="20" t="n"/>
      <c r="C1983" s="5" t="n"/>
      <c r="D1983" s="21" t="n"/>
      <c r="E1983" s="5" t="n"/>
      <c r="F1983" s="5" t="n"/>
      <c r="G1983" s="5" t="n"/>
      <c r="H1983" s="15" t="n"/>
      <c r="I1983" s="5" t="n"/>
      <c r="J1983" s="19">
        <f>IF(E1983&amp;""="","",IFERROR(INDEX('الخدمات'!$B$6:$B$205,MATCH(E1983&amp;"",'الخدمات'!$A$6:$A$205,0)),"خدمة غير موجودة"))</f>
        <v/>
      </c>
      <c r="K1983" s="19">
        <f>IF(A1983&amp;""="","",IF(AND(G1983="تم",ISNUMBER(J1983)),ROUND(J1983-N(H1983),2),0))</f>
        <v/>
      </c>
      <c r="L1983" s="19">
        <f>IF(A1983&amp;""="","",IFERROR(ROUND(K1983*INDEX('الموظفات'!$C$6:$C$205,MATCH(F1983&amp;"",'الموظفات'!$A$6:$A$205,0)),2),0))</f>
        <v/>
      </c>
      <c r="M1983" s="6">
        <f>IF(A1983&amp;""="","",IF(G1983&amp;""="","محجوز",G1983))</f>
        <v/>
      </c>
      <c r="N1983" s="18">
        <f>IF(ISNUMBER(A1983),IF(ISNUMBER(B1983),HOUR(B1983)*60+MINUTE(B1983),0),"")</f>
        <v/>
      </c>
      <c r="O1983" s="18">
        <f>IF(AND(ISNUMBER(A1983),A1983='الإعدادات'!$B$4),COUNTIFS($A$6:$A$2005,'الإعدادات'!$B$4,$N$6:$N$2005,"&lt;"&amp;N1983)+COUNTIFS($A$6:A1983,'الإعدادات'!$B$4,$N$6:N1983,N1983),"")</f>
        <v/>
      </c>
    </row>
    <row r="1984">
      <c r="A1984" s="13" t="n"/>
      <c r="B1984" s="20" t="n"/>
      <c r="C1984" s="5" t="n"/>
      <c r="D1984" s="21" t="n"/>
      <c r="E1984" s="5" t="n"/>
      <c r="F1984" s="5" t="n"/>
      <c r="G1984" s="5" t="n"/>
      <c r="H1984" s="15" t="n"/>
      <c r="I1984" s="5" t="n"/>
      <c r="J1984" s="19">
        <f>IF(E1984&amp;""="","",IFERROR(INDEX('الخدمات'!$B$6:$B$205,MATCH(E1984&amp;"",'الخدمات'!$A$6:$A$205,0)),"خدمة غير موجودة"))</f>
        <v/>
      </c>
      <c r="K1984" s="19">
        <f>IF(A1984&amp;""="","",IF(AND(G1984="تم",ISNUMBER(J1984)),ROUND(J1984-N(H1984),2),0))</f>
        <v/>
      </c>
      <c r="L1984" s="19">
        <f>IF(A1984&amp;""="","",IFERROR(ROUND(K1984*INDEX('الموظفات'!$C$6:$C$205,MATCH(F1984&amp;"",'الموظفات'!$A$6:$A$205,0)),2),0))</f>
        <v/>
      </c>
      <c r="M1984" s="6">
        <f>IF(A1984&amp;""="","",IF(G1984&amp;""="","محجوز",G1984))</f>
        <v/>
      </c>
      <c r="N1984" s="18">
        <f>IF(ISNUMBER(A1984),IF(ISNUMBER(B1984),HOUR(B1984)*60+MINUTE(B1984),0),"")</f>
        <v/>
      </c>
      <c r="O1984" s="18">
        <f>IF(AND(ISNUMBER(A1984),A1984='الإعدادات'!$B$4),COUNTIFS($A$6:$A$2005,'الإعدادات'!$B$4,$N$6:$N$2005,"&lt;"&amp;N1984)+COUNTIFS($A$6:A1984,'الإعدادات'!$B$4,$N$6:N1984,N1984),"")</f>
        <v/>
      </c>
    </row>
    <row r="1985">
      <c r="A1985" s="13" t="n"/>
      <c r="B1985" s="20" t="n"/>
      <c r="C1985" s="5" t="n"/>
      <c r="D1985" s="21" t="n"/>
      <c r="E1985" s="5" t="n"/>
      <c r="F1985" s="5" t="n"/>
      <c r="G1985" s="5" t="n"/>
      <c r="H1985" s="15" t="n"/>
      <c r="I1985" s="5" t="n"/>
      <c r="J1985" s="19">
        <f>IF(E1985&amp;""="","",IFERROR(INDEX('الخدمات'!$B$6:$B$205,MATCH(E1985&amp;"",'الخدمات'!$A$6:$A$205,0)),"خدمة غير موجودة"))</f>
        <v/>
      </c>
      <c r="K1985" s="19">
        <f>IF(A1985&amp;""="","",IF(AND(G1985="تم",ISNUMBER(J1985)),ROUND(J1985-N(H1985),2),0))</f>
        <v/>
      </c>
      <c r="L1985" s="19">
        <f>IF(A1985&amp;""="","",IFERROR(ROUND(K1985*INDEX('الموظفات'!$C$6:$C$205,MATCH(F1985&amp;"",'الموظفات'!$A$6:$A$205,0)),2),0))</f>
        <v/>
      </c>
      <c r="M1985" s="6">
        <f>IF(A1985&amp;""="","",IF(G1985&amp;""="","محجوز",G1985))</f>
        <v/>
      </c>
      <c r="N1985" s="18">
        <f>IF(ISNUMBER(A1985),IF(ISNUMBER(B1985),HOUR(B1985)*60+MINUTE(B1985),0),"")</f>
        <v/>
      </c>
      <c r="O1985" s="18">
        <f>IF(AND(ISNUMBER(A1985),A1985='الإعدادات'!$B$4),COUNTIFS($A$6:$A$2005,'الإعدادات'!$B$4,$N$6:$N$2005,"&lt;"&amp;N1985)+COUNTIFS($A$6:A1985,'الإعدادات'!$B$4,$N$6:N1985,N1985),"")</f>
        <v/>
      </c>
    </row>
    <row r="1986">
      <c r="A1986" s="13" t="n"/>
      <c r="B1986" s="20" t="n"/>
      <c r="C1986" s="5" t="n"/>
      <c r="D1986" s="21" t="n"/>
      <c r="E1986" s="5" t="n"/>
      <c r="F1986" s="5" t="n"/>
      <c r="G1986" s="5" t="n"/>
      <c r="H1986" s="15" t="n"/>
      <c r="I1986" s="5" t="n"/>
      <c r="J1986" s="19">
        <f>IF(E1986&amp;""="","",IFERROR(INDEX('الخدمات'!$B$6:$B$205,MATCH(E1986&amp;"",'الخدمات'!$A$6:$A$205,0)),"خدمة غير موجودة"))</f>
        <v/>
      </c>
      <c r="K1986" s="19">
        <f>IF(A1986&amp;""="","",IF(AND(G1986="تم",ISNUMBER(J1986)),ROUND(J1986-N(H1986),2),0))</f>
        <v/>
      </c>
      <c r="L1986" s="19">
        <f>IF(A1986&amp;""="","",IFERROR(ROUND(K1986*INDEX('الموظفات'!$C$6:$C$205,MATCH(F1986&amp;"",'الموظفات'!$A$6:$A$205,0)),2),0))</f>
        <v/>
      </c>
      <c r="M1986" s="6">
        <f>IF(A1986&amp;""="","",IF(G1986&amp;""="","محجوز",G1986))</f>
        <v/>
      </c>
      <c r="N1986" s="18">
        <f>IF(ISNUMBER(A1986),IF(ISNUMBER(B1986),HOUR(B1986)*60+MINUTE(B1986),0),"")</f>
        <v/>
      </c>
      <c r="O1986" s="18">
        <f>IF(AND(ISNUMBER(A1986),A1986='الإعدادات'!$B$4),COUNTIFS($A$6:$A$2005,'الإعدادات'!$B$4,$N$6:$N$2005,"&lt;"&amp;N1986)+COUNTIFS($A$6:A1986,'الإعدادات'!$B$4,$N$6:N1986,N1986),"")</f>
        <v/>
      </c>
    </row>
    <row r="1987">
      <c r="A1987" s="13" t="n"/>
      <c r="B1987" s="20" t="n"/>
      <c r="C1987" s="5" t="n"/>
      <c r="D1987" s="21" t="n"/>
      <c r="E1987" s="5" t="n"/>
      <c r="F1987" s="5" t="n"/>
      <c r="G1987" s="5" t="n"/>
      <c r="H1987" s="15" t="n"/>
      <c r="I1987" s="5" t="n"/>
      <c r="J1987" s="19">
        <f>IF(E1987&amp;""="","",IFERROR(INDEX('الخدمات'!$B$6:$B$205,MATCH(E1987&amp;"",'الخدمات'!$A$6:$A$205,0)),"خدمة غير موجودة"))</f>
        <v/>
      </c>
      <c r="K1987" s="19">
        <f>IF(A1987&amp;""="","",IF(AND(G1987="تم",ISNUMBER(J1987)),ROUND(J1987-N(H1987),2),0))</f>
        <v/>
      </c>
      <c r="L1987" s="19">
        <f>IF(A1987&amp;""="","",IFERROR(ROUND(K1987*INDEX('الموظفات'!$C$6:$C$205,MATCH(F1987&amp;"",'الموظفات'!$A$6:$A$205,0)),2),0))</f>
        <v/>
      </c>
      <c r="M1987" s="6">
        <f>IF(A1987&amp;""="","",IF(G1987&amp;""="","محجوز",G1987))</f>
        <v/>
      </c>
      <c r="N1987" s="18">
        <f>IF(ISNUMBER(A1987),IF(ISNUMBER(B1987),HOUR(B1987)*60+MINUTE(B1987),0),"")</f>
        <v/>
      </c>
      <c r="O1987" s="18">
        <f>IF(AND(ISNUMBER(A1987),A1987='الإعدادات'!$B$4),COUNTIFS($A$6:$A$2005,'الإعدادات'!$B$4,$N$6:$N$2005,"&lt;"&amp;N1987)+COUNTIFS($A$6:A1987,'الإعدادات'!$B$4,$N$6:N1987,N1987),"")</f>
        <v/>
      </c>
    </row>
    <row r="1988">
      <c r="A1988" s="13" t="n"/>
      <c r="B1988" s="20" t="n"/>
      <c r="C1988" s="5" t="n"/>
      <c r="D1988" s="21" t="n"/>
      <c r="E1988" s="5" t="n"/>
      <c r="F1988" s="5" t="n"/>
      <c r="G1988" s="5" t="n"/>
      <c r="H1988" s="15" t="n"/>
      <c r="I1988" s="5" t="n"/>
      <c r="J1988" s="19">
        <f>IF(E1988&amp;""="","",IFERROR(INDEX('الخدمات'!$B$6:$B$205,MATCH(E1988&amp;"",'الخدمات'!$A$6:$A$205,0)),"خدمة غير موجودة"))</f>
        <v/>
      </c>
      <c r="K1988" s="19">
        <f>IF(A1988&amp;""="","",IF(AND(G1988="تم",ISNUMBER(J1988)),ROUND(J1988-N(H1988),2),0))</f>
        <v/>
      </c>
      <c r="L1988" s="19">
        <f>IF(A1988&amp;""="","",IFERROR(ROUND(K1988*INDEX('الموظفات'!$C$6:$C$205,MATCH(F1988&amp;"",'الموظفات'!$A$6:$A$205,0)),2),0))</f>
        <v/>
      </c>
      <c r="M1988" s="6">
        <f>IF(A1988&amp;""="","",IF(G1988&amp;""="","محجوز",G1988))</f>
        <v/>
      </c>
      <c r="N1988" s="18">
        <f>IF(ISNUMBER(A1988),IF(ISNUMBER(B1988),HOUR(B1988)*60+MINUTE(B1988),0),"")</f>
        <v/>
      </c>
      <c r="O1988" s="18">
        <f>IF(AND(ISNUMBER(A1988),A1988='الإعدادات'!$B$4),COUNTIFS($A$6:$A$2005,'الإعدادات'!$B$4,$N$6:$N$2005,"&lt;"&amp;N1988)+COUNTIFS($A$6:A1988,'الإعدادات'!$B$4,$N$6:N1988,N1988),"")</f>
        <v/>
      </c>
    </row>
    <row r="1989">
      <c r="A1989" s="13" t="n"/>
      <c r="B1989" s="20" t="n"/>
      <c r="C1989" s="5" t="n"/>
      <c r="D1989" s="21" t="n"/>
      <c r="E1989" s="5" t="n"/>
      <c r="F1989" s="5" t="n"/>
      <c r="G1989" s="5" t="n"/>
      <c r="H1989" s="15" t="n"/>
      <c r="I1989" s="5" t="n"/>
      <c r="J1989" s="19">
        <f>IF(E1989&amp;""="","",IFERROR(INDEX('الخدمات'!$B$6:$B$205,MATCH(E1989&amp;"",'الخدمات'!$A$6:$A$205,0)),"خدمة غير موجودة"))</f>
        <v/>
      </c>
      <c r="K1989" s="19">
        <f>IF(A1989&amp;""="","",IF(AND(G1989="تم",ISNUMBER(J1989)),ROUND(J1989-N(H1989),2),0))</f>
        <v/>
      </c>
      <c r="L1989" s="19">
        <f>IF(A1989&amp;""="","",IFERROR(ROUND(K1989*INDEX('الموظفات'!$C$6:$C$205,MATCH(F1989&amp;"",'الموظفات'!$A$6:$A$205,0)),2),0))</f>
        <v/>
      </c>
      <c r="M1989" s="6">
        <f>IF(A1989&amp;""="","",IF(G1989&amp;""="","محجوز",G1989))</f>
        <v/>
      </c>
      <c r="N1989" s="18">
        <f>IF(ISNUMBER(A1989),IF(ISNUMBER(B1989),HOUR(B1989)*60+MINUTE(B1989),0),"")</f>
        <v/>
      </c>
      <c r="O1989" s="18">
        <f>IF(AND(ISNUMBER(A1989),A1989='الإعدادات'!$B$4),COUNTIFS($A$6:$A$2005,'الإعدادات'!$B$4,$N$6:$N$2005,"&lt;"&amp;N1989)+COUNTIFS($A$6:A1989,'الإعدادات'!$B$4,$N$6:N1989,N1989),"")</f>
        <v/>
      </c>
    </row>
    <row r="1990">
      <c r="A1990" s="13" t="n"/>
      <c r="B1990" s="20" t="n"/>
      <c r="C1990" s="5" t="n"/>
      <c r="D1990" s="21" t="n"/>
      <c r="E1990" s="5" t="n"/>
      <c r="F1990" s="5" t="n"/>
      <c r="G1990" s="5" t="n"/>
      <c r="H1990" s="15" t="n"/>
      <c r="I1990" s="5" t="n"/>
      <c r="J1990" s="19">
        <f>IF(E1990&amp;""="","",IFERROR(INDEX('الخدمات'!$B$6:$B$205,MATCH(E1990&amp;"",'الخدمات'!$A$6:$A$205,0)),"خدمة غير موجودة"))</f>
        <v/>
      </c>
      <c r="K1990" s="19">
        <f>IF(A1990&amp;""="","",IF(AND(G1990="تم",ISNUMBER(J1990)),ROUND(J1990-N(H1990),2),0))</f>
        <v/>
      </c>
      <c r="L1990" s="19">
        <f>IF(A1990&amp;""="","",IFERROR(ROUND(K1990*INDEX('الموظفات'!$C$6:$C$205,MATCH(F1990&amp;"",'الموظفات'!$A$6:$A$205,0)),2),0))</f>
        <v/>
      </c>
      <c r="M1990" s="6">
        <f>IF(A1990&amp;""="","",IF(G1990&amp;""="","محجوز",G1990))</f>
        <v/>
      </c>
      <c r="N1990" s="18">
        <f>IF(ISNUMBER(A1990),IF(ISNUMBER(B1990),HOUR(B1990)*60+MINUTE(B1990),0),"")</f>
        <v/>
      </c>
      <c r="O1990" s="18">
        <f>IF(AND(ISNUMBER(A1990),A1990='الإعدادات'!$B$4),COUNTIFS($A$6:$A$2005,'الإعدادات'!$B$4,$N$6:$N$2005,"&lt;"&amp;N1990)+COUNTIFS($A$6:A1990,'الإعدادات'!$B$4,$N$6:N1990,N1990),"")</f>
        <v/>
      </c>
    </row>
    <row r="1991">
      <c r="A1991" s="13" t="n"/>
      <c r="B1991" s="20" t="n"/>
      <c r="C1991" s="5" t="n"/>
      <c r="D1991" s="21" t="n"/>
      <c r="E1991" s="5" t="n"/>
      <c r="F1991" s="5" t="n"/>
      <c r="G1991" s="5" t="n"/>
      <c r="H1991" s="15" t="n"/>
      <c r="I1991" s="5" t="n"/>
      <c r="J1991" s="19">
        <f>IF(E1991&amp;""="","",IFERROR(INDEX('الخدمات'!$B$6:$B$205,MATCH(E1991&amp;"",'الخدمات'!$A$6:$A$205,0)),"خدمة غير موجودة"))</f>
        <v/>
      </c>
      <c r="K1991" s="19">
        <f>IF(A1991&amp;""="","",IF(AND(G1991="تم",ISNUMBER(J1991)),ROUND(J1991-N(H1991),2),0))</f>
        <v/>
      </c>
      <c r="L1991" s="19">
        <f>IF(A1991&amp;""="","",IFERROR(ROUND(K1991*INDEX('الموظفات'!$C$6:$C$205,MATCH(F1991&amp;"",'الموظفات'!$A$6:$A$205,0)),2),0))</f>
        <v/>
      </c>
      <c r="M1991" s="6">
        <f>IF(A1991&amp;""="","",IF(G1991&amp;""="","محجوز",G1991))</f>
        <v/>
      </c>
      <c r="N1991" s="18">
        <f>IF(ISNUMBER(A1991),IF(ISNUMBER(B1991),HOUR(B1991)*60+MINUTE(B1991),0),"")</f>
        <v/>
      </c>
      <c r="O1991" s="18">
        <f>IF(AND(ISNUMBER(A1991),A1991='الإعدادات'!$B$4),COUNTIFS($A$6:$A$2005,'الإعدادات'!$B$4,$N$6:$N$2005,"&lt;"&amp;N1991)+COUNTIFS($A$6:A1991,'الإعدادات'!$B$4,$N$6:N1991,N1991),"")</f>
        <v/>
      </c>
    </row>
    <row r="1992">
      <c r="A1992" s="13" t="n"/>
      <c r="B1992" s="20" t="n"/>
      <c r="C1992" s="5" t="n"/>
      <c r="D1992" s="21" t="n"/>
      <c r="E1992" s="5" t="n"/>
      <c r="F1992" s="5" t="n"/>
      <c r="G1992" s="5" t="n"/>
      <c r="H1992" s="15" t="n"/>
      <c r="I1992" s="5" t="n"/>
      <c r="J1992" s="19">
        <f>IF(E1992&amp;""="","",IFERROR(INDEX('الخدمات'!$B$6:$B$205,MATCH(E1992&amp;"",'الخدمات'!$A$6:$A$205,0)),"خدمة غير موجودة"))</f>
        <v/>
      </c>
      <c r="K1992" s="19">
        <f>IF(A1992&amp;""="","",IF(AND(G1992="تم",ISNUMBER(J1992)),ROUND(J1992-N(H1992),2),0))</f>
        <v/>
      </c>
      <c r="L1992" s="19">
        <f>IF(A1992&amp;""="","",IFERROR(ROUND(K1992*INDEX('الموظفات'!$C$6:$C$205,MATCH(F1992&amp;"",'الموظفات'!$A$6:$A$205,0)),2),0))</f>
        <v/>
      </c>
      <c r="M1992" s="6">
        <f>IF(A1992&amp;""="","",IF(G1992&amp;""="","محجوز",G1992))</f>
        <v/>
      </c>
      <c r="N1992" s="18">
        <f>IF(ISNUMBER(A1992),IF(ISNUMBER(B1992),HOUR(B1992)*60+MINUTE(B1992),0),"")</f>
        <v/>
      </c>
      <c r="O1992" s="18">
        <f>IF(AND(ISNUMBER(A1992),A1992='الإعدادات'!$B$4),COUNTIFS($A$6:$A$2005,'الإعدادات'!$B$4,$N$6:$N$2005,"&lt;"&amp;N1992)+COUNTIFS($A$6:A1992,'الإعدادات'!$B$4,$N$6:N1992,N1992),"")</f>
        <v/>
      </c>
    </row>
    <row r="1993">
      <c r="A1993" s="13" t="n"/>
      <c r="B1993" s="20" t="n"/>
      <c r="C1993" s="5" t="n"/>
      <c r="D1993" s="21" t="n"/>
      <c r="E1993" s="5" t="n"/>
      <c r="F1993" s="5" t="n"/>
      <c r="G1993" s="5" t="n"/>
      <c r="H1993" s="15" t="n"/>
      <c r="I1993" s="5" t="n"/>
      <c r="J1993" s="19">
        <f>IF(E1993&amp;""="","",IFERROR(INDEX('الخدمات'!$B$6:$B$205,MATCH(E1993&amp;"",'الخدمات'!$A$6:$A$205,0)),"خدمة غير موجودة"))</f>
        <v/>
      </c>
      <c r="K1993" s="19">
        <f>IF(A1993&amp;""="","",IF(AND(G1993="تم",ISNUMBER(J1993)),ROUND(J1993-N(H1993),2),0))</f>
        <v/>
      </c>
      <c r="L1993" s="19">
        <f>IF(A1993&amp;""="","",IFERROR(ROUND(K1993*INDEX('الموظفات'!$C$6:$C$205,MATCH(F1993&amp;"",'الموظفات'!$A$6:$A$205,0)),2),0))</f>
        <v/>
      </c>
      <c r="M1993" s="6">
        <f>IF(A1993&amp;""="","",IF(G1993&amp;""="","محجوز",G1993))</f>
        <v/>
      </c>
      <c r="N1993" s="18">
        <f>IF(ISNUMBER(A1993),IF(ISNUMBER(B1993),HOUR(B1993)*60+MINUTE(B1993),0),"")</f>
        <v/>
      </c>
      <c r="O1993" s="18">
        <f>IF(AND(ISNUMBER(A1993),A1993='الإعدادات'!$B$4),COUNTIFS($A$6:$A$2005,'الإعدادات'!$B$4,$N$6:$N$2005,"&lt;"&amp;N1993)+COUNTIFS($A$6:A1993,'الإعدادات'!$B$4,$N$6:N1993,N1993),"")</f>
        <v/>
      </c>
    </row>
    <row r="1994">
      <c r="A1994" s="13" t="n"/>
      <c r="B1994" s="20" t="n"/>
      <c r="C1994" s="5" t="n"/>
      <c r="D1994" s="21" t="n"/>
      <c r="E1994" s="5" t="n"/>
      <c r="F1994" s="5" t="n"/>
      <c r="G1994" s="5" t="n"/>
      <c r="H1994" s="15" t="n"/>
      <c r="I1994" s="5" t="n"/>
      <c r="J1994" s="19">
        <f>IF(E1994&amp;""="","",IFERROR(INDEX('الخدمات'!$B$6:$B$205,MATCH(E1994&amp;"",'الخدمات'!$A$6:$A$205,0)),"خدمة غير موجودة"))</f>
        <v/>
      </c>
      <c r="K1994" s="19">
        <f>IF(A1994&amp;""="","",IF(AND(G1994="تم",ISNUMBER(J1994)),ROUND(J1994-N(H1994),2),0))</f>
        <v/>
      </c>
      <c r="L1994" s="19">
        <f>IF(A1994&amp;""="","",IFERROR(ROUND(K1994*INDEX('الموظفات'!$C$6:$C$205,MATCH(F1994&amp;"",'الموظفات'!$A$6:$A$205,0)),2),0))</f>
        <v/>
      </c>
      <c r="M1994" s="6">
        <f>IF(A1994&amp;""="","",IF(G1994&amp;""="","محجوز",G1994))</f>
        <v/>
      </c>
      <c r="N1994" s="18">
        <f>IF(ISNUMBER(A1994),IF(ISNUMBER(B1994),HOUR(B1994)*60+MINUTE(B1994),0),"")</f>
        <v/>
      </c>
      <c r="O1994" s="18">
        <f>IF(AND(ISNUMBER(A1994),A1994='الإعدادات'!$B$4),COUNTIFS($A$6:$A$2005,'الإعدادات'!$B$4,$N$6:$N$2005,"&lt;"&amp;N1994)+COUNTIFS($A$6:A1994,'الإعدادات'!$B$4,$N$6:N1994,N1994),"")</f>
        <v/>
      </c>
    </row>
    <row r="1995">
      <c r="A1995" s="13" t="n"/>
      <c r="B1995" s="20" t="n"/>
      <c r="C1995" s="5" t="n"/>
      <c r="D1995" s="21" t="n"/>
      <c r="E1995" s="5" t="n"/>
      <c r="F1995" s="5" t="n"/>
      <c r="G1995" s="5" t="n"/>
      <c r="H1995" s="15" t="n"/>
      <c r="I1995" s="5" t="n"/>
      <c r="J1995" s="19">
        <f>IF(E1995&amp;""="","",IFERROR(INDEX('الخدمات'!$B$6:$B$205,MATCH(E1995&amp;"",'الخدمات'!$A$6:$A$205,0)),"خدمة غير موجودة"))</f>
        <v/>
      </c>
      <c r="K1995" s="19">
        <f>IF(A1995&amp;""="","",IF(AND(G1995="تم",ISNUMBER(J1995)),ROUND(J1995-N(H1995),2),0))</f>
        <v/>
      </c>
      <c r="L1995" s="19">
        <f>IF(A1995&amp;""="","",IFERROR(ROUND(K1995*INDEX('الموظفات'!$C$6:$C$205,MATCH(F1995&amp;"",'الموظفات'!$A$6:$A$205,0)),2),0))</f>
        <v/>
      </c>
      <c r="M1995" s="6">
        <f>IF(A1995&amp;""="","",IF(G1995&amp;""="","محجوز",G1995))</f>
        <v/>
      </c>
      <c r="N1995" s="18">
        <f>IF(ISNUMBER(A1995),IF(ISNUMBER(B1995),HOUR(B1995)*60+MINUTE(B1995),0),"")</f>
        <v/>
      </c>
      <c r="O1995" s="18">
        <f>IF(AND(ISNUMBER(A1995),A1995='الإعدادات'!$B$4),COUNTIFS($A$6:$A$2005,'الإعدادات'!$B$4,$N$6:$N$2005,"&lt;"&amp;N1995)+COUNTIFS($A$6:A1995,'الإعدادات'!$B$4,$N$6:N1995,N1995),"")</f>
        <v/>
      </c>
    </row>
    <row r="1996">
      <c r="A1996" s="13" t="n"/>
      <c r="B1996" s="20" t="n"/>
      <c r="C1996" s="5" t="n"/>
      <c r="D1996" s="21" t="n"/>
      <c r="E1996" s="5" t="n"/>
      <c r="F1996" s="5" t="n"/>
      <c r="G1996" s="5" t="n"/>
      <c r="H1996" s="15" t="n"/>
      <c r="I1996" s="5" t="n"/>
      <c r="J1996" s="19">
        <f>IF(E1996&amp;""="","",IFERROR(INDEX('الخدمات'!$B$6:$B$205,MATCH(E1996&amp;"",'الخدمات'!$A$6:$A$205,0)),"خدمة غير موجودة"))</f>
        <v/>
      </c>
      <c r="K1996" s="19">
        <f>IF(A1996&amp;""="","",IF(AND(G1996="تم",ISNUMBER(J1996)),ROUND(J1996-N(H1996),2),0))</f>
        <v/>
      </c>
      <c r="L1996" s="19">
        <f>IF(A1996&amp;""="","",IFERROR(ROUND(K1996*INDEX('الموظفات'!$C$6:$C$205,MATCH(F1996&amp;"",'الموظفات'!$A$6:$A$205,0)),2),0))</f>
        <v/>
      </c>
      <c r="M1996" s="6">
        <f>IF(A1996&amp;""="","",IF(G1996&amp;""="","محجوز",G1996))</f>
        <v/>
      </c>
      <c r="N1996" s="18">
        <f>IF(ISNUMBER(A1996),IF(ISNUMBER(B1996),HOUR(B1996)*60+MINUTE(B1996),0),"")</f>
        <v/>
      </c>
      <c r="O1996" s="18">
        <f>IF(AND(ISNUMBER(A1996),A1996='الإعدادات'!$B$4),COUNTIFS($A$6:$A$2005,'الإعدادات'!$B$4,$N$6:$N$2005,"&lt;"&amp;N1996)+COUNTIFS($A$6:A1996,'الإعدادات'!$B$4,$N$6:N1996,N1996),"")</f>
        <v/>
      </c>
    </row>
    <row r="1997">
      <c r="A1997" s="13" t="n"/>
      <c r="B1997" s="20" t="n"/>
      <c r="C1997" s="5" t="n"/>
      <c r="D1997" s="21" t="n"/>
      <c r="E1997" s="5" t="n"/>
      <c r="F1997" s="5" t="n"/>
      <c r="G1997" s="5" t="n"/>
      <c r="H1997" s="15" t="n"/>
      <c r="I1997" s="5" t="n"/>
      <c r="J1997" s="19">
        <f>IF(E1997&amp;""="","",IFERROR(INDEX('الخدمات'!$B$6:$B$205,MATCH(E1997&amp;"",'الخدمات'!$A$6:$A$205,0)),"خدمة غير موجودة"))</f>
        <v/>
      </c>
      <c r="K1997" s="19">
        <f>IF(A1997&amp;""="","",IF(AND(G1997="تم",ISNUMBER(J1997)),ROUND(J1997-N(H1997),2),0))</f>
        <v/>
      </c>
      <c r="L1997" s="19">
        <f>IF(A1997&amp;""="","",IFERROR(ROUND(K1997*INDEX('الموظفات'!$C$6:$C$205,MATCH(F1997&amp;"",'الموظفات'!$A$6:$A$205,0)),2),0))</f>
        <v/>
      </c>
      <c r="M1997" s="6">
        <f>IF(A1997&amp;""="","",IF(G1997&amp;""="","محجوز",G1997))</f>
        <v/>
      </c>
      <c r="N1997" s="18">
        <f>IF(ISNUMBER(A1997),IF(ISNUMBER(B1997),HOUR(B1997)*60+MINUTE(B1997),0),"")</f>
        <v/>
      </c>
      <c r="O1997" s="18">
        <f>IF(AND(ISNUMBER(A1997),A1997='الإعدادات'!$B$4),COUNTIFS($A$6:$A$2005,'الإعدادات'!$B$4,$N$6:$N$2005,"&lt;"&amp;N1997)+COUNTIFS($A$6:A1997,'الإعدادات'!$B$4,$N$6:N1997,N1997),"")</f>
        <v/>
      </c>
    </row>
    <row r="1998">
      <c r="A1998" s="13" t="n"/>
      <c r="B1998" s="20" t="n"/>
      <c r="C1998" s="5" t="n"/>
      <c r="D1998" s="21" t="n"/>
      <c r="E1998" s="5" t="n"/>
      <c r="F1998" s="5" t="n"/>
      <c r="G1998" s="5" t="n"/>
      <c r="H1998" s="15" t="n"/>
      <c r="I1998" s="5" t="n"/>
      <c r="J1998" s="19">
        <f>IF(E1998&amp;""="","",IFERROR(INDEX('الخدمات'!$B$6:$B$205,MATCH(E1998&amp;"",'الخدمات'!$A$6:$A$205,0)),"خدمة غير موجودة"))</f>
        <v/>
      </c>
      <c r="K1998" s="19">
        <f>IF(A1998&amp;""="","",IF(AND(G1998="تم",ISNUMBER(J1998)),ROUND(J1998-N(H1998),2),0))</f>
        <v/>
      </c>
      <c r="L1998" s="19">
        <f>IF(A1998&amp;""="","",IFERROR(ROUND(K1998*INDEX('الموظفات'!$C$6:$C$205,MATCH(F1998&amp;"",'الموظفات'!$A$6:$A$205,0)),2),0))</f>
        <v/>
      </c>
      <c r="M1998" s="6">
        <f>IF(A1998&amp;""="","",IF(G1998&amp;""="","محجوز",G1998))</f>
        <v/>
      </c>
      <c r="N1998" s="18">
        <f>IF(ISNUMBER(A1998),IF(ISNUMBER(B1998),HOUR(B1998)*60+MINUTE(B1998),0),"")</f>
        <v/>
      </c>
      <c r="O1998" s="18">
        <f>IF(AND(ISNUMBER(A1998),A1998='الإعدادات'!$B$4),COUNTIFS($A$6:$A$2005,'الإعدادات'!$B$4,$N$6:$N$2005,"&lt;"&amp;N1998)+COUNTIFS($A$6:A1998,'الإعدادات'!$B$4,$N$6:N1998,N1998),"")</f>
        <v/>
      </c>
    </row>
    <row r="1999">
      <c r="A1999" s="13" t="n"/>
      <c r="B1999" s="20" t="n"/>
      <c r="C1999" s="5" t="n"/>
      <c r="D1999" s="21" t="n"/>
      <c r="E1999" s="5" t="n"/>
      <c r="F1999" s="5" t="n"/>
      <c r="G1999" s="5" t="n"/>
      <c r="H1999" s="15" t="n"/>
      <c r="I1999" s="5" t="n"/>
      <c r="J1999" s="19">
        <f>IF(E1999&amp;""="","",IFERROR(INDEX('الخدمات'!$B$6:$B$205,MATCH(E1999&amp;"",'الخدمات'!$A$6:$A$205,0)),"خدمة غير موجودة"))</f>
        <v/>
      </c>
      <c r="K1999" s="19">
        <f>IF(A1999&amp;""="","",IF(AND(G1999="تم",ISNUMBER(J1999)),ROUND(J1999-N(H1999),2),0))</f>
        <v/>
      </c>
      <c r="L1999" s="19">
        <f>IF(A1999&amp;""="","",IFERROR(ROUND(K1999*INDEX('الموظفات'!$C$6:$C$205,MATCH(F1999&amp;"",'الموظفات'!$A$6:$A$205,0)),2),0))</f>
        <v/>
      </c>
      <c r="M1999" s="6">
        <f>IF(A1999&amp;""="","",IF(G1999&amp;""="","محجوز",G1999))</f>
        <v/>
      </c>
      <c r="N1999" s="18">
        <f>IF(ISNUMBER(A1999),IF(ISNUMBER(B1999),HOUR(B1999)*60+MINUTE(B1999),0),"")</f>
        <v/>
      </c>
      <c r="O1999" s="18">
        <f>IF(AND(ISNUMBER(A1999),A1999='الإعدادات'!$B$4),COUNTIFS($A$6:$A$2005,'الإعدادات'!$B$4,$N$6:$N$2005,"&lt;"&amp;N1999)+COUNTIFS($A$6:A1999,'الإعدادات'!$B$4,$N$6:N1999,N1999),"")</f>
        <v/>
      </c>
    </row>
    <row r="2000">
      <c r="A2000" s="13" t="n"/>
      <c r="B2000" s="20" t="n"/>
      <c r="C2000" s="5" t="n"/>
      <c r="D2000" s="21" t="n"/>
      <c r="E2000" s="5" t="n"/>
      <c r="F2000" s="5" t="n"/>
      <c r="G2000" s="5" t="n"/>
      <c r="H2000" s="15" t="n"/>
      <c r="I2000" s="5" t="n"/>
      <c r="J2000" s="19">
        <f>IF(E2000&amp;""="","",IFERROR(INDEX('الخدمات'!$B$6:$B$205,MATCH(E2000&amp;"",'الخدمات'!$A$6:$A$205,0)),"خدمة غير موجودة"))</f>
        <v/>
      </c>
      <c r="K2000" s="19">
        <f>IF(A2000&amp;""="","",IF(AND(G2000="تم",ISNUMBER(J2000)),ROUND(J2000-N(H2000),2),0))</f>
        <v/>
      </c>
      <c r="L2000" s="19">
        <f>IF(A2000&amp;""="","",IFERROR(ROUND(K2000*INDEX('الموظفات'!$C$6:$C$205,MATCH(F2000&amp;"",'الموظفات'!$A$6:$A$205,0)),2),0))</f>
        <v/>
      </c>
      <c r="M2000" s="6">
        <f>IF(A2000&amp;""="","",IF(G2000&amp;""="","محجوز",G2000))</f>
        <v/>
      </c>
      <c r="N2000" s="18">
        <f>IF(ISNUMBER(A2000),IF(ISNUMBER(B2000),HOUR(B2000)*60+MINUTE(B2000),0),"")</f>
        <v/>
      </c>
      <c r="O2000" s="18">
        <f>IF(AND(ISNUMBER(A2000),A2000='الإعدادات'!$B$4),COUNTIFS($A$6:$A$2005,'الإعدادات'!$B$4,$N$6:$N$2005,"&lt;"&amp;N2000)+COUNTIFS($A$6:A2000,'الإعدادات'!$B$4,$N$6:N2000,N2000),"")</f>
        <v/>
      </c>
    </row>
    <row r="2001">
      <c r="A2001" s="13" t="n"/>
      <c r="B2001" s="20" t="n"/>
      <c r="C2001" s="5" t="n"/>
      <c r="D2001" s="21" t="n"/>
      <c r="E2001" s="5" t="n"/>
      <c r="F2001" s="5" t="n"/>
      <c r="G2001" s="5" t="n"/>
      <c r="H2001" s="15" t="n"/>
      <c r="I2001" s="5" t="n"/>
      <c r="J2001" s="19">
        <f>IF(E2001&amp;""="","",IFERROR(INDEX('الخدمات'!$B$6:$B$205,MATCH(E2001&amp;"",'الخدمات'!$A$6:$A$205,0)),"خدمة غير موجودة"))</f>
        <v/>
      </c>
      <c r="K2001" s="19">
        <f>IF(A2001&amp;""="","",IF(AND(G2001="تم",ISNUMBER(J2001)),ROUND(J2001-N(H2001),2),0))</f>
        <v/>
      </c>
      <c r="L2001" s="19">
        <f>IF(A2001&amp;""="","",IFERROR(ROUND(K2001*INDEX('الموظفات'!$C$6:$C$205,MATCH(F2001&amp;"",'الموظفات'!$A$6:$A$205,0)),2),0))</f>
        <v/>
      </c>
      <c r="M2001" s="6">
        <f>IF(A2001&amp;""="","",IF(G2001&amp;""="","محجوز",G2001))</f>
        <v/>
      </c>
      <c r="N2001" s="18">
        <f>IF(ISNUMBER(A2001),IF(ISNUMBER(B2001),HOUR(B2001)*60+MINUTE(B2001),0),"")</f>
        <v/>
      </c>
      <c r="O2001" s="18">
        <f>IF(AND(ISNUMBER(A2001),A2001='الإعدادات'!$B$4),COUNTIFS($A$6:$A$2005,'الإعدادات'!$B$4,$N$6:$N$2005,"&lt;"&amp;N2001)+COUNTIFS($A$6:A2001,'الإعدادات'!$B$4,$N$6:N2001,N2001),"")</f>
        <v/>
      </c>
    </row>
    <row r="2002">
      <c r="A2002" s="13" t="n"/>
      <c r="B2002" s="20" t="n"/>
      <c r="C2002" s="5" t="n"/>
      <c r="D2002" s="21" t="n"/>
      <c r="E2002" s="5" t="n"/>
      <c r="F2002" s="5" t="n"/>
      <c r="G2002" s="5" t="n"/>
      <c r="H2002" s="15" t="n"/>
      <c r="I2002" s="5" t="n"/>
      <c r="J2002" s="19">
        <f>IF(E2002&amp;""="","",IFERROR(INDEX('الخدمات'!$B$6:$B$205,MATCH(E2002&amp;"",'الخدمات'!$A$6:$A$205,0)),"خدمة غير موجودة"))</f>
        <v/>
      </c>
      <c r="K2002" s="19">
        <f>IF(A2002&amp;""="","",IF(AND(G2002="تم",ISNUMBER(J2002)),ROUND(J2002-N(H2002),2),0))</f>
        <v/>
      </c>
      <c r="L2002" s="19">
        <f>IF(A2002&amp;""="","",IFERROR(ROUND(K2002*INDEX('الموظفات'!$C$6:$C$205,MATCH(F2002&amp;"",'الموظفات'!$A$6:$A$205,0)),2),0))</f>
        <v/>
      </c>
      <c r="M2002" s="6">
        <f>IF(A2002&amp;""="","",IF(G2002&amp;""="","محجوز",G2002))</f>
        <v/>
      </c>
      <c r="N2002" s="18">
        <f>IF(ISNUMBER(A2002),IF(ISNUMBER(B2002),HOUR(B2002)*60+MINUTE(B2002),0),"")</f>
        <v/>
      </c>
      <c r="O2002" s="18">
        <f>IF(AND(ISNUMBER(A2002),A2002='الإعدادات'!$B$4),COUNTIFS($A$6:$A$2005,'الإعدادات'!$B$4,$N$6:$N$2005,"&lt;"&amp;N2002)+COUNTIFS($A$6:A2002,'الإعدادات'!$B$4,$N$6:N2002,N2002),"")</f>
        <v/>
      </c>
    </row>
    <row r="2003">
      <c r="A2003" s="13" t="n"/>
      <c r="B2003" s="20" t="n"/>
      <c r="C2003" s="5" t="n"/>
      <c r="D2003" s="21" t="n"/>
      <c r="E2003" s="5" t="n"/>
      <c r="F2003" s="5" t="n"/>
      <c r="G2003" s="5" t="n"/>
      <c r="H2003" s="15" t="n"/>
      <c r="I2003" s="5" t="n"/>
      <c r="J2003" s="19">
        <f>IF(E2003&amp;""="","",IFERROR(INDEX('الخدمات'!$B$6:$B$205,MATCH(E2003&amp;"",'الخدمات'!$A$6:$A$205,0)),"خدمة غير موجودة"))</f>
        <v/>
      </c>
      <c r="K2003" s="19">
        <f>IF(A2003&amp;""="","",IF(AND(G2003="تم",ISNUMBER(J2003)),ROUND(J2003-N(H2003),2),0))</f>
        <v/>
      </c>
      <c r="L2003" s="19">
        <f>IF(A2003&amp;""="","",IFERROR(ROUND(K2003*INDEX('الموظفات'!$C$6:$C$205,MATCH(F2003&amp;"",'الموظفات'!$A$6:$A$205,0)),2),0))</f>
        <v/>
      </c>
      <c r="M2003" s="6">
        <f>IF(A2003&amp;""="","",IF(G2003&amp;""="","محجوز",G2003))</f>
        <v/>
      </c>
      <c r="N2003" s="18">
        <f>IF(ISNUMBER(A2003),IF(ISNUMBER(B2003),HOUR(B2003)*60+MINUTE(B2003),0),"")</f>
        <v/>
      </c>
      <c r="O2003" s="18">
        <f>IF(AND(ISNUMBER(A2003),A2003='الإعدادات'!$B$4),COUNTIFS($A$6:$A$2005,'الإعدادات'!$B$4,$N$6:$N$2005,"&lt;"&amp;N2003)+COUNTIFS($A$6:A2003,'الإعدادات'!$B$4,$N$6:N2003,N2003),"")</f>
        <v/>
      </c>
    </row>
    <row r="2004">
      <c r="A2004" s="13" t="n"/>
      <c r="B2004" s="20" t="n"/>
      <c r="C2004" s="5" t="n"/>
      <c r="D2004" s="21" t="n"/>
      <c r="E2004" s="5" t="n"/>
      <c r="F2004" s="5" t="n"/>
      <c r="G2004" s="5" t="n"/>
      <c r="H2004" s="15" t="n"/>
      <c r="I2004" s="5" t="n"/>
      <c r="J2004" s="19">
        <f>IF(E2004&amp;""="","",IFERROR(INDEX('الخدمات'!$B$6:$B$205,MATCH(E2004&amp;"",'الخدمات'!$A$6:$A$205,0)),"خدمة غير موجودة"))</f>
        <v/>
      </c>
      <c r="K2004" s="19">
        <f>IF(A2004&amp;""="","",IF(AND(G2004="تم",ISNUMBER(J2004)),ROUND(J2004-N(H2004),2),0))</f>
        <v/>
      </c>
      <c r="L2004" s="19">
        <f>IF(A2004&amp;""="","",IFERROR(ROUND(K2004*INDEX('الموظفات'!$C$6:$C$205,MATCH(F2004&amp;"",'الموظفات'!$A$6:$A$205,0)),2),0))</f>
        <v/>
      </c>
      <c r="M2004" s="6">
        <f>IF(A2004&amp;""="","",IF(G2004&amp;""="","محجوز",G2004))</f>
        <v/>
      </c>
      <c r="N2004" s="18">
        <f>IF(ISNUMBER(A2004),IF(ISNUMBER(B2004),HOUR(B2004)*60+MINUTE(B2004),0),"")</f>
        <v/>
      </c>
      <c r="O2004" s="18">
        <f>IF(AND(ISNUMBER(A2004),A2004='الإعدادات'!$B$4),COUNTIFS($A$6:$A$2005,'الإعدادات'!$B$4,$N$6:$N$2005,"&lt;"&amp;N2004)+COUNTIFS($A$6:A2004,'الإعدادات'!$B$4,$N$6:N2004,N2004),"")</f>
        <v/>
      </c>
    </row>
    <row r="2005">
      <c r="A2005" s="13" t="n"/>
      <c r="B2005" s="20" t="n"/>
      <c r="C2005" s="5" t="n"/>
      <c r="D2005" s="21" t="n"/>
      <c r="E2005" s="5" t="n"/>
      <c r="F2005" s="5" t="n"/>
      <c r="G2005" s="5" t="n"/>
      <c r="H2005" s="15" t="n"/>
      <c r="I2005" s="5" t="n"/>
      <c r="J2005" s="19">
        <f>IF(E2005&amp;""="","",IFERROR(INDEX('الخدمات'!$B$6:$B$205,MATCH(E2005&amp;"",'الخدمات'!$A$6:$A$205,0)),"خدمة غير موجودة"))</f>
        <v/>
      </c>
      <c r="K2005" s="19">
        <f>IF(A2005&amp;""="","",IF(AND(G2005="تم",ISNUMBER(J2005)),ROUND(J2005-N(H2005),2),0))</f>
        <v/>
      </c>
      <c r="L2005" s="19">
        <f>IF(A2005&amp;""="","",IFERROR(ROUND(K2005*INDEX('الموظفات'!$C$6:$C$205,MATCH(F2005&amp;"",'الموظفات'!$A$6:$A$205,0)),2),0))</f>
        <v/>
      </c>
      <c r="M2005" s="6">
        <f>IF(A2005&amp;""="","",IF(G2005&amp;""="","محجوز",G2005))</f>
        <v/>
      </c>
      <c r="N2005" s="18">
        <f>IF(ISNUMBER(A2005),IF(ISNUMBER(B2005),HOUR(B2005)*60+MINUTE(B2005),0),"")</f>
        <v/>
      </c>
      <c r="O2005" s="18">
        <f>IF(AND(ISNUMBER(A2005),A2005='الإعدادات'!$B$4),COUNTIFS($A$6:$A$2005,'الإعدادات'!$B$4,$N$6:$N$2005,"&lt;"&amp;N2005)+COUNTIFS($A$6:A2005,'الإعدادات'!$B$4,$N$6:N2005,N2005),"")</f>
        <v/>
      </c>
    </row>
  </sheetData>
  <autoFilter ref="A5:O2005"/>
  <mergeCells count="2">
    <mergeCell ref="A1:O1"/>
    <mergeCell ref="A2:O2"/>
  </mergeCells>
  <conditionalFormatting sqref="A6:M2005">
    <cfRule type="expression" priority="1" dxfId="0">
      <formula>$G6="لم تحضر"</formula>
    </cfRule>
    <cfRule type="expression" priority="2" dxfId="1">
      <formula>$G6="ملغي"</formula>
    </cfRule>
  </conditionalFormatting>
  <conditionalFormatting sqref="J6:J2005">
    <cfRule type="expression" priority="3" dxfId="0">
      <formula>J6="خدمة غير موجودة"</formula>
    </cfRule>
  </conditionalFormatting>
  <dataValidations count="4">
    <dataValidation sqref="E6:E2005" showDropDown="0" showInputMessage="0" showErrorMessage="0" allowBlank="1" type="list">
      <formula1>='الخدمات'!$A$6:$A$205</formula1>
    </dataValidation>
    <dataValidation sqref="F6:F2005" showDropDown="0" showInputMessage="0" showErrorMessage="0" allowBlank="1" type="list">
      <formula1>='الموظفات'!$A$6:$A$205</formula1>
    </dataValidation>
    <dataValidation sqref="G6:G2005" showDropDown="0" showInputMessage="0" showErrorMessage="0" allowBlank="1" type="list">
      <formula1>"تم,ملغي,لم تحضر"</formula1>
    </dataValidation>
    <dataValidation sqref="I6:I2005" showDropDown="0" showInputMessage="0" showErrorMessage="0" allowBlank="1" type="list">
      <formula1>"نقدًا,بطاقة,محفظة إلكترونية"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H68"/>
  <sheetViews>
    <sheetView showGridLines="1" rightToLeft="1" workbookViewId="0">
      <pane ySplit="8" topLeftCell="A9" activePane="bottomLeft" state="frozen"/>
      <selection pane="bottomLeft" activeCell="A1" sqref="A1"/>
    </sheetView>
  </sheetViews>
  <sheetFormatPr baseColWidth="8" defaultRowHeight="15"/>
  <cols>
    <col width="6" customWidth="1" min="1" max="1"/>
    <col width="9" customWidth="1" min="2" max="2"/>
    <col width="16" customWidth="1" min="3" max="3"/>
    <col width="15" customWidth="1" min="4" max="4"/>
    <col width="20" customWidth="1" min="5" max="5"/>
    <col width="14" customWidth="1" min="6" max="6"/>
    <col width="12" customWidth="1" min="7" max="7"/>
    <col width="12" customWidth="1" min="8" max="8"/>
  </cols>
  <sheetData>
    <row r="1" ht="26" customHeight="1">
      <c r="A1" s="10" t="inlineStr">
        <is>
          <t>شيت حجوزات صالون التجميل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حجوزات اليوم</t>
        </is>
      </c>
      <c r="B4" s="22">
        <f>COUNTIFS('الحجوزات'!$A$6:$A$2005,'الإعدادات'!$B$4)</f>
        <v/>
      </c>
    </row>
    <row r="5">
      <c r="A5" s="12" t="inlineStr">
        <is>
          <t>إيراد اليوم (الخدمات التي تمت)</t>
        </is>
      </c>
      <c r="B5" s="23">
        <f>SUMIFS('الحجوزات'!$K$6:$K$2005,'الحجوزات'!$A$6:$A$2005,'الإعدادات'!$B$4)</f>
        <v/>
      </c>
    </row>
    <row r="6">
      <c r="A6" s="12" t="inlineStr">
        <is>
          <t>متوقع اليوم (حجوزات لم تتم)</t>
        </is>
      </c>
      <c r="B6" s="19">
        <f>SUMIFS('الحجوزات'!$J$6:$J$2005,'الحجوزات'!$A$6:$A$2005,'الإعدادات'!$B$4,'الحجوزات'!$M$6:$M$2005,"محجوز")-SUMIFS('الحجوزات'!$H$6:$H$2005,'الحجوزات'!$A$6:$A$2005,'الإعدادات'!$B$4,'الحجوزات'!$M$6:$M$2005,"محجوز")</f>
        <v/>
      </c>
    </row>
    <row r="8" ht="32" customHeight="1">
      <c r="A8" s="14" t="inlineStr">
        <is>
          <t>م</t>
        </is>
      </c>
      <c r="B8" s="14" t="inlineStr">
        <is>
          <t>الوقت</t>
        </is>
      </c>
      <c r="C8" s="14" t="inlineStr">
        <is>
          <t>العميلة</t>
        </is>
      </c>
      <c r="D8" s="14" t="inlineStr">
        <is>
          <t>الجوال</t>
        </is>
      </c>
      <c r="E8" s="14" t="inlineStr">
        <is>
          <t>الخدمة</t>
        </is>
      </c>
      <c r="F8" s="14" t="inlineStr">
        <is>
          <t>الموظفة</t>
        </is>
      </c>
      <c r="G8" s="14" t="inlineStr">
        <is>
          <t>الحالة</t>
        </is>
      </c>
      <c r="H8" s="14" t="inlineStr">
        <is>
          <t>السعر</t>
        </is>
      </c>
    </row>
    <row r="9">
      <c r="A9" s="6">
        <f>IF(1&lt;=$B$4,1,"")</f>
        <v/>
      </c>
      <c r="B9" s="24">
        <f>IF($A9="","",INDEX('الحجوزات'!$B$6:$B$2005,MATCH($A9,'الحجوزات'!$O$6:$O$2005,0)))</f>
        <v/>
      </c>
      <c r="C9" s="6">
        <f>IF($A9="","",INDEX('الحجوزات'!$C$6:$C$2005,MATCH($A9,'الحجوزات'!$O$6:$O$2005,0))&amp;"")</f>
        <v/>
      </c>
      <c r="D9" s="6">
        <f>IF($A9="","",INDEX('الحجوزات'!$D$6:$D$2005,MATCH($A9,'الحجوزات'!$O$6:$O$2005,0))&amp;"")</f>
        <v/>
      </c>
      <c r="E9" s="6">
        <f>IF($A9="","",INDEX('الحجوزات'!$E$6:$E$2005,MATCH($A9,'الحجوزات'!$O$6:$O$2005,0))&amp;"")</f>
        <v/>
      </c>
      <c r="F9" s="6">
        <f>IF($A9="","",INDEX('الحجوزات'!$F$6:$F$2005,MATCH($A9,'الحجوزات'!$O$6:$O$2005,0))&amp;"")</f>
        <v/>
      </c>
      <c r="G9" s="6">
        <f>IF($A9="","",INDEX('الحجوزات'!$M$6:$M$2005,MATCH($A9,'الحجوزات'!$O$6:$O$2005,0))&amp;"")</f>
        <v/>
      </c>
      <c r="H9" s="19">
        <f>IF($A9="","",INDEX('الحجوزات'!$J$6:$J$2005,MATCH($A9,'الحجوزات'!$O$6:$O$2005,0)))</f>
        <v/>
      </c>
    </row>
    <row r="10">
      <c r="A10" s="6">
        <f>IF(2&lt;=$B$4,2,"")</f>
        <v/>
      </c>
      <c r="B10" s="24">
        <f>IF($A10="","",INDEX('الحجوزات'!$B$6:$B$2005,MATCH($A10,'الحجوزات'!$O$6:$O$2005,0)))</f>
        <v/>
      </c>
      <c r="C10" s="6">
        <f>IF($A10="","",INDEX('الحجوزات'!$C$6:$C$2005,MATCH($A10,'الحجوزات'!$O$6:$O$2005,0))&amp;"")</f>
        <v/>
      </c>
      <c r="D10" s="6">
        <f>IF($A10="","",INDEX('الحجوزات'!$D$6:$D$2005,MATCH($A10,'الحجوزات'!$O$6:$O$2005,0))&amp;"")</f>
        <v/>
      </c>
      <c r="E10" s="6">
        <f>IF($A10="","",INDEX('الحجوزات'!$E$6:$E$2005,MATCH($A10,'الحجوزات'!$O$6:$O$2005,0))&amp;"")</f>
        <v/>
      </c>
      <c r="F10" s="6">
        <f>IF($A10="","",INDEX('الحجوزات'!$F$6:$F$2005,MATCH($A10,'الحجوزات'!$O$6:$O$2005,0))&amp;"")</f>
        <v/>
      </c>
      <c r="G10" s="6">
        <f>IF($A10="","",INDEX('الحجوزات'!$M$6:$M$2005,MATCH($A10,'الحجوزات'!$O$6:$O$2005,0))&amp;"")</f>
        <v/>
      </c>
      <c r="H10" s="19">
        <f>IF($A10="","",INDEX('الحجوزات'!$J$6:$J$2005,MATCH($A10,'الحجوزات'!$O$6:$O$2005,0)))</f>
        <v/>
      </c>
    </row>
    <row r="11">
      <c r="A11" s="6">
        <f>IF(3&lt;=$B$4,3,"")</f>
        <v/>
      </c>
      <c r="B11" s="24">
        <f>IF($A11="","",INDEX('الحجوزات'!$B$6:$B$2005,MATCH($A11,'الحجوزات'!$O$6:$O$2005,0)))</f>
        <v/>
      </c>
      <c r="C11" s="6">
        <f>IF($A11="","",INDEX('الحجوزات'!$C$6:$C$2005,MATCH($A11,'الحجوزات'!$O$6:$O$2005,0))&amp;"")</f>
        <v/>
      </c>
      <c r="D11" s="6">
        <f>IF($A11="","",INDEX('الحجوزات'!$D$6:$D$2005,MATCH($A11,'الحجوزات'!$O$6:$O$2005,0))&amp;"")</f>
        <v/>
      </c>
      <c r="E11" s="6">
        <f>IF($A11="","",INDEX('الحجوزات'!$E$6:$E$2005,MATCH($A11,'الحجوزات'!$O$6:$O$2005,0))&amp;"")</f>
        <v/>
      </c>
      <c r="F11" s="6">
        <f>IF($A11="","",INDEX('الحجوزات'!$F$6:$F$2005,MATCH($A11,'الحجوزات'!$O$6:$O$2005,0))&amp;"")</f>
        <v/>
      </c>
      <c r="G11" s="6">
        <f>IF($A11="","",INDEX('الحجوزات'!$M$6:$M$2005,MATCH($A11,'الحجوزات'!$O$6:$O$2005,0))&amp;"")</f>
        <v/>
      </c>
      <c r="H11" s="19">
        <f>IF($A11="","",INDEX('الحجوزات'!$J$6:$J$2005,MATCH($A11,'الحجوزات'!$O$6:$O$2005,0)))</f>
        <v/>
      </c>
    </row>
    <row r="12">
      <c r="A12" s="6">
        <f>IF(4&lt;=$B$4,4,"")</f>
        <v/>
      </c>
      <c r="B12" s="24">
        <f>IF($A12="","",INDEX('الحجوزات'!$B$6:$B$2005,MATCH($A12,'الحجوزات'!$O$6:$O$2005,0)))</f>
        <v/>
      </c>
      <c r="C12" s="6">
        <f>IF($A12="","",INDEX('الحجوزات'!$C$6:$C$2005,MATCH($A12,'الحجوزات'!$O$6:$O$2005,0))&amp;"")</f>
        <v/>
      </c>
      <c r="D12" s="6">
        <f>IF($A12="","",INDEX('الحجوزات'!$D$6:$D$2005,MATCH($A12,'الحجوزات'!$O$6:$O$2005,0))&amp;"")</f>
        <v/>
      </c>
      <c r="E12" s="6">
        <f>IF($A12="","",INDEX('الحجوزات'!$E$6:$E$2005,MATCH($A12,'الحجوزات'!$O$6:$O$2005,0))&amp;"")</f>
        <v/>
      </c>
      <c r="F12" s="6">
        <f>IF($A12="","",INDEX('الحجوزات'!$F$6:$F$2005,MATCH($A12,'الحجوزات'!$O$6:$O$2005,0))&amp;"")</f>
        <v/>
      </c>
      <c r="G12" s="6">
        <f>IF($A12="","",INDEX('الحجوزات'!$M$6:$M$2005,MATCH($A12,'الحجوزات'!$O$6:$O$2005,0))&amp;"")</f>
        <v/>
      </c>
      <c r="H12" s="19">
        <f>IF($A12="","",INDEX('الحجوزات'!$J$6:$J$2005,MATCH($A12,'الحجوزات'!$O$6:$O$2005,0)))</f>
        <v/>
      </c>
    </row>
    <row r="13">
      <c r="A13" s="6">
        <f>IF(5&lt;=$B$4,5,"")</f>
        <v/>
      </c>
      <c r="B13" s="24">
        <f>IF($A13="","",INDEX('الحجوزات'!$B$6:$B$2005,MATCH($A13,'الحجوزات'!$O$6:$O$2005,0)))</f>
        <v/>
      </c>
      <c r="C13" s="6">
        <f>IF($A13="","",INDEX('الحجوزات'!$C$6:$C$2005,MATCH($A13,'الحجوزات'!$O$6:$O$2005,0))&amp;"")</f>
        <v/>
      </c>
      <c r="D13" s="6">
        <f>IF($A13="","",INDEX('الحجوزات'!$D$6:$D$2005,MATCH($A13,'الحجوزات'!$O$6:$O$2005,0))&amp;"")</f>
        <v/>
      </c>
      <c r="E13" s="6">
        <f>IF($A13="","",INDEX('الحجوزات'!$E$6:$E$2005,MATCH($A13,'الحجوزات'!$O$6:$O$2005,0))&amp;"")</f>
        <v/>
      </c>
      <c r="F13" s="6">
        <f>IF($A13="","",INDEX('الحجوزات'!$F$6:$F$2005,MATCH($A13,'الحجوزات'!$O$6:$O$2005,0))&amp;"")</f>
        <v/>
      </c>
      <c r="G13" s="6">
        <f>IF($A13="","",INDEX('الحجوزات'!$M$6:$M$2005,MATCH($A13,'الحجوزات'!$O$6:$O$2005,0))&amp;"")</f>
        <v/>
      </c>
      <c r="H13" s="19">
        <f>IF($A13="","",INDEX('الحجوزات'!$J$6:$J$2005,MATCH($A13,'الحجوزات'!$O$6:$O$2005,0)))</f>
        <v/>
      </c>
    </row>
    <row r="14">
      <c r="A14" s="6">
        <f>IF(6&lt;=$B$4,6,"")</f>
        <v/>
      </c>
      <c r="B14" s="24">
        <f>IF($A14="","",INDEX('الحجوزات'!$B$6:$B$2005,MATCH($A14,'الحجوزات'!$O$6:$O$2005,0)))</f>
        <v/>
      </c>
      <c r="C14" s="6">
        <f>IF($A14="","",INDEX('الحجوزات'!$C$6:$C$2005,MATCH($A14,'الحجوزات'!$O$6:$O$2005,0))&amp;"")</f>
        <v/>
      </c>
      <c r="D14" s="6">
        <f>IF($A14="","",INDEX('الحجوزات'!$D$6:$D$2005,MATCH($A14,'الحجوزات'!$O$6:$O$2005,0))&amp;"")</f>
        <v/>
      </c>
      <c r="E14" s="6">
        <f>IF($A14="","",INDEX('الحجوزات'!$E$6:$E$2005,MATCH($A14,'الحجوزات'!$O$6:$O$2005,0))&amp;"")</f>
        <v/>
      </c>
      <c r="F14" s="6">
        <f>IF($A14="","",INDEX('الحجوزات'!$F$6:$F$2005,MATCH($A14,'الحجوزات'!$O$6:$O$2005,0))&amp;"")</f>
        <v/>
      </c>
      <c r="G14" s="6">
        <f>IF($A14="","",INDEX('الحجوزات'!$M$6:$M$2005,MATCH($A14,'الحجوزات'!$O$6:$O$2005,0))&amp;"")</f>
        <v/>
      </c>
      <c r="H14" s="19">
        <f>IF($A14="","",INDEX('الحجوزات'!$J$6:$J$2005,MATCH($A14,'الحجوزات'!$O$6:$O$2005,0)))</f>
        <v/>
      </c>
    </row>
    <row r="15">
      <c r="A15" s="6">
        <f>IF(7&lt;=$B$4,7,"")</f>
        <v/>
      </c>
      <c r="B15" s="24">
        <f>IF($A15="","",INDEX('الحجوزات'!$B$6:$B$2005,MATCH($A15,'الحجوزات'!$O$6:$O$2005,0)))</f>
        <v/>
      </c>
      <c r="C15" s="6">
        <f>IF($A15="","",INDEX('الحجوزات'!$C$6:$C$2005,MATCH($A15,'الحجوزات'!$O$6:$O$2005,0))&amp;"")</f>
        <v/>
      </c>
      <c r="D15" s="6">
        <f>IF($A15="","",INDEX('الحجوزات'!$D$6:$D$2005,MATCH($A15,'الحجوزات'!$O$6:$O$2005,0))&amp;"")</f>
        <v/>
      </c>
      <c r="E15" s="6">
        <f>IF($A15="","",INDEX('الحجوزات'!$E$6:$E$2005,MATCH($A15,'الحجوزات'!$O$6:$O$2005,0))&amp;"")</f>
        <v/>
      </c>
      <c r="F15" s="6">
        <f>IF($A15="","",INDEX('الحجوزات'!$F$6:$F$2005,MATCH($A15,'الحجوزات'!$O$6:$O$2005,0))&amp;"")</f>
        <v/>
      </c>
      <c r="G15" s="6">
        <f>IF($A15="","",INDEX('الحجوزات'!$M$6:$M$2005,MATCH($A15,'الحجوزات'!$O$6:$O$2005,0))&amp;"")</f>
        <v/>
      </c>
      <c r="H15" s="19">
        <f>IF($A15="","",INDEX('الحجوزات'!$J$6:$J$2005,MATCH($A15,'الحجوزات'!$O$6:$O$2005,0)))</f>
        <v/>
      </c>
    </row>
    <row r="16">
      <c r="A16" s="6">
        <f>IF(8&lt;=$B$4,8,"")</f>
        <v/>
      </c>
      <c r="B16" s="24">
        <f>IF($A16="","",INDEX('الحجوزات'!$B$6:$B$2005,MATCH($A16,'الحجوزات'!$O$6:$O$2005,0)))</f>
        <v/>
      </c>
      <c r="C16" s="6">
        <f>IF($A16="","",INDEX('الحجوزات'!$C$6:$C$2005,MATCH($A16,'الحجوزات'!$O$6:$O$2005,0))&amp;"")</f>
        <v/>
      </c>
      <c r="D16" s="6">
        <f>IF($A16="","",INDEX('الحجوزات'!$D$6:$D$2005,MATCH($A16,'الحجوزات'!$O$6:$O$2005,0))&amp;"")</f>
        <v/>
      </c>
      <c r="E16" s="6">
        <f>IF($A16="","",INDEX('الحجوزات'!$E$6:$E$2005,MATCH($A16,'الحجوزات'!$O$6:$O$2005,0))&amp;"")</f>
        <v/>
      </c>
      <c r="F16" s="6">
        <f>IF($A16="","",INDEX('الحجوزات'!$F$6:$F$2005,MATCH($A16,'الحجوزات'!$O$6:$O$2005,0))&amp;"")</f>
        <v/>
      </c>
      <c r="G16" s="6">
        <f>IF($A16="","",INDEX('الحجوزات'!$M$6:$M$2005,MATCH($A16,'الحجوزات'!$O$6:$O$2005,0))&amp;"")</f>
        <v/>
      </c>
      <c r="H16" s="19">
        <f>IF($A16="","",INDEX('الحجوزات'!$J$6:$J$2005,MATCH($A16,'الحجوزات'!$O$6:$O$2005,0)))</f>
        <v/>
      </c>
    </row>
    <row r="17">
      <c r="A17" s="6">
        <f>IF(9&lt;=$B$4,9,"")</f>
        <v/>
      </c>
      <c r="B17" s="24">
        <f>IF($A17="","",INDEX('الحجوزات'!$B$6:$B$2005,MATCH($A17,'الحجوزات'!$O$6:$O$2005,0)))</f>
        <v/>
      </c>
      <c r="C17" s="6">
        <f>IF($A17="","",INDEX('الحجوزات'!$C$6:$C$2005,MATCH($A17,'الحجوزات'!$O$6:$O$2005,0))&amp;"")</f>
        <v/>
      </c>
      <c r="D17" s="6">
        <f>IF($A17="","",INDEX('الحجوزات'!$D$6:$D$2005,MATCH($A17,'الحجوزات'!$O$6:$O$2005,0))&amp;"")</f>
        <v/>
      </c>
      <c r="E17" s="6">
        <f>IF($A17="","",INDEX('الحجوزات'!$E$6:$E$2005,MATCH($A17,'الحجوزات'!$O$6:$O$2005,0))&amp;"")</f>
        <v/>
      </c>
      <c r="F17" s="6">
        <f>IF($A17="","",INDEX('الحجوزات'!$F$6:$F$2005,MATCH($A17,'الحجوزات'!$O$6:$O$2005,0))&amp;"")</f>
        <v/>
      </c>
      <c r="G17" s="6">
        <f>IF($A17="","",INDEX('الحجوزات'!$M$6:$M$2005,MATCH($A17,'الحجوزات'!$O$6:$O$2005,0))&amp;"")</f>
        <v/>
      </c>
      <c r="H17" s="19">
        <f>IF($A17="","",INDEX('الحجوزات'!$J$6:$J$2005,MATCH($A17,'الحجوزات'!$O$6:$O$2005,0)))</f>
        <v/>
      </c>
    </row>
    <row r="18">
      <c r="A18" s="6">
        <f>IF(10&lt;=$B$4,10,"")</f>
        <v/>
      </c>
      <c r="B18" s="24">
        <f>IF($A18="","",INDEX('الحجوزات'!$B$6:$B$2005,MATCH($A18,'الحجوزات'!$O$6:$O$2005,0)))</f>
        <v/>
      </c>
      <c r="C18" s="6">
        <f>IF($A18="","",INDEX('الحجوزات'!$C$6:$C$2005,MATCH($A18,'الحجوزات'!$O$6:$O$2005,0))&amp;"")</f>
        <v/>
      </c>
      <c r="D18" s="6">
        <f>IF($A18="","",INDEX('الحجوزات'!$D$6:$D$2005,MATCH($A18,'الحجوزات'!$O$6:$O$2005,0))&amp;"")</f>
        <v/>
      </c>
      <c r="E18" s="6">
        <f>IF($A18="","",INDEX('الحجوزات'!$E$6:$E$2005,MATCH($A18,'الحجوزات'!$O$6:$O$2005,0))&amp;"")</f>
        <v/>
      </c>
      <c r="F18" s="6">
        <f>IF($A18="","",INDEX('الحجوزات'!$F$6:$F$2005,MATCH($A18,'الحجوزات'!$O$6:$O$2005,0))&amp;"")</f>
        <v/>
      </c>
      <c r="G18" s="6">
        <f>IF($A18="","",INDEX('الحجوزات'!$M$6:$M$2005,MATCH($A18,'الحجوزات'!$O$6:$O$2005,0))&amp;"")</f>
        <v/>
      </c>
      <c r="H18" s="19">
        <f>IF($A18="","",INDEX('الحجوزات'!$J$6:$J$2005,MATCH($A18,'الحجوزات'!$O$6:$O$2005,0)))</f>
        <v/>
      </c>
    </row>
    <row r="19">
      <c r="A19" s="6">
        <f>IF(11&lt;=$B$4,11,"")</f>
        <v/>
      </c>
      <c r="B19" s="24">
        <f>IF($A19="","",INDEX('الحجوزات'!$B$6:$B$2005,MATCH($A19,'الحجوزات'!$O$6:$O$2005,0)))</f>
        <v/>
      </c>
      <c r="C19" s="6">
        <f>IF($A19="","",INDEX('الحجوزات'!$C$6:$C$2005,MATCH($A19,'الحجوزات'!$O$6:$O$2005,0))&amp;"")</f>
        <v/>
      </c>
      <c r="D19" s="6">
        <f>IF($A19="","",INDEX('الحجوزات'!$D$6:$D$2005,MATCH($A19,'الحجوزات'!$O$6:$O$2005,0))&amp;"")</f>
        <v/>
      </c>
      <c r="E19" s="6">
        <f>IF($A19="","",INDEX('الحجوزات'!$E$6:$E$2005,MATCH($A19,'الحجوزات'!$O$6:$O$2005,0))&amp;"")</f>
        <v/>
      </c>
      <c r="F19" s="6">
        <f>IF($A19="","",INDEX('الحجوزات'!$F$6:$F$2005,MATCH($A19,'الحجوزات'!$O$6:$O$2005,0))&amp;"")</f>
        <v/>
      </c>
      <c r="G19" s="6">
        <f>IF($A19="","",INDEX('الحجوزات'!$M$6:$M$2005,MATCH($A19,'الحجوزات'!$O$6:$O$2005,0))&amp;"")</f>
        <v/>
      </c>
      <c r="H19" s="19">
        <f>IF($A19="","",INDEX('الحجوزات'!$J$6:$J$2005,MATCH($A19,'الحجوزات'!$O$6:$O$2005,0)))</f>
        <v/>
      </c>
    </row>
    <row r="20">
      <c r="A20" s="6">
        <f>IF(12&lt;=$B$4,12,"")</f>
        <v/>
      </c>
      <c r="B20" s="24">
        <f>IF($A20="","",INDEX('الحجوزات'!$B$6:$B$2005,MATCH($A20,'الحجوزات'!$O$6:$O$2005,0)))</f>
        <v/>
      </c>
      <c r="C20" s="6">
        <f>IF($A20="","",INDEX('الحجوزات'!$C$6:$C$2005,MATCH($A20,'الحجوزات'!$O$6:$O$2005,0))&amp;"")</f>
        <v/>
      </c>
      <c r="D20" s="6">
        <f>IF($A20="","",INDEX('الحجوزات'!$D$6:$D$2005,MATCH($A20,'الحجوزات'!$O$6:$O$2005,0))&amp;"")</f>
        <v/>
      </c>
      <c r="E20" s="6">
        <f>IF($A20="","",INDEX('الحجوزات'!$E$6:$E$2005,MATCH($A20,'الحجوزات'!$O$6:$O$2005,0))&amp;"")</f>
        <v/>
      </c>
      <c r="F20" s="6">
        <f>IF($A20="","",INDEX('الحجوزات'!$F$6:$F$2005,MATCH($A20,'الحجوزات'!$O$6:$O$2005,0))&amp;"")</f>
        <v/>
      </c>
      <c r="G20" s="6">
        <f>IF($A20="","",INDEX('الحجوزات'!$M$6:$M$2005,MATCH($A20,'الحجوزات'!$O$6:$O$2005,0))&amp;"")</f>
        <v/>
      </c>
      <c r="H20" s="19">
        <f>IF($A20="","",INDEX('الحجوزات'!$J$6:$J$2005,MATCH($A20,'الحجوزات'!$O$6:$O$2005,0)))</f>
        <v/>
      </c>
    </row>
    <row r="21">
      <c r="A21" s="6">
        <f>IF(13&lt;=$B$4,13,"")</f>
        <v/>
      </c>
      <c r="B21" s="24">
        <f>IF($A21="","",INDEX('الحجوزات'!$B$6:$B$2005,MATCH($A21,'الحجوزات'!$O$6:$O$2005,0)))</f>
        <v/>
      </c>
      <c r="C21" s="6">
        <f>IF($A21="","",INDEX('الحجوزات'!$C$6:$C$2005,MATCH($A21,'الحجوزات'!$O$6:$O$2005,0))&amp;"")</f>
        <v/>
      </c>
      <c r="D21" s="6">
        <f>IF($A21="","",INDEX('الحجوزات'!$D$6:$D$2005,MATCH($A21,'الحجوزات'!$O$6:$O$2005,0))&amp;"")</f>
        <v/>
      </c>
      <c r="E21" s="6">
        <f>IF($A21="","",INDEX('الحجوزات'!$E$6:$E$2005,MATCH($A21,'الحجوزات'!$O$6:$O$2005,0))&amp;"")</f>
        <v/>
      </c>
      <c r="F21" s="6">
        <f>IF($A21="","",INDEX('الحجوزات'!$F$6:$F$2005,MATCH($A21,'الحجوزات'!$O$6:$O$2005,0))&amp;"")</f>
        <v/>
      </c>
      <c r="G21" s="6">
        <f>IF($A21="","",INDEX('الحجوزات'!$M$6:$M$2005,MATCH($A21,'الحجوزات'!$O$6:$O$2005,0))&amp;"")</f>
        <v/>
      </c>
      <c r="H21" s="19">
        <f>IF($A21="","",INDEX('الحجوزات'!$J$6:$J$2005,MATCH($A21,'الحجوزات'!$O$6:$O$2005,0)))</f>
        <v/>
      </c>
    </row>
    <row r="22">
      <c r="A22" s="6">
        <f>IF(14&lt;=$B$4,14,"")</f>
        <v/>
      </c>
      <c r="B22" s="24">
        <f>IF($A22="","",INDEX('الحجوزات'!$B$6:$B$2005,MATCH($A22,'الحجوزات'!$O$6:$O$2005,0)))</f>
        <v/>
      </c>
      <c r="C22" s="6">
        <f>IF($A22="","",INDEX('الحجوزات'!$C$6:$C$2005,MATCH($A22,'الحجوزات'!$O$6:$O$2005,0))&amp;"")</f>
        <v/>
      </c>
      <c r="D22" s="6">
        <f>IF($A22="","",INDEX('الحجوزات'!$D$6:$D$2005,MATCH($A22,'الحجوزات'!$O$6:$O$2005,0))&amp;"")</f>
        <v/>
      </c>
      <c r="E22" s="6">
        <f>IF($A22="","",INDEX('الحجوزات'!$E$6:$E$2005,MATCH($A22,'الحجوزات'!$O$6:$O$2005,0))&amp;"")</f>
        <v/>
      </c>
      <c r="F22" s="6">
        <f>IF($A22="","",INDEX('الحجوزات'!$F$6:$F$2005,MATCH($A22,'الحجوزات'!$O$6:$O$2005,0))&amp;"")</f>
        <v/>
      </c>
      <c r="G22" s="6">
        <f>IF($A22="","",INDEX('الحجوزات'!$M$6:$M$2005,MATCH($A22,'الحجوزات'!$O$6:$O$2005,0))&amp;"")</f>
        <v/>
      </c>
      <c r="H22" s="19">
        <f>IF($A22="","",INDEX('الحجوزات'!$J$6:$J$2005,MATCH($A22,'الحجوزات'!$O$6:$O$2005,0)))</f>
        <v/>
      </c>
    </row>
    <row r="23">
      <c r="A23" s="6">
        <f>IF(15&lt;=$B$4,15,"")</f>
        <v/>
      </c>
      <c r="B23" s="24">
        <f>IF($A23="","",INDEX('الحجوزات'!$B$6:$B$2005,MATCH($A23,'الحجوزات'!$O$6:$O$2005,0)))</f>
        <v/>
      </c>
      <c r="C23" s="6">
        <f>IF($A23="","",INDEX('الحجوزات'!$C$6:$C$2005,MATCH($A23,'الحجوزات'!$O$6:$O$2005,0))&amp;"")</f>
        <v/>
      </c>
      <c r="D23" s="6">
        <f>IF($A23="","",INDEX('الحجوزات'!$D$6:$D$2005,MATCH($A23,'الحجوزات'!$O$6:$O$2005,0))&amp;"")</f>
        <v/>
      </c>
      <c r="E23" s="6">
        <f>IF($A23="","",INDEX('الحجوزات'!$E$6:$E$2005,MATCH($A23,'الحجوزات'!$O$6:$O$2005,0))&amp;"")</f>
        <v/>
      </c>
      <c r="F23" s="6">
        <f>IF($A23="","",INDEX('الحجوزات'!$F$6:$F$2005,MATCH($A23,'الحجوزات'!$O$6:$O$2005,0))&amp;"")</f>
        <v/>
      </c>
      <c r="G23" s="6">
        <f>IF($A23="","",INDEX('الحجوزات'!$M$6:$M$2005,MATCH($A23,'الحجوزات'!$O$6:$O$2005,0))&amp;"")</f>
        <v/>
      </c>
      <c r="H23" s="19">
        <f>IF($A23="","",INDEX('الحجوزات'!$J$6:$J$2005,MATCH($A23,'الحجوزات'!$O$6:$O$2005,0)))</f>
        <v/>
      </c>
    </row>
    <row r="24">
      <c r="A24" s="6">
        <f>IF(16&lt;=$B$4,16,"")</f>
        <v/>
      </c>
      <c r="B24" s="24">
        <f>IF($A24="","",INDEX('الحجوزات'!$B$6:$B$2005,MATCH($A24,'الحجوزات'!$O$6:$O$2005,0)))</f>
        <v/>
      </c>
      <c r="C24" s="6">
        <f>IF($A24="","",INDEX('الحجوزات'!$C$6:$C$2005,MATCH($A24,'الحجوزات'!$O$6:$O$2005,0))&amp;"")</f>
        <v/>
      </c>
      <c r="D24" s="6">
        <f>IF($A24="","",INDEX('الحجوزات'!$D$6:$D$2005,MATCH($A24,'الحجوزات'!$O$6:$O$2005,0))&amp;"")</f>
        <v/>
      </c>
      <c r="E24" s="6">
        <f>IF($A24="","",INDEX('الحجوزات'!$E$6:$E$2005,MATCH($A24,'الحجوزات'!$O$6:$O$2005,0))&amp;"")</f>
        <v/>
      </c>
      <c r="F24" s="6">
        <f>IF($A24="","",INDEX('الحجوزات'!$F$6:$F$2005,MATCH($A24,'الحجوزات'!$O$6:$O$2005,0))&amp;"")</f>
        <v/>
      </c>
      <c r="G24" s="6">
        <f>IF($A24="","",INDEX('الحجوزات'!$M$6:$M$2005,MATCH($A24,'الحجوزات'!$O$6:$O$2005,0))&amp;"")</f>
        <v/>
      </c>
      <c r="H24" s="19">
        <f>IF($A24="","",INDEX('الحجوزات'!$J$6:$J$2005,MATCH($A24,'الحجوزات'!$O$6:$O$2005,0)))</f>
        <v/>
      </c>
    </row>
    <row r="25">
      <c r="A25" s="6">
        <f>IF(17&lt;=$B$4,17,"")</f>
        <v/>
      </c>
      <c r="B25" s="24">
        <f>IF($A25="","",INDEX('الحجوزات'!$B$6:$B$2005,MATCH($A25,'الحجوزات'!$O$6:$O$2005,0)))</f>
        <v/>
      </c>
      <c r="C25" s="6">
        <f>IF($A25="","",INDEX('الحجوزات'!$C$6:$C$2005,MATCH($A25,'الحجوزات'!$O$6:$O$2005,0))&amp;"")</f>
        <v/>
      </c>
      <c r="D25" s="6">
        <f>IF($A25="","",INDEX('الحجوزات'!$D$6:$D$2005,MATCH($A25,'الحجوزات'!$O$6:$O$2005,0))&amp;"")</f>
        <v/>
      </c>
      <c r="E25" s="6">
        <f>IF($A25="","",INDEX('الحجوزات'!$E$6:$E$2005,MATCH($A25,'الحجوزات'!$O$6:$O$2005,0))&amp;"")</f>
        <v/>
      </c>
      <c r="F25" s="6">
        <f>IF($A25="","",INDEX('الحجوزات'!$F$6:$F$2005,MATCH($A25,'الحجوزات'!$O$6:$O$2005,0))&amp;"")</f>
        <v/>
      </c>
      <c r="G25" s="6">
        <f>IF($A25="","",INDEX('الحجوزات'!$M$6:$M$2005,MATCH($A25,'الحجوزات'!$O$6:$O$2005,0))&amp;"")</f>
        <v/>
      </c>
      <c r="H25" s="19">
        <f>IF($A25="","",INDEX('الحجوزات'!$J$6:$J$2005,MATCH($A25,'الحجوزات'!$O$6:$O$2005,0)))</f>
        <v/>
      </c>
    </row>
    <row r="26">
      <c r="A26" s="6">
        <f>IF(18&lt;=$B$4,18,"")</f>
        <v/>
      </c>
      <c r="B26" s="24">
        <f>IF($A26="","",INDEX('الحجوزات'!$B$6:$B$2005,MATCH($A26,'الحجوزات'!$O$6:$O$2005,0)))</f>
        <v/>
      </c>
      <c r="C26" s="6">
        <f>IF($A26="","",INDEX('الحجوزات'!$C$6:$C$2005,MATCH($A26,'الحجوزات'!$O$6:$O$2005,0))&amp;"")</f>
        <v/>
      </c>
      <c r="D26" s="6">
        <f>IF($A26="","",INDEX('الحجوزات'!$D$6:$D$2005,MATCH($A26,'الحجوزات'!$O$6:$O$2005,0))&amp;"")</f>
        <v/>
      </c>
      <c r="E26" s="6">
        <f>IF($A26="","",INDEX('الحجوزات'!$E$6:$E$2005,MATCH($A26,'الحجوزات'!$O$6:$O$2005,0))&amp;"")</f>
        <v/>
      </c>
      <c r="F26" s="6">
        <f>IF($A26="","",INDEX('الحجوزات'!$F$6:$F$2005,MATCH($A26,'الحجوزات'!$O$6:$O$2005,0))&amp;"")</f>
        <v/>
      </c>
      <c r="G26" s="6">
        <f>IF($A26="","",INDEX('الحجوزات'!$M$6:$M$2005,MATCH($A26,'الحجوزات'!$O$6:$O$2005,0))&amp;"")</f>
        <v/>
      </c>
      <c r="H26" s="19">
        <f>IF($A26="","",INDEX('الحجوزات'!$J$6:$J$2005,MATCH($A26,'الحجوزات'!$O$6:$O$2005,0)))</f>
        <v/>
      </c>
    </row>
    <row r="27">
      <c r="A27" s="6">
        <f>IF(19&lt;=$B$4,19,"")</f>
        <v/>
      </c>
      <c r="B27" s="24">
        <f>IF($A27="","",INDEX('الحجوزات'!$B$6:$B$2005,MATCH($A27,'الحجوزات'!$O$6:$O$2005,0)))</f>
        <v/>
      </c>
      <c r="C27" s="6">
        <f>IF($A27="","",INDEX('الحجوزات'!$C$6:$C$2005,MATCH($A27,'الحجوزات'!$O$6:$O$2005,0))&amp;"")</f>
        <v/>
      </c>
      <c r="D27" s="6">
        <f>IF($A27="","",INDEX('الحجوزات'!$D$6:$D$2005,MATCH($A27,'الحجوزات'!$O$6:$O$2005,0))&amp;"")</f>
        <v/>
      </c>
      <c r="E27" s="6">
        <f>IF($A27="","",INDEX('الحجوزات'!$E$6:$E$2005,MATCH($A27,'الحجوزات'!$O$6:$O$2005,0))&amp;"")</f>
        <v/>
      </c>
      <c r="F27" s="6">
        <f>IF($A27="","",INDEX('الحجوزات'!$F$6:$F$2005,MATCH($A27,'الحجوزات'!$O$6:$O$2005,0))&amp;"")</f>
        <v/>
      </c>
      <c r="G27" s="6">
        <f>IF($A27="","",INDEX('الحجوزات'!$M$6:$M$2005,MATCH($A27,'الحجوزات'!$O$6:$O$2005,0))&amp;"")</f>
        <v/>
      </c>
      <c r="H27" s="19">
        <f>IF($A27="","",INDEX('الحجوزات'!$J$6:$J$2005,MATCH($A27,'الحجوزات'!$O$6:$O$2005,0)))</f>
        <v/>
      </c>
    </row>
    <row r="28">
      <c r="A28" s="6">
        <f>IF(20&lt;=$B$4,20,"")</f>
        <v/>
      </c>
      <c r="B28" s="24">
        <f>IF($A28="","",INDEX('الحجوزات'!$B$6:$B$2005,MATCH($A28,'الحجوزات'!$O$6:$O$2005,0)))</f>
        <v/>
      </c>
      <c r="C28" s="6">
        <f>IF($A28="","",INDEX('الحجوزات'!$C$6:$C$2005,MATCH($A28,'الحجوزات'!$O$6:$O$2005,0))&amp;"")</f>
        <v/>
      </c>
      <c r="D28" s="6">
        <f>IF($A28="","",INDEX('الحجوزات'!$D$6:$D$2005,MATCH($A28,'الحجوزات'!$O$6:$O$2005,0))&amp;"")</f>
        <v/>
      </c>
      <c r="E28" s="6">
        <f>IF($A28="","",INDEX('الحجوزات'!$E$6:$E$2005,MATCH($A28,'الحجوزات'!$O$6:$O$2005,0))&amp;"")</f>
        <v/>
      </c>
      <c r="F28" s="6">
        <f>IF($A28="","",INDEX('الحجوزات'!$F$6:$F$2005,MATCH($A28,'الحجوزات'!$O$6:$O$2005,0))&amp;"")</f>
        <v/>
      </c>
      <c r="G28" s="6">
        <f>IF($A28="","",INDEX('الحجوزات'!$M$6:$M$2005,MATCH($A28,'الحجوزات'!$O$6:$O$2005,0))&amp;"")</f>
        <v/>
      </c>
      <c r="H28" s="19">
        <f>IF($A28="","",INDEX('الحجوزات'!$J$6:$J$2005,MATCH($A28,'الحجوزات'!$O$6:$O$2005,0)))</f>
        <v/>
      </c>
    </row>
    <row r="29">
      <c r="A29" s="6">
        <f>IF(21&lt;=$B$4,21,"")</f>
        <v/>
      </c>
      <c r="B29" s="24">
        <f>IF($A29="","",INDEX('الحجوزات'!$B$6:$B$2005,MATCH($A29,'الحجوزات'!$O$6:$O$2005,0)))</f>
        <v/>
      </c>
      <c r="C29" s="6">
        <f>IF($A29="","",INDEX('الحجوزات'!$C$6:$C$2005,MATCH($A29,'الحجوزات'!$O$6:$O$2005,0))&amp;"")</f>
        <v/>
      </c>
      <c r="D29" s="6">
        <f>IF($A29="","",INDEX('الحجوزات'!$D$6:$D$2005,MATCH($A29,'الحجوزات'!$O$6:$O$2005,0))&amp;"")</f>
        <v/>
      </c>
      <c r="E29" s="6">
        <f>IF($A29="","",INDEX('الحجوزات'!$E$6:$E$2005,MATCH($A29,'الحجوزات'!$O$6:$O$2005,0))&amp;"")</f>
        <v/>
      </c>
      <c r="F29" s="6">
        <f>IF($A29="","",INDEX('الحجوزات'!$F$6:$F$2005,MATCH($A29,'الحجوزات'!$O$6:$O$2005,0))&amp;"")</f>
        <v/>
      </c>
      <c r="G29" s="6">
        <f>IF($A29="","",INDEX('الحجوزات'!$M$6:$M$2005,MATCH($A29,'الحجوزات'!$O$6:$O$2005,0))&amp;"")</f>
        <v/>
      </c>
      <c r="H29" s="19">
        <f>IF($A29="","",INDEX('الحجوزات'!$J$6:$J$2005,MATCH($A29,'الحجوزات'!$O$6:$O$2005,0)))</f>
        <v/>
      </c>
    </row>
    <row r="30">
      <c r="A30" s="6">
        <f>IF(22&lt;=$B$4,22,"")</f>
        <v/>
      </c>
      <c r="B30" s="24">
        <f>IF($A30="","",INDEX('الحجوزات'!$B$6:$B$2005,MATCH($A30,'الحجوزات'!$O$6:$O$2005,0)))</f>
        <v/>
      </c>
      <c r="C30" s="6">
        <f>IF($A30="","",INDEX('الحجوزات'!$C$6:$C$2005,MATCH($A30,'الحجوزات'!$O$6:$O$2005,0))&amp;"")</f>
        <v/>
      </c>
      <c r="D30" s="6">
        <f>IF($A30="","",INDEX('الحجوزات'!$D$6:$D$2005,MATCH($A30,'الحجوزات'!$O$6:$O$2005,0))&amp;"")</f>
        <v/>
      </c>
      <c r="E30" s="6">
        <f>IF($A30="","",INDEX('الحجوزات'!$E$6:$E$2005,MATCH($A30,'الحجوزات'!$O$6:$O$2005,0))&amp;"")</f>
        <v/>
      </c>
      <c r="F30" s="6">
        <f>IF($A30="","",INDEX('الحجوزات'!$F$6:$F$2005,MATCH($A30,'الحجوزات'!$O$6:$O$2005,0))&amp;"")</f>
        <v/>
      </c>
      <c r="G30" s="6">
        <f>IF($A30="","",INDEX('الحجوزات'!$M$6:$M$2005,MATCH($A30,'الحجوزات'!$O$6:$O$2005,0))&amp;"")</f>
        <v/>
      </c>
      <c r="H30" s="19">
        <f>IF($A30="","",INDEX('الحجوزات'!$J$6:$J$2005,MATCH($A30,'الحجوزات'!$O$6:$O$2005,0)))</f>
        <v/>
      </c>
    </row>
    <row r="31">
      <c r="A31" s="6">
        <f>IF(23&lt;=$B$4,23,"")</f>
        <v/>
      </c>
      <c r="B31" s="24">
        <f>IF($A31="","",INDEX('الحجوزات'!$B$6:$B$2005,MATCH($A31,'الحجوزات'!$O$6:$O$2005,0)))</f>
        <v/>
      </c>
      <c r="C31" s="6">
        <f>IF($A31="","",INDEX('الحجوزات'!$C$6:$C$2005,MATCH($A31,'الحجوزات'!$O$6:$O$2005,0))&amp;"")</f>
        <v/>
      </c>
      <c r="D31" s="6">
        <f>IF($A31="","",INDEX('الحجوزات'!$D$6:$D$2005,MATCH($A31,'الحجوزات'!$O$6:$O$2005,0))&amp;"")</f>
        <v/>
      </c>
      <c r="E31" s="6">
        <f>IF($A31="","",INDEX('الحجوزات'!$E$6:$E$2005,MATCH($A31,'الحجوزات'!$O$6:$O$2005,0))&amp;"")</f>
        <v/>
      </c>
      <c r="F31" s="6">
        <f>IF($A31="","",INDEX('الحجوزات'!$F$6:$F$2005,MATCH($A31,'الحجوزات'!$O$6:$O$2005,0))&amp;"")</f>
        <v/>
      </c>
      <c r="G31" s="6">
        <f>IF($A31="","",INDEX('الحجوزات'!$M$6:$M$2005,MATCH($A31,'الحجوزات'!$O$6:$O$2005,0))&amp;"")</f>
        <v/>
      </c>
      <c r="H31" s="19">
        <f>IF($A31="","",INDEX('الحجوزات'!$J$6:$J$2005,MATCH($A31,'الحجوزات'!$O$6:$O$2005,0)))</f>
        <v/>
      </c>
    </row>
    <row r="32">
      <c r="A32" s="6">
        <f>IF(24&lt;=$B$4,24,"")</f>
        <v/>
      </c>
      <c r="B32" s="24">
        <f>IF($A32="","",INDEX('الحجوزات'!$B$6:$B$2005,MATCH($A32,'الحجوزات'!$O$6:$O$2005,0)))</f>
        <v/>
      </c>
      <c r="C32" s="6">
        <f>IF($A32="","",INDEX('الحجوزات'!$C$6:$C$2005,MATCH($A32,'الحجوزات'!$O$6:$O$2005,0))&amp;"")</f>
        <v/>
      </c>
      <c r="D32" s="6">
        <f>IF($A32="","",INDEX('الحجوزات'!$D$6:$D$2005,MATCH($A32,'الحجوزات'!$O$6:$O$2005,0))&amp;"")</f>
        <v/>
      </c>
      <c r="E32" s="6">
        <f>IF($A32="","",INDEX('الحجوزات'!$E$6:$E$2005,MATCH($A32,'الحجوزات'!$O$6:$O$2005,0))&amp;"")</f>
        <v/>
      </c>
      <c r="F32" s="6">
        <f>IF($A32="","",INDEX('الحجوزات'!$F$6:$F$2005,MATCH($A32,'الحجوزات'!$O$6:$O$2005,0))&amp;"")</f>
        <v/>
      </c>
      <c r="G32" s="6">
        <f>IF($A32="","",INDEX('الحجوزات'!$M$6:$M$2005,MATCH($A32,'الحجوزات'!$O$6:$O$2005,0))&amp;"")</f>
        <v/>
      </c>
      <c r="H32" s="19">
        <f>IF($A32="","",INDEX('الحجوزات'!$J$6:$J$2005,MATCH($A32,'الحجوزات'!$O$6:$O$2005,0)))</f>
        <v/>
      </c>
    </row>
    <row r="33">
      <c r="A33" s="6">
        <f>IF(25&lt;=$B$4,25,"")</f>
        <v/>
      </c>
      <c r="B33" s="24">
        <f>IF($A33="","",INDEX('الحجوزات'!$B$6:$B$2005,MATCH($A33,'الحجوزات'!$O$6:$O$2005,0)))</f>
        <v/>
      </c>
      <c r="C33" s="6">
        <f>IF($A33="","",INDEX('الحجوزات'!$C$6:$C$2005,MATCH($A33,'الحجوزات'!$O$6:$O$2005,0))&amp;"")</f>
        <v/>
      </c>
      <c r="D33" s="6">
        <f>IF($A33="","",INDEX('الحجوزات'!$D$6:$D$2005,MATCH($A33,'الحجوزات'!$O$6:$O$2005,0))&amp;"")</f>
        <v/>
      </c>
      <c r="E33" s="6">
        <f>IF($A33="","",INDEX('الحجوزات'!$E$6:$E$2005,MATCH($A33,'الحجوزات'!$O$6:$O$2005,0))&amp;"")</f>
        <v/>
      </c>
      <c r="F33" s="6">
        <f>IF($A33="","",INDEX('الحجوزات'!$F$6:$F$2005,MATCH($A33,'الحجوزات'!$O$6:$O$2005,0))&amp;"")</f>
        <v/>
      </c>
      <c r="G33" s="6">
        <f>IF($A33="","",INDEX('الحجوزات'!$M$6:$M$2005,MATCH($A33,'الحجوزات'!$O$6:$O$2005,0))&amp;"")</f>
        <v/>
      </c>
      <c r="H33" s="19">
        <f>IF($A33="","",INDEX('الحجوزات'!$J$6:$J$2005,MATCH($A33,'الحجوزات'!$O$6:$O$2005,0)))</f>
        <v/>
      </c>
    </row>
    <row r="34">
      <c r="A34" s="6">
        <f>IF(26&lt;=$B$4,26,"")</f>
        <v/>
      </c>
      <c r="B34" s="24">
        <f>IF($A34="","",INDEX('الحجوزات'!$B$6:$B$2005,MATCH($A34,'الحجوزات'!$O$6:$O$2005,0)))</f>
        <v/>
      </c>
      <c r="C34" s="6">
        <f>IF($A34="","",INDEX('الحجوزات'!$C$6:$C$2005,MATCH($A34,'الحجوزات'!$O$6:$O$2005,0))&amp;"")</f>
        <v/>
      </c>
      <c r="D34" s="6">
        <f>IF($A34="","",INDEX('الحجوزات'!$D$6:$D$2005,MATCH($A34,'الحجوزات'!$O$6:$O$2005,0))&amp;"")</f>
        <v/>
      </c>
      <c r="E34" s="6">
        <f>IF($A34="","",INDEX('الحجوزات'!$E$6:$E$2005,MATCH($A34,'الحجوزات'!$O$6:$O$2005,0))&amp;"")</f>
        <v/>
      </c>
      <c r="F34" s="6">
        <f>IF($A34="","",INDEX('الحجوزات'!$F$6:$F$2005,MATCH($A34,'الحجوزات'!$O$6:$O$2005,0))&amp;"")</f>
        <v/>
      </c>
      <c r="G34" s="6">
        <f>IF($A34="","",INDEX('الحجوزات'!$M$6:$M$2005,MATCH($A34,'الحجوزات'!$O$6:$O$2005,0))&amp;"")</f>
        <v/>
      </c>
      <c r="H34" s="19">
        <f>IF($A34="","",INDEX('الحجوزات'!$J$6:$J$2005,MATCH($A34,'الحجوزات'!$O$6:$O$2005,0)))</f>
        <v/>
      </c>
    </row>
    <row r="35">
      <c r="A35" s="6">
        <f>IF(27&lt;=$B$4,27,"")</f>
        <v/>
      </c>
      <c r="B35" s="24">
        <f>IF($A35="","",INDEX('الحجوزات'!$B$6:$B$2005,MATCH($A35,'الحجوزات'!$O$6:$O$2005,0)))</f>
        <v/>
      </c>
      <c r="C35" s="6">
        <f>IF($A35="","",INDEX('الحجوزات'!$C$6:$C$2005,MATCH($A35,'الحجوزات'!$O$6:$O$2005,0))&amp;"")</f>
        <v/>
      </c>
      <c r="D35" s="6">
        <f>IF($A35="","",INDEX('الحجوزات'!$D$6:$D$2005,MATCH($A35,'الحجوزات'!$O$6:$O$2005,0))&amp;"")</f>
        <v/>
      </c>
      <c r="E35" s="6">
        <f>IF($A35="","",INDEX('الحجوزات'!$E$6:$E$2005,MATCH($A35,'الحجوزات'!$O$6:$O$2005,0))&amp;"")</f>
        <v/>
      </c>
      <c r="F35" s="6">
        <f>IF($A35="","",INDEX('الحجوزات'!$F$6:$F$2005,MATCH($A35,'الحجوزات'!$O$6:$O$2005,0))&amp;"")</f>
        <v/>
      </c>
      <c r="G35" s="6">
        <f>IF($A35="","",INDEX('الحجوزات'!$M$6:$M$2005,MATCH($A35,'الحجوزات'!$O$6:$O$2005,0))&amp;"")</f>
        <v/>
      </c>
      <c r="H35" s="19">
        <f>IF($A35="","",INDEX('الحجوزات'!$J$6:$J$2005,MATCH($A35,'الحجوزات'!$O$6:$O$2005,0)))</f>
        <v/>
      </c>
    </row>
    <row r="36">
      <c r="A36" s="6">
        <f>IF(28&lt;=$B$4,28,"")</f>
        <v/>
      </c>
      <c r="B36" s="24">
        <f>IF($A36="","",INDEX('الحجوزات'!$B$6:$B$2005,MATCH($A36,'الحجوزات'!$O$6:$O$2005,0)))</f>
        <v/>
      </c>
      <c r="C36" s="6">
        <f>IF($A36="","",INDEX('الحجوزات'!$C$6:$C$2005,MATCH($A36,'الحجوزات'!$O$6:$O$2005,0))&amp;"")</f>
        <v/>
      </c>
      <c r="D36" s="6">
        <f>IF($A36="","",INDEX('الحجوزات'!$D$6:$D$2005,MATCH($A36,'الحجوزات'!$O$6:$O$2005,0))&amp;"")</f>
        <v/>
      </c>
      <c r="E36" s="6">
        <f>IF($A36="","",INDEX('الحجوزات'!$E$6:$E$2005,MATCH($A36,'الحجوزات'!$O$6:$O$2005,0))&amp;"")</f>
        <v/>
      </c>
      <c r="F36" s="6">
        <f>IF($A36="","",INDEX('الحجوزات'!$F$6:$F$2005,MATCH($A36,'الحجوزات'!$O$6:$O$2005,0))&amp;"")</f>
        <v/>
      </c>
      <c r="G36" s="6">
        <f>IF($A36="","",INDEX('الحجوزات'!$M$6:$M$2005,MATCH($A36,'الحجوزات'!$O$6:$O$2005,0))&amp;"")</f>
        <v/>
      </c>
      <c r="H36" s="19">
        <f>IF($A36="","",INDEX('الحجوزات'!$J$6:$J$2005,MATCH($A36,'الحجوزات'!$O$6:$O$2005,0)))</f>
        <v/>
      </c>
    </row>
    <row r="37">
      <c r="A37" s="6">
        <f>IF(29&lt;=$B$4,29,"")</f>
        <v/>
      </c>
      <c r="B37" s="24">
        <f>IF($A37="","",INDEX('الحجوزات'!$B$6:$B$2005,MATCH($A37,'الحجوزات'!$O$6:$O$2005,0)))</f>
        <v/>
      </c>
      <c r="C37" s="6">
        <f>IF($A37="","",INDEX('الحجوزات'!$C$6:$C$2005,MATCH($A37,'الحجوزات'!$O$6:$O$2005,0))&amp;"")</f>
        <v/>
      </c>
      <c r="D37" s="6">
        <f>IF($A37="","",INDEX('الحجوزات'!$D$6:$D$2005,MATCH($A37,'الحجوزات'!$O$6:$O$2005,0))&amp;"")</f>
        <v/>
      </c>
      <c r="E37" s="6">
        <f>IF($A37="","",INDEX('الحجوزات'!$E$6:$E$2005,MATCH($A37,'الحجوزات'!$O$6:$O$2005,0))&amp;"")</f>
        <v/>
      </c>
      <c r="F37" s="6">
        <f>IF($A37="","",INDEX('الحجوزات'!$F$6:$F$2005,MATCH($A37,'الحجوزات'!$O$6:$O$2005,0))&amp;"")</f>
        <v/>
      </c>
      <c r="G37" s="6">
        <f>IF($A37="","",INDEX('الحجوزات'!$M$6:$M$2005,MATCH($A37,'الحجوزات'!$O$6:$O$2005,0))&amp;"")</f>
        <v/>
      </c>
      <c r="H37" s="19">
        <f>IF($A37="","",INDEX('الحجوزات'!$J$6:$J$2005,MATCH($A37,'الحجوزات'!$O$6:$O$2005,0)))</f>
        <v/>
      </c>
    </row>
    <row r="38">
      <c r="A38" s="6">
        <f>IF(30&lt;=$B$4,30,"")</f>
        <v/>
      </c>
      <c r="B38" s="24">
        <f>IF($A38="","",INDEX('الحجوزات'!$B$6:$B$2005,MATCH($A38,'الحجوزات'!$O$6:$O$2005,0)))</f>
        <v/>
      </c>
      <c r="C38" s="6">
        <f>IF($A38="","",INDEX('الحجوزات'!$C$6:$C$2005,MATCH($A38,'الحجوزات'!$O$6:$O$2005,0))&amp;"")</f>
        <v/>
      </c>
      <c r="D38" s="6">
        <f>IF($A38="","",INDEX('الحجوزات'!$D$6:$D$2005,MATCH($A38,'الحجوزات'!$O$6:$O$2005,0))&amp;"")</f>
        <v/>
      </c>
      <c r="E38" s="6">
        <f>IF($A38="","",INDEX('الحجوزات'!$E$6:$E$2005,MATCH($A38,'الحجوزات'!$O$6:$O$2005,0))&amp;"")</f>
        <v/>
      </c>
      <c r="F38" s="6">
        <f>IF($A38="","",INDEX('الحجوزات'!$F$6:$F$2005,MATCH($A38,'الحجوزات'!$O$6:$O$2005,0))&amp;"")</f>
        <v/>
      </c>
      <c r="G38" s="6">
        <f>IF($A38="","",INDEX('الحجوزات'!$M$6:$M$2005,MATCH($A38,'الحجوزات'!$O$6:$O$2005,0))&amp;"")</f>
        <v/>
      </c>
      <c r="H38" s="19">
        <f>IF($A38="","",INDEX('الحجوزات'!$J$6:$J$2005,MATCH($A38,'الحجوزات'!$O$6:$O$2005,0)))</f>
        <v/>
      </c>
    </row>
    <row r="39">
      <c r="A39" s="6">
        <f>IF(31&lt;=$B$4,31,"")</f>
        <v/>
      </c>
      <c r="B39" s="24">
        <f>IF($A39="","",INDEX('الحجوزات'!$B$6:$B$2005,MATCH($A39,'الحجوزات'!$O$6:$O$2005,0)))</f>
        <v/>
      </c>
      <c r="C39" s="6">
        <f>IF($A39="","",INDEX('الحجوزات'!$C$6:$C$2005,MATCH($A39,'الحجوزات'!$O$6:$O$2005,0))&amp;"")</f>
        <v/>
      </c>
      <c r="D39" s="6">
        <f>IF($A39="","",INDEX('الحجوزات'!$D$6:$D$2005,MATCH($A39,'الحجوزات'!$O$6:$O$2005,0))&amp;"")</f>
        <v/>
      </c>
      <c r="E39" s="6">
        <f>IF($A39="","",INDEX('الحجوزات'!$E$6:$E$2005,MATCH($A39,'الحجوزات'!$O$6:$O$2005,0))&amp;"")</f>
        <v/>
      </c>
      <c r="F39" s="6">
        <f>IF($A39="","",INDEX('الحجوزات'!$F$6:$F$2005,MATCH($A39,'الحجوزات'!$O$6:$O$2005,0))&amp;"")</f>
        <v/>
      </c>
      <c r="G39" s="6">
        <f>IF($A39="","",INDEX('الحجوزات'!$M$6:$M$2005,MATCH($A39,'الحجوزات'!$O$6:$O$2005,0))&amp;"")</f>
        <v/>
      </c>
      <c r="H39" s="19">
        <f>IF($A39="","",INDEX('الحجوزات'!$J$6:$J$2005,MATCH($A39,'الحجوزات'!$O$6:$O$2005,0)))</f>
        <v/>
      </c>
    </row>
    <row r="40">
      <c r="A40" s="6">
        <f>IF(32&lt;=$B$4,32,"")</f>
        <v/>
      </c>
      <c r="B40" s="24">
        <f>IF($A40="","",INDEX('الحجوزات'!$B$6:$B$2005,MATCH($A40,'الحجوزات'!$O$6:$O$2005,0)))</f>
        <v/>
      </c>
      <c r="C40" s="6">
        <f>IF($A40="","",INDEX('الحجوزات'!$C$6:$C$2005,MATCH($A40,'الحجوزات'!$O$6:$O$2005,0))&amp;"")</f>
        <v/>
      </c>
      <c r="D40" s="6">
        <f>IF($A40="","",INDEX('الحجوزات'!$D$6:$D$2005,MATCH($A40,'الحجوزات'!$O$6:$O$2005,0))&amp;"")</f>
        <v/>
      </c>
      <c r="E40" s="6">
        <f>IF($A40="","",INDEX('الحجوزات'!$E$6:$E$2005,MATCH($A40,'الحجوزات'!$O$6:$O$2005,0))&amp;"")</f>
        <v/>
      </c>
      <c r="F40" s="6">
        <f>IF($A40="","",INDEX('الحجوزات'!$F$6:$F$2005,MATCH($A40,'الحجوزات'!$O$6:$O$2005,0))&amp;"")</f>
        <v/>
      </c>
      <c r="G40" s="6">
        <f>IF($A40="","",INDEX('الحجوزات'!$M$6:$M$2005,MATCH($A40,'الحجوزات'!$O$6:$O$2005,0))&amp;"")</f>
        <v/>
      </c>
      <c r="H40" s="19">
        <f>IF($A40="","",INDEX('الحجوزات'!$J$6:$J$2005,MATCH($A40,'الحجوزات'!$O$6:$O$2005,0)))</f>
        <v/>
      </c>
    </row>
    <row r="41">
      <c r="A41" s="6">
        <f>IF(33&lt;=$B$4,33,"")</f>
        <v/>
      </c>
      <c r="B41" s="24">
        <f>IF($A41="","",INDEX('الحجوزات'!$B$6:$B$2005,MATCH($A41,'الحجوزات'!$O$6:$O$2005,0)))</f>
        <v/>
      </c>
      <c r="C41" s="6">
        <f>IF($A41="","",INDEX('الحجوزات'!$C$6:$C$2005,MATCH($A41,'الحجوزات'!$O$6:$O$2005,0))&amp;"")</f>
        <v/>
      </c>
      <c r="D41" s="6">
        <f>IF($A41="","",INDEX('الحجوزات'!$D$6:$D$2005,MATCH($A41,'الحجوزات'!$O$6:$O$2005,0))&amp;"")</f>
        <v/>
      </c>
      <c r="E41" s="6">
        <f>IF($A41="","",INDEX('الحجوزات'!$E$6:$E$2005,MATCH($A41,'الحجوزات'!$O$6:$O$2005,0))&amp;"")</f>
        <v/>
      </c>
      <c r="F41" s="6">
        <f>IF($A41="","",INDEX('الحجوزات'!$F$6:$F$2005,MATCH($A41,'الحجوزات'!$O$6:$O$2005,0))&amp;"")</f>
        <v/>
      </c>
      <c r="G41" s="6">
        <f>IF($A41="","",INDEX('الحجوزات'!$M$6:$M$2005,MATCH($A41,'الحجوزات'!$O$6:$O$2005,0))&amp;"")</f>
        <v/>
      </c>
      <c r="H41" s="19">
        <f>IF($A41="","",INDEX('الحجوزات'!$J$6:$J$2005,MATCH($A41,'الحجوزات'!$O$6:$O$2005,0)))</f>
        <v/>
      </c>
    </row>
    <row r="42">
      <c r="A42" s="6">
        <f>IF(34&lt;=$B$4,34,"")</f>
        <v/>
      </c>
      <c r="B42" s="24">
        <f>IF($A42="","",INDEX('الحجوزات'!$B$6:$B$2005,MATCH($A42,'الحجوزات'!$O$6:$O$2005,0)))</f>
        <v/>
      </c>
      <c r="C42" s="6">
        <f>IF($A42="","",INDEX('الحجوزات'!$C$6:$C$2005,MATCH($A42,'الحجوزات'!$O$6:$O$2005,0))&amp;"")</f>
        <v/>
      </c>
      <c r="D42" s="6">
        <f>IF($A42="","",INDEX('الحجوزات'!$D$6:$D$2005,MATCH($A42,'الحجوزات'!$O$6:$O$2005,0))&amp;"")</f>
        <v/>
      </c>
      <c r="E42" s="6">
        <f>IF($A42="","",INDEX('الحجوزات'!$E$6:$E$2005,MATCH($A42,'الحجوزات'!$O$6:$O$2005,0))&amp;"")</f>
        <v/>
      </c>
      <c r="F42" s="6">
        <f>IF($A42="","",INDEX('الحجوزات'!$F$6:$F$2005,MATCH($A42,'الحجوزات'!$O$6:$O$2005,0))&amp;"")</f>
        <v/>
      </c>
      <c r="G42" s="6">
        <f>IF($A42="","",INDEX('الحجوزات'!$M$6:$M$2005,MATCH($A42,'الحجوزات'!$O$6:$O$2005,0))&amp;"")</f>
        <v/>
      </c>
      <c r="H42" s="19">
        <f>IF($A42="","",INDEX('الحجوزات'!$J$6:$J$2005,MATCH($A42,'الحجوزات'!$O$6:$O$2005,0)))</f>
        <v/>
      </c>
    </row>
    <row r="43">
      <c r="A43" s="6">
        <f>IF(35&lt;=$B$4,35,"")</f>
        <v/>
      </c>
      <c r="B43" s="24">
        <f>IF($A43="","",INDEX('الحجوزات'!$B$6:$B$2005,MATCH($A43,'الحجوزات'!$O$6:$O$2005,0)))</f>
        <v/>
      </c>
      <c r="C43" s="6">
        <f>IF($A43="","",INDEX('الحجوزات'!$C$6:$C$2005,MATCH($A43,'الحجوزات'!$O$6:$O$2005,0))&amp;"")</f>
        <v/>
      </c>
      <c r="D43" s="6">
        <f>IF($A43="","",INDEX('الحجوزات'!$D$6:$D$2005,MATCH($A43,'الحجوزات'!$O$6:$O$2005,0))&amp;"")</f>
        <v/>
      </c>
      <c r="E43" s="6">
        <f>IF($A43="","",INDEX('الحجوزات'!$E$6:$E$2005,MATCH($A43,'الحجوزات'!$O$6:$O$2005,0))&amp;"")</f>
        <v/>
      </c>
      <c r="F43" s="6">
        <f>IF($A43="","",INDEX('الحجوزات'!$F$6:$F$2005,MATCH($A43,'الحجوزات'!$O$6:$O$2005,0))&amp;"")</f>
        <v/>
      </c>
      <c r="G43" s="6">
        <f>IF($A43="","",INDEX('الحجوزات'!$M$6:$M$2005,MATCH($A43,'الحجوزات'!$O$6:$O$2005,0))&amp;"")</f>
        <v/>
      </c>
      <c r="H43" s="19">
        <f>IF($A43="","",INDEX('الحجوزات'!$J$6:$J$2005,MATCH($A43,'الحجوزات'!$O$6:$O$2005,0)))</f>
        <v/>
      </c>
    </row>
    <row r="44">
      <c r="A44" s="6">
        <f>IF(36&lt;=$B$4,36,"")</f>
        <v/>
      </c>
      <c r="B44" s="24">
        <f>IF($A44="","",INDEX('الحجوزات'!$B$6:$B$2005,MATCH($A44,'الحجوزات'!$O$6:$O$2005,0)))</f>
        <v/>
      </c>
      <c r="C44" s="6">
        <f>IF($A44="","",INDEX('الحجوزات'!$C$6:$C$2005,MATCH($A44,'الحجوزات'!$O$6:$O$2005,0))&amp;"")</f>
        <v/>
      </c>
      <c r="D44" s="6">
        <f>IF($A44="","",INDEX('الحجوزات'!$D$6:$D$2005,MATCH($A44,'الحجوزات'!$O$6:$O$2005,0))&amp;"")</f>
        <v/>
      </c>
      <c r="E44" s="6">
        <f>IF($A44="","",INDEX('الحجوزات'!$E$6:$E$2005,MATCH($A44,'الحجوزات'!$O$6:$O$2005,0))&amp;"")</f>
        <v/>
      </c>
      <c r="F44" s="6">
        <f>IF($A44="","",INDEX('الحجوزات'!$F$6:$F$2005,MATCH($A44,'الحجوزات'!$O$6:$O$2005,0))&amp;"")</f>
        <v/>
      </c>
      <c r="G44" s="6">
        <f>IF($A44="","",INDEX('الحجوزات'!$M$6:$M$2005,MATCH($A44,'الحجوزات'!$O$6:$O$2005,0))&amp;"")</f>
        <v/>
      </c>
      <c r="H44" s="19">
        <f>IF($A44="","",INDEX('الحجوزات'!$J$6:$J$2005,MATCH($A44,'الحجوزات'!$O$6:$O$2005,0)))</f>
        <v/>
      </c>
    </row>
    <row r="45">
      <c r="A45" s="6">
        <f>IF(37&lt;=$B$4,37,"")</f>
        <v/>
      </c>
      <c r="B45" s="24">
        <f>IF($A45="","",INDEX('الحجوزات'!$B$6:$B$2005,MATCH($A45,'الحجوزات'!$O$6:$O$2005,0)))</f>
        <v/>
      </c>
      <c r="C45" s="6">
        <f>IF($A45="","",INDEX('الحجوزات'!$C$6:$C$2005,MATCH($A45,'الحجوزات'!$O$6:$O$2005,0))&amp;"")</f>
        <v/>
      </c>
      <c r="D45" s="6">
        <f>IF($A45="","",INDEX('الحجوزات'!$D$6:$D$2005,MATCH($A45,'الحجوزات'!$O$6:$O$2005,0))&amp;"")</f>
        <v/>
      </c>
      <c r="E45" s="6">
        <f>IF($A45="","",INDEX('الحجوزات'!$E$6:$E$2005,MATCH($A45,'الحجوزات'!$O$6:$O$2005,0))&amp;"")</f>
        <v/>
      </c>
      <c r="F45" s="6">
        <f>IF($A45="","",INDEX('الحجوزات'!$F$6:$F$2005,MATCH($A45,'الحجوزات'!$O$6:$O$2005,0))&amp;"")</f>
        <v/>
      </c>
      <c r="G45" s="6">
        <f>IF($A45="","",INDEX('الحجوزات'!$M$6:$M$2005,MATCH($A45,'الحجوزات'!$O$6:$O$2005,0))&amp;"")</f>
        <v/>
      </c>
      <c r="H45" s="19">
        <f>IF($A45="","",INDEX('الحجوزات'!$J$6:$J$2005,MATCH($A45,'الحجوزات'!$O$6:$O$2005,0)))</f>
        <v/>
      </c>
    </row>
    <row r="46">
      <c r="A46" s="6">
        <f>IF(38&lt;=$B$4,38,"")</f>
        <v/>
      </c>
      <c r="B46" s="24">
        <f>IF($A46="","",INDEX('الحجوزات'!$B$6:$B$2005,MATCH($A46,'الحجوزات'!$O$6:$O$2005,0)))</f>
        <v/>
      </c>
      <c r="C46" s="6">
        <f>IF($A46="","",INDEX('الحجوزات'!$C$6:$C$2005,MATCH($A46,'الحجوزات'!$O$6:$O$2005,0))&amp;"")</f>
        <v/>
      </c>
      <c r="D46" s="6">
        <f>IF($A46="","",INDEX('الحجوزات'!$D$6:$D$2005,MATCH($A46,'الحجوزات'!$O$6:$O$2005,0))&amp;"")</f>
        <v/>
      </c>
      <c r="E46" s="6">
        <f>IF($A46="","",INDEX('الحجوزات'!$E$6:$E$2005,MATCH($A46,'الحجوزات'!$O$6:$O$2005,0))&amp;"")</f>
        <v/>
      </c>
      <c r="F46" s="6">
        <f>IF($A46="","",INDEX('الحجوزات'!$F$6:$F$2005,MATCH($A46,'الحجوزات'!$O$6:$O$2005,0))&amp;"")</f>
        <v/>
      </c>
      <c r="G46" s="6">
        <f>IF($A46="","",INDEX('الحجوزات'!$M$6:$M$2005,MATCH($A46,'الحجوزات'!$O$6:$O$2005,0))&amp;"")</f>
        <v/>
      </c>
      <c r="H46" s="19">
        <f>IF($A46="","",INDEX('الحجوزات'!$J$6:$J$2005,MATCH($A46,'الحجوزات'!$O$6:$O$2005,0)))</f>
        <v/>
      </c>
    </row>
    <row r="47">
      <c r="A47" s="6">
        <f>IF(39&lt;=$B$4,39,"")</f>
        <v/>
      </c>
      <c r="B47" s="24">
        <f>IF($A47="","",INDEX('الحجوزات'!$B$6:$B$2005,MATCH($A47,'الحجوزات'!$O$6:$O$2005,0)))</f>
        <v/>
      </c>
      <c r="C47" s="6">
        <f>IF($A47="","",INDEX('الحجوزات'!$C$6:$C$2005,MATCH($A47,'الحجوزات'!$O$6:$O$2005,0))&amp;"")</f>
        <v/>
      </c>
      <c r="D47" s="6">
        <f>IF($A47="","",INDEX('الحجوزات'!$D$6:$D$2005,MATCH($A47,'الحجوزات'!$O$6:$O$2005,0))&amp;"")</f>
        <v/>
      </c>
      <c r="E47" s="6">
        <f>IF($A47="","",INDEX('الحجوزات'!$E$6:$E$2005,MATCH($A47,'الحجوزات'!$O$6:$O$2005,0))&amp;"")</f>
        <v/>
      </c>
      <c r="F47" s="6">
        <f>IF($A47="","",INDEX('الحجوزات'!$F$6:$F$2005,MATCH($A47,'الحجوزات'!$O$6:$O$2005,0))&amp;"")</f>
        <v/>
      </c>
      <c r="G47" s="6">
        <f>IF($A47="","",INDEX('الحجوزات'!$M$6:$M$2005,MATCH($A47,'الحجوزات'!$O$6:$O$2005,0))&amp;"")</f>
        <v/>
      </c>
      <c r="H47" s="19">
        <f>IF($A47="","",INDEX('الحجوزات'!$J$6:$J$2005,MATCH($A47,'الحجوزات'!$O$6:$O$2005,0)))</f>
        <v/>
      </c>
    </row>
    <row r="48">
      <c r="A48" s="6">
        <f>IF(40&lt;=$B$4,40,"")</f>
        <v/>
      </c>
      <c r="B48" s="24">
        <f>IF($A48="","",INDEX('الحجوزات'!$B$6:$B$2005,MATCH($A48,'الحجوزات'!$O$6:$O$2005,0)))</f>
        <v/>
      </c>
      <c r="C48" s="6">
        <f>IF($A48="","",INDEX('الحجوزات'!$C$6:$C$2005,MATCH($A48,'الحجوزات'!$O$6:$O$2005,0))&amp;"")</f>
        <v/>
      </c>
      <c r="D48" s="6">
        <f>IF($A48="","",INDEX('الحجوزات'!$D$6:$D$2005,MATCH($A48,'الحجوزات'!$O$6:$O$2005,0))&amp;"")</f>
        <v/>
      </c>
      <c r="E48" s="6">
        <f>IF($A48="","",INDEX('الحجوزات'!$E$6:$E$2005,MATCH($A48,'الحجوزات'!$O$6:$O$2005,0))&amp;"")</f>
        <v/>
      </c>
      <c r="F48" s="6">
        <f>IF($A48="","",INDEX('الحجوزات'!$F$6:$F$2005,MATCH($A48,'الحجوزات'!$O$6:$O$2005,0))&amp;"")</f>
        <v/>
      </c>
      <c r="G48" s="6">
        <f>IF($A48="","",INDEX('الحجوزات'!$M$6:$M$2005,MATCH($A48,'الحجوزات'!$O$6:$O$2005,0))&amp;"")</f>
        <v/>
      </c>
      <c r="H48" s="19">
        <f>IF($A48="","",INDEX('الحجوزات'!$J$6:$J$2005,MATCH($A48,'الحجوزات'!$O$6:$O$2005,0)))</f>
        <v/>
      </c>
    </row>
    <row r="49">
      <c r="A49" s="6">
        <f>IF(41&lt;=$B$4,41,"")</f>
        <v/>
      </c>
      <c r="B49" s="24">
        <f>IF($A49="","",INDEX('الحجوزات'!$B$6:$B$2005,MATCH($A49,'الحجوزات'!$O$6:$O$2005,0)))</f>
        <v/>
      </c>
      <c r="C49" s="6">
        <f>IF($A49="","",INDEX('الحجوزات'!$C$6:$C$2005,MATCH($A49,'الحجوزات'!$O$6:$O$2005,0))&amp;"")</f>
        <v/>
      </c>
      <c r="D49" s="6">
        <f>IF($A49="","",INDEX('الحجوزات'!$D$6:$D$2005,MATCH($A49,'الحجوزات'!$O$6:$O$2005,0))&amp;"")</f>
        <v/>
      </c>
      <c r="E49" s="6">
        <f>IF($A49="","",INDEX('الحجوزات'!$E$6:$E$2005,MATCH($A49,'الحجوزات'!$O$6:$O$2005,0))&amp;"")</f>
        <v/>
      </c>
      <c r="F49" s="6">
        <f>IF($A49="","",INDEX('الحجوزات'!$F$6:$F$2005,MATCH($A49,'الحجوزات'!$O$6:$O$2005,0))&amp;"")</f>
        <v/>
      </c>
      <c r="G49" s="6">
        <f>IF($A49="","",INDEX('الحجوزات'!$M$6:$M$2005,MATCH($A49,'الحجوزات'!$O$6:$O$2005,0))&amp;"")</f>
        <v/>
      </c>
      <c r="H49" s="19">
        <f>IF($A49="","",INDEX('الحجوزات'!$J$6:$J$2005,MATCH($A49,'الحجوزات'!$O$6:$O$2005,0)))</f>
        <v/>
      </c>
    </row>
    <row r="50">
      <c r="A50" s="6">
        <f>IF(42&lt;=$B$4,42,"")</f>
        <v/>
      </c>
      <c r="B50" s="24">
        <f>IF($A50="","",INDEX('الحجوزات'!$B$6:$B$2005,MATCH($A50,'الحجوزات'!$O$6:$O$2005,0)))</f>
        <v/>
      </c>
      <c r="C50" s="6">
        <f>IF($A50="","",INDEX('الحجوزات'!$C$6:$C$2005,MATCH($A50,'الحجوزات'!$O$6:$O$2005,0))&amp;"")</f>
        <v/>
      </c>
      <c r="D50" s="6">
        <f>IF($A50="","",INDEX('الحجوزات'!$D$6:$D$2005,MATCH($A50,'الحجوزات'!$O$6:$O$2005,0))&amp;"")</f>
        <v/>
      </c>
      <c r="E50" s="6">
        <f>IF($A50="","",INDEX('الحجوزات'!$E$6:$E$2005,MATCH($A50,'الحجوزات'!$O$6:$O$2005,0))&amp;"")</f>
        <v/>
      </c>
      <c r="F50" s="6">
        <f>IF($A50="","",INDEX('الحجوزات'!$F$6:$F$2005,MATCH($A50,'الحجوزات'!$O$6:$O$2005,0))&amp;"")</f>
        <v/>
      </c>
      <c r="G50" s="6">
        <f>IF($A50="","",INDEX('الحجوزات'!$M$6:$M$2005,MATCH($A50,'الحجوزات'!$O$6:$O$2005,0))&amp;"")</f>
        <v/>
      </c>
      <c r="H50" s="19">
        <f>IF($A50="","",INDEX('الحجوزات'!$J$6:$J$2005,MATCH($A50,'الحجوزات'!$O$6:$O$2005,0)))</f>
        <v/>
      </c>
    </row>
    <row r="51">
      <c r="A51" s="6">
        <f>IF(43&lt;=$B$4,43,"")</f>
        <v/>
      </c>
      <c r="B51" s="24">
        <f>IF($A51="","",INDEX('الحجوزات'!$B$6:$B$2005,MATCH($A51,'الحجوزات'!$O$6:$O$2005,0)))</f>
        <v/>
      </c>
      <c r="C51" s="6">
        <f>IF($A51="","",INDEX('الحجوزات'!$C$6:$C$2005,MATCH($A51,'الحجوزات'!$O$6:$O$2005,0))&amp;"")</f>
        <v/>
      </c>
      <c r="D51" s="6">
        <f>IF($A51="","",INDEX('الحجوزات'!$D$6:$D$2005,MATCH($A51,'الحجوزات'!$O$6:$O$2005,0))&amp;"")</f>
        <v/>
      </c>
      <c r="E51" s="6">
        <f>IF($A51="","",INDEX('الحجوزات'!$E$6:$E$2005,MATCH($A51,'الحجوزات'!$O$6:$O$2005,0))&amp;"")</f>
        <v/>
      </c>
      <c r="F51" s="6">
        <f>IF($A51="","",INDEX('الحجوزات'!$F$6:$F$2005,MATCH($A51,'الحجوزات'!$O$6:$O$2005,0))&amp;"")</f>
        <v/>
      </c>
      <c r="G51" s="6">
        <f>IF($A51="","",INDEX('الحجوزات'!$M$6:$M$2005,MATCH($A51,'الحجوزات'!$O$6:$O$2005,0))&amp;"")</f>
        <v/>
      </c>
      <c r="H51" s="19">
        <f>IF($A51="","",INDEX('الحجوزات'!$J$6:$J$2005,MATCH($A51,'الحجوزات'!$O$6:$O$2005,0)))</f>
        <v/>
      </c>
    </row>
    <row r="52">
      <c r="A52" s="6">
        <f>IF(44&lt;=$B$4,44,"")</f>
        <v/>
      </c>
      <c r="B52" s="24">
        <f>IF($A52="","",INDEX('الحجوزات'!$B$6:$B$2005,MATCH($A52,'الحجوزات'!$O$6:$O$2005,0)))</f>
        <v/>
      </c>
      <c r="C52" s="6">
        <f>IF($A52="","",INDEX('الحجوزات'!$C$6:$C$2005,MATCH($A52,'الحجوزات'!$O$6:$O$2005,0))&amp;"")</f>
        <v/>
      </c>
      <c r="D52" s="6">
        <f>IF($A52="","",INDEX('الحجوزات'!$D$6:$D$2005,MATCH($A52,'الحجوزات'!$O$6:$O$2005,0))&amp;"")</f>
        <v/>
      </c>
      <c r="E52" s="6">
        <f>IF($A52="","",INDEX('الحجوزات'!$E$6:$E$2005,MATCH($A52,'الحجوزات'!$O$6:$O$2005,0))&amp;"")</f>
        <v/>
      </c>
      <c r="F52" s="6">
        <f>IF($A52="","",INDEX('الحجوزات'!$F$6:$F$2005,MATCH($A52,'الحجوزات'!$O$6:$O$2005,0))&amp;"")</f>
        <v/>
      </c>
      <c r="G52" s="6">
        <f>IF($A52="","",INDEX('الحجوزات'!$M$6:$M$2005,MATCH($A52,'الحجوزات'!$O$6:$O$2005,0))&amp;"")</f>
        <v/>
      </c>
      <c r="H52" s="19">
        <f>IF($A52="","",INDEX('الحجوزات'!$J$6:$J$2005,MATCH($A52,'الحجوزات'!$O$6:$O$2005,0)))</f>
        <v/>
      </c>
    </row>
    <row r="53">
      <c r="A53" s="6">
        <f>IF(45&lt;=$B$4,45,"")</f>
        <v/>
      </c>
      <c r="B53" s="24">
        <f>IF($A53="","",INDEX('الحجوزات'!$B$6:$B$2005,MATCH($A53,'الحجوزات'!$O$6:$O$2005,0)))</f>
        <v/>
      </c>
      <c r="C53" s="6">
        <f>IF($A53="","",INDEX('الحجوزات'!$C$6:$C$2005,MATCH($A53,'الحجوزات'!$O$6:$O$2005,0))&amp;"")</f>
        <v/>
      </c>
      <c r="D53" s="6">
        <f>IF($A53="","",INDEX('الحجوزات'!$D$6:$D$2005,MATCH($A53,'الحجوزات'!$O$6:$O$2005,0))&amp;"")</f>
        <v/>
      </c>
      <c r="E53" s="6">
        <f>IF($A53="","",INDEX('الحجوزات'!$E$6:$E$2005,MATCH($A53,'الحجوزات'!$O$6:$O$2005,0))&amp;"")</f>
        <v/>
      </c>
      <c r="F53" s="6">
        <f>IF($A53="","",INDEX('الحجوزات'!$F$6:$F$2005,MATCH($A53,'الحجوزات'!$O$6:$O$2005,0))&amp;"")</f>
        <v/>
      </c>
      <c r="G53" s="6">
        <f>IF($A53="","",INDEX('الحجوزات'!$M$6:$M$2005,MATCH($A53,'الحجوزات'!$O$6:$O$2005,0))&amp;"")</f>
        <v/>
      </c>
      <c r="H53" s="19">
        <f>IF($A53="","",INDEX('الحجوزات'!$J$6:$J$2005,MATCH($A53,'الحجوزات'!$O$6:$O$2005,0)))</f>
        <v/>
      </c>
    </row>
    <row r="54">
      <c r="A54" s="6">
        <f>IF(46&lt;=$B$4,46,"")</f>
        <v/>
      </c>
      <c r="B54" s="24">
        <f>IF($A54="","",INDEX('الحجوزات'!$B$6:$B$2005,MATCH($A54,'الحجوزات'!$O$6:$O$2005,0)))</f>
        <v/>
      </c>
      <c r="C54" s="6">
        <f>IF($A54="","",INDEX('الحجوزات'!$C$6:$C$2005,MATCH($A54,'الحجوزات'!$O$6:$O$2005,0))&amp;"")</f>
        <v/>
      </c>
      <c r="D54" s="6">
        <f>IF($A54="","",INDEX('الحجوزات'!$D$6:$D$2005,MATCH($A54,'الحجوزات'!$O$6:$O$2005,0))&amp;"")</f>
        <v/>
      </c>
      <c r="E54" s="6">
        <f>IF($A54="","",INDEX('الحجوزات'!$E$6:$E$2005,MATCH($A54,'الحجوزات'!$O$6:$O$2005,0))&amp;"")</f>
        <v/>
      </c>
      <c r="F54" s="6">
        <f>IF($A54="","",INDEX('الحجوزات'!$F$6:$F$2005,MATCH($A54,'الحجوزات'!$O$6:$O$2005,0))&amp;"")</f>
        <v/>
      </c>
      <c r="G54" s="6">
        <f>IF($A54="","",INDEX('الحجوزات'!$M$6:$M$2005,MATCH($A54,'الحجوزات'!$O$6:$O$2005,0))&amp;"")</f>
        <v/>
      </c>
      <c r="H54" s="19">
        <f>IF($A54="","",INDEX('الحجوزات'!$J$6:$J$2005,MATCH($A54,'الحجوزات'!$O$6:$O$2005,0)))</f>
        <v/>
      </c>
    </row>
    <row r="55">
      <c r="A55" s="6">
        <f>IF(47&lt;=$B$4,47,"")</f>
        <v/>
      </c>
      <c r="B55" s="24">
        <f>IF($A55="","",INDEX('الحجوزات'!$B$6:$B$2005,MATCH($A55,'الحجوزات'!$O$6:$O$2005,0)))</f>
        <v/>
      </c>
      <c r="C55" s="6">
        <f>IF($A55="","",INDEX('الحجوزات'!$C$6:$C$2005,MATCH($A55,'الحجوزات'!$O$6:$O$2005,0))&amp;"")</f>
        <v/>
      </c>
      <c r="D55" s="6">
        <f>IF($A55="","",INDEX('الحجوزات'!$D$6:$D$2005,MATCH($A55,'الحجوزات'!$O$6:$O$2005,0))&amp;"")</f>
        <v/>
      </c>
      <c r="E55" s="6">
        <f>IF($A55="","",INDEX('الحجوزات'!$E$6:$E$2005,MATCH($A55,'الحجوزات'!$O$6:$O$2005,0))&amp;"")</f>
        <v/>
      </c>
      <c r="F55" s="6">
        <f>IF($A55="","",INDEX('الحجوزات'!$F$6:$F$2005,MATCH($A55,'الحجوزات'!$O$6:$O$2005,0))&amp;"")</f>
        <v/>
      </c>
      <c r="G55" s="6">
        <f>IF($A55="","",INDEX('الحجوزات'!$M$6:$M$2005,MATCH($A55,'الحجوزات'!$O$6:$O$2005,0))&amp;"")</f>
        <v/>
      </c>
      <c r="H55" s="19">
        <f>IF($A55="","",INDEX('الحجوزات'!$J$6:$J$2005,MATCH($A55,'الحجوزات'!$O$6:$O$2005,0)))</f>
        <v/>
      </c>
    </row>
    <row r="56">
      <c r="A56" s="6">
        <f>IF(48&lt;=$B$4,48,"")</f>
        <v/>
      </c>
      <c r="B56" s="24">
        <f>IF($A56="","",INDEX('الحجوزات'!$B$6:$B$2005,MATCH($A56,'الحجوزات'!$O$6:$O$2005,0)))</f>
        <v/>
      </c>
      <c r="C56" s="6">
        <f>IF($A56="","",INDEX('الحجوزات'!$C$6:$C$2005,MATCH($A56,'الحجوزات'!$O$6:$O$2005,0))&amp;"")</f>
        <v/>
      </c>
      <c r="D56" s="6">
        <f>IF($A56="","",INDEX('الحجوزات'!$D$6:$D$2005,MATCH($A56,'الحجوزات'!$O$6:$O$2005,0))&amp;"")</f>
        <v/>
      </c>
      <c r="E56" s="6">
        <f>IF($A56="","",INDEX('الحجوزات'!$E$6:$E$2005,MATCH($A56,'الحجوزات'!$O$6:$O$2005,0))&amp;"")</f>
        <v/>
      </c>
      <c r="F56" s="6">
        <f>IF($A56="","",INDEX('الحجوزات'!$F$6:$F$2005,MATCH($A56,'الحجوزات'!$O$6:$O$2005,0))&amp;"")</f>
        <v/>
      </c>
      <c r="G56" s="6">
        <f>IF($A56="","",INDEX('الحجوزات'!$M$6:$M$2005,MATCH($A56,'الحجوزات'!$O$6:$O$2005,0))&amp;"")</f>
        <v/>
      </c>
      <c r="H56" s="19">
        <f>IF($A56="","",INDEX('الحجوزات'!$J$6:$J$2005,MATCH($A56,'الحجوزات'!$O$6:$O$2005,0)))</f>
        <v/>
      </c>
    </row>
    <row r="57">
      <c r="A57" s="6">
        <f>IF(49&lt;=$B$4,49,"")</f>
        <v/>
      </c>
      <c r="B57" s="24">
        <f>IF($A57="","",INDEX('الحجوزات'!$B$6:$B$2005,MATCH($A57,'الحجوزات'!$O$6:$O$2005,0)))</f>
        <v/>
      </c>
      <c r="C57" s="6">
        <f>IF($A57="","",INDEX('الحجوزات'!$C$6:$C$2005,MATCH($A57,'الحجوزات'!$O$6:$O$2005,0))&amp;"")</f>
        <v/>
      </c>
      <c r="D57" s="6">
        <f>IF($A57="","",INDEX('الحجوزات'!$D$6:$D$2005,MATCH($A57,'الحجوزات'!$O$6:$O$2005,0))&amp;"")</f>
        <v/>
      </c>
      <c r="E57" s="6">
        <f>IF($A57="","",INDEX('الحجوزات'!$E$6:$E$2005,MATCH($A57,'الحجوزات'!$O$6:$O$2005,0))&amp;"")</f>
        <v/>
      </c>
      <c r="F57" s="6">
        <f>IF($A57="","",INDEX('الحجوزات'!$F$6:$F$2005,MATCH($A57,'الحجوزات'!$O$6:$O$2005,0))&amp;"")</f>
        <v/>
      </c>
      <c r="G57" s="6">
        <f>IF($A57="","",INDEX('الحجوزات'!$M$6:$M$2005,MATCH($A57,'الحجوزات'!$O$6:$O$2005,0))&amp;"")</f>
        <v/>
      </c>
      <c r="H57" s="19">
        <f>IF($A57="","",INDEX('الحجوزات'!$J$6:$J$2005,MATCH($A57,'الحجوزات'!$O$6:$O$2005,0)))</f>
        <v/>
      </c>
    </row>
    <row r="58">
      <c r="A58" s="6">
        <f>IF(50&lt;=$B$4,50,"")</f>
        <v/>
      </c>
      <c r="B58" s="24">
        <f>IF($A58="","",INDEX('الحجوزات'!$B$6:$B$2005,MATCH($A58,'الحجوزات'!$O$6:$O$2005,0)))</f>
        <v/>
      </c>
      <c r="C58" s="6">
        <f>IF($A58="","",INDEX('الحجوزات'!$C$6:$C$2005,MATCH($A58,'الحجوزات'!$O$6:$O$2005,0))&amp;"")</f>
        <v/>
      </c>
      <c r="D58" s="6">
        <f>IF($A58="","",INDEX('الحجوزات'!$D$6:$D$2005,MATCH($A58,'الحجوزات'!$O$6:$O$2005,0))&amp;"")</f>
        <v/>
      </c>
      <c r="E58" s="6">
        <f>IF($A58="","",INDEX('الحجوزات'!$E$6:$E$2005,MATCH($A58,'الحجوزات'!$O$6:$O$2005,0))&amp;"")</f>
        <v/>
      </c>
      <c r="F58" s="6">
        <f>IF($A58="","",INDEX('الحجوزات'!$F$6:$F$2005,MATCH($A58,'الحجوزات'!$O$6:$O$2005,0))&amp;"")</f>
        <v/>
      </c>
      <c r="G58" s="6">
        <f>IF($A58="","",INDEX('الحجوزات'!$M$6:$M$2005,MATCH($A58,'الحجوزات'!$O$6:$O$2005,0))&amp;"")</f>
        <v/>
      </c>
      <c r="H58" s="19">
        <f>IF($A58="","",INDEX('الحجوزات'!$J$6:$J$2005,MATCH($A58,'الحجوزات'!$O$6:$O$2005,0)))</f>
        <v/>
      </c>
    </row>
    <row r="59">
      <c r="A59" s="6">
        <f>IF(51&lt;=$B$4,51,"")</f>
        <v/>
      </c>
      <c r="B59" s="24">
        <f>IF($A59="","",INDEX('الحجوزات'!$B$6:$B$2005,MATCH($A59,'الحجوزات'!$O$6:$O$2005,0)))</f>
        <v/>
      </c>
      <c r="C59" s="6">
        <f>IF($A59="","",INDEX('الحجوزات'!$C$6:$C$2005,MATCH($A59,'الحجوزات'!$O$6:$O$2005,0))&amp;"")</f>
        <v/>
      </c>
      <c r="D59" s="6">
        <f>IF($A59="","",INDEX('الحجوزات'!$D$6:$D$2005,MATCH($A59,'الحجوزات'!$O$6:$O$2005,0))&amp;"")</f>
        <v/>
      </c>
      <c r="E59" s="6">
        <f>IF($A59="","",INDEX('الحجوزات'!$E$6:$E$2005,MATCH($A59,'الحجوزات'!$O$6:$O$2005,0))&amp;"")</f>
        <v/>
      </c>
      <c r="F59" s="6">
        <f>IF($A59="","",INDEX('الحجوزات'!$F$6:$F$2005,MATCH($A59,'الحجوزات'!$O$6:$O$2005,0))&amp;"")</f>
        <v/>
      </c>
      <c r="G59" s="6">
        <f>IF($A59="","",INDEX('الحجوزات'!$M$6:$M$2005,MATCH($A59,'الحجوزات'!$O$6:$O$2005,0))&amp;"")</f>
        <v/>
      </c>
      <c r="H59" s="19">
        <f>IF($A59="","",INDEX('الحجوزات'!$J$6:$J$2005,MATCH($A59,'الحجوزات'!$O$6:$O$2005,0)))</f>
        <v/>
      </c>
    </row>
    <row r="60">
      <c r="A60" s="6">
        <f>IF(52&lt;=$B$4,52,"")</f>
        <v/>
      </c>
      <c r="B60" s="24">
        <f>IF($A60="","",INDEX('الحجوزات'!$B$6:$B$2005,MATCH($A60,'الحجوزات'!$O$6:$O$2005,0)))</f>
        <v/>
      </c>
      <c r="C60" s="6">
        <f>IF($A60="","",INDEX('الحجوزات'!$C$6:$C$2005,MATCH($A60,'الحجوزات'!$O$6:$O$2005,0))&amp;"")</f>
        <v/>
      </c>
      <c r="D60" s="6">
        <f>IF($A60="","",INDEX('الحجوزات'!$D$6:$D$2005,MATCH($A60,'الحجوزات'!$O$6:$O$2005,0))&amp;"")</f>
        <v/>
      </c>
      <c r="E60" s="6">
        <f>IF($A60="","",INDEX('الحجوزات'!$E$6:$E$2005,MATCH($A60,'الحجوزات'!$O$6:$O$2005,0))&amp;"")</f>
        <v/>
      </c>
      <c r="F60" s="6">
        <f>IF($A60="","",INDEX('الحجوزات'!$F$6:$F$2005,MATCH($A60,'الحجوزات'!$O$6:$O$2005,0))&amp;"")</f>
        <v/>
      </c>
      <c r="G60" s="6">
        <f>IF($A60="","",INDEX('الحجوزات'!$M$6:$M$2005,MATCH($A60,'الحجوزات'!$O$6:$O$2005,0))&amp;"")</f>
        <v/>
      </c>
      <c r="H60" s="19">
        <f>IF($A60="","",INDEX('الحجوزات'!$J$6:$J$2005,MATCH($A60,'الحجوزات'!$O$6:$O$2005,0)))</f>
        <v/>
      </c>
    </row>
    <row r="61">
      <c r="A61" s="6">
        <f>IF(53&lt;=$B$4,53,"")</f>
        <v/>
      </c>
      <c r="B61" s="24">
        <f>IF($A61="","",INDEX('الحجوزات'!$B$6:$B$2005,MATCH($A61,'الحجوزات'!$O$6:$O$2005,0)))</f>
        <v/>
      </c>
      <c r="C61" s="6">
        <f>IF($A61="","",INDEX('الحجوزات'!$C$6:$C$2005,MATCH($A61,'الحجوزات'!$O$6:$O$2005,0))&amp;"")</f>
        <v/>
      </c>
      <c r="D61" s="6">
        <f>IF($A61="","",INDEX('الحجوزات'!$D$6:$D$2005,MATCH($A61,'الحجوزات'!$O$6:$O$2005,0))&amp;"")</f>
        <v/>
      </c>
      <c r="E61" s="6">
        <f>IF($A61="","",INDEX('الحجوزات'!$E$6:$E$2005,MATCH($A61,'الحجوزات'!$O$6:$O$2005,0))&amp;"")</f>
        <v/>
      </c>
      <c r="F61" s="6">
        <f>IF($A61="","",INDEX('الحجوزات'!$F$6:$F$2005,MATCH($A61,'الحجوزات'!$O$6:$O$2005,0))&amp;"")</f>
        <v/>
      </c>
      <c r="G61" s="6">
        <f>IF($A61="","",INDEX('الحجوزات'!$M$6:$M$2005,MATCH($A61,'الحجوزات'!$O$6:$O$2005,0))&amp;"")</f>
        <v/>
      </c>
      <c r="H61" s="19">
        <f>IF($A61="","",INDEX('الحجوزات'!$J$6:$J$2005,MATCH($A61,'الحجوزات'!$O$6:$O$2005,0)))</f>
        <v/>
      </c>
    </row>
    <row r="62">
      <c r="A62" s="6">
        <f>IF(54&lt;=$B$4,54,"")</f>
        <v/>
      </c>
      <c r="B62" s="24">
        <f>IF($A62="","",INDEX('الحجوزات'!$B$6:$B$2005,MATCH($A62,'الحجوزات'!$O$6:$O$2005,0)))</f>
        <v/>
      </c>
      <c r="C62" s="6">
        <f>IF($A62="","",INDEX('الحجوزات'!$C$6:$C$2005,MATCH($A62,'الحجوزات'!$O$6:$O$2005,0))&amp;"")</f>
        <v/>
      </c>
      <c r="D62" s="6">
        <f>IF($A62="","",INDEX('الحجوزات'!$D$6:$D$2005,MATCH($A62,'الحجوزات'!$O$6:$O$2005,0))&amp;"")</f>
        <v/>
      </c>
      <c r="E62" s="6">
        <f>IF($A62="","",INDEX('الحجوزات'!$E$6:$E$2005,MATCH($A62,'الحجوزات'!$O$6:$O$2005,0))&amp;"")</f>
        <v/>
      </c>
      <c r="F62" s="6">
        <f>IF($A62="","",INDEX('الحجوزات'!$F$6:$F$2005,MATCH($A62,'الحجوزات'!$O$6:$O$2005,0))&amp;"")</f>
        <v/>
      </c>
      <c r="G62" s="6">
        <f>IF($A62="","",INDEX('الحجوزات'!$M$6:$M$2005,MATCH($A62,'الحجوزات'!$O$6:$O$2005,0))&amp;"")</f>
        <v/>
      </c>
      <c r="H62" s="19">
        <f>IF($A62="","",INDEX('الحجوزات'!$J$6:$J$2005,MATCH($A62,'الحجوزات'!$O$6:$O$2005,0)))</f>
        <v/>
      </c>
    </row>
    <row r="63">
      <c r="A63" s="6">
        <f>IF(55&lt;=$B$4,55,"")</f>
        <v/>
      </c>
      <c r="B63" s="24">
        <f>IF($A63="","",INDEX('الحجوزات'!$B$6:$B$2005,MATCH($A63,'الحجوزات'!$O$6:$O$2005,0)))</f>
        <v/>
      </c>
      <c r="C63" s="6">
        <f>IF($A63="","",INDEX('الحجوزات'!$C$6:$C$2005,MATCH($A63,'الحجوزات'!$O$6:$O$2005,0))&amp;"")</f>
        <v/>
      </c>
      <c r="D63" s="6">
        <f>IF($A63="","",INDEX('الحجوزات'!$D$6:$D$2005,MATCH($A63,'الحجوزات'!$O$6:$O$2005,0))&amp;"")</f>
        <v/>
      </c>
      <c r="E63" s="6">
        <f>IF($A63="","",INDEX('الحجوزات'!$E$6:$E$2005,MATCH($A63,'الحجوزات'!$O$6:$O$2005,0))&amp;"")</f>
        <v/>
      </c>
      <c r="F63" s="6">
        <f>IF($A63="","",INDEX('الحجوزات'!$F$6:$F$2005,MATCH($A63,'الحجوزات'!$O$6:$O$2005,0))&amp;"")</f>
        <v/>
      </c>
      <c r="G63" s="6">
        <f>IF($A63="","",INDEX('الحجوزات'!$M$6:$M$2005,MATCH($A63,'الحجوزات'!$O$6:$O$2005,0))&amp;"")</f>
        <v/>
      </c>
      <c r="H63" s="19">
        <f>IF($A63="","",INDEX('الحجوزات'!$J$6:$J$2005,MATCH($A63,'الحجوزات'!$O$6:$O$2005,0)))</f>
        <v/>
      </c>
    </row>
    <row r="64">
      <c r="A64" s="6">
        <f>IF(56&lt;=$B$4,56,"")</f>
        <v/>
      </c>
      <c r="B64" s="24">
        <f>IF($A64="","",INDEX('الحجوزات'!$B$6:$B$2005,MATCH($A64,'الحجوزات'!$O$6:$O$2005,0)))</f>
        <v/>
      </c>
      <c r="C64" s="6">
        <f>IF($A64="","",INDEX('الحجوزات'!$C$6:$C$2005,MATCH($A64,'الحجوزات'!$O$6:$O$2005,0))&amp;"")</f>
        <v/>
      </c>
      <c r="D64" s="6">
        <f>IF($A64="","",INDEX('الحجوزات'!$D$6:$D$2005,MATCH($A64,'الحجوزات'!$O$6:$O$2005,0))&amp;"")</f>
        <v/>
      </c>
      <c r="E64" s="6">
        <f>IF($A64="","",INDEX('الحجوزات'!$E$6:$E$2005,MATCH($A64,'الحجوزات'!$O$6:$O$2005,0))&amp;"")</f>
        <v/>
      </c>
      <c r="F64" s="6">
        <f>IF($A64="","",INDEX('الحجوزات'!$F$6:$F$2005,MATCH($A64,'الحجوزات'!$O$6:$O$2005,0))&amp;"")</f>
        <v/>
      </c>
      <c r="G64" s="6">
        <f>IF($A64="","",INDEX('الحجوزات'!$M$6:$M$2005,MATCH($A64,'الحجوزات'!$O$6:$O$2005,0))&amp;"")</f>
        <v/>
      </c>
      <c r="H64" s="19">
        <f>IF($A64="","",INDEX('الحجوزات'!$J$6:$J$2005,MATCH($A64,'الحجوزات'!$O$6:$O$2005,0)))</f>
        <v/>
      </c>
    </row>
    <row r="65">
      <c r="A65" s="6">
        <f>IF(57&lt;=$B$4,57,"")</f>
        <v/>
      </c>
      <c r="B65" s="24">
        <f>IF($A65="","",INDEX('الحجوزات'!$B$6:$B$2005,MATCH($A65,'الحجوزات'!$O$6:$O$2005,0)))</f>
        <v/>
      </c>
      <c r="C65" s="6">
        <f>IF($A65="","",INDEX('الحجوزات'!$C$6:$C$2005,MATCH($A65,'الحجوزات'!$O$6:$O$2005,0))&amp;"")</f>
        <v/>
      </c>
      <c r="D65" s="6">
        <f>IF($A65="","",INDEX('الحجوزات'!$D$6:$D$2005,MATCH($A65,'الحجوزات'!$O$6:$O$2005,0))&amp;"")</f>
        <v/>
      </c>
      <c r="E65" s="6">
        <f>IF($A65="","",INDEX('الحجوزات'!$E$6:$E$2005,MATCH($A65,'الحجوزات'!$O$6:$O$2005,0))&amp;"")</f>
        <v/>
      </c>
      <c r="F65" s="6">
        <f>IF($A65="","",INDEX('الحجوزات'!$F$6:$F$2005,MATCH($A65,'الحجوزات'!$O$6:$O$2005,0))&amp;"")</f>
        <v/>
      </c>
      <c r="G65" s="6">
        <f>IF($A65="","",INDEX('الحجوزات'!$M$6:$M$2005,MATCH($A65,'الحجوزات'!$O$6:$O$2005,0))&amp;"")</f>
        <v/>
      </c>
      <c r="H65" s="19">
        <f>IF($A65="","",INDEX('الحجوزات'!$J$6:$J$2005,MATCH($A65,'الحجوزات'!$O$6:$O$2005,0)))</f>
        <v/>
      </c>
    </row>
    <row r="66">
      <c r="A66" s="6">
        <f>IF(58&lt;=$B$4,58,"")</f>
        <v/>
      </c>
      <c r="B66" s="24">
        <f>IF($A66="","",INDEX('الحجوزات'!$B$6:$B$2005,MATCH($A66,'الحجوزات'!$O$6:$O$2005,0)))</f>
        <v/>
      </c>
      <c r="C66" s="6">
        <f>IF($A66="","",INDEX('الحجوزات'!$C$6:$C$2005,MATCH($A66,'الحجوزات'!$O$6:$O$2005,0))&amp;"")</f>
        <v/>
      </c>
      <c r="D66" s="6">
        <f>IF($A66="","",INDEX('الحجوزات'!$D$6:$D$2005,MATCH($A66,'الحجوزات'!$O$6:$O$2005,0))&amp;"")</f>
        <v/>
      </c>
      <c r="E66" s="6">
        <f>IF($A66="","",INDEX('الحجوزات'!$E$6:$E$2005,MATCH($A66,'الحجوزات'!$O$6:$O$2005,0))&amp;"")</f>
        <v/>
      </c>
      <c r="F66" s="6">
        <f>IF($A66="","",INDEX('الحجوزات'!$F$6:$F$2005,MATCH($A66,'الحجوزات'!$O$6:$O$2005,0))&amp;"")</f>
        <v/>
      </c>
      <c r="G66" s="6">
        <f>IF($A66="","",INDEX('الحجوزات'!$M$6:$M$2005,MATCH($A66,'الحجوزات'!$O$6:$O$2005,0))&amp;"")</f>
        <v/>
      </c>
      <c r="H66" s="19">
        <f>IF($A66="","",INDEX('الحجوزات'!$J$6:$J$2005,MATCH($A66,'الحجوزات'!$O$6:$O$2005,0)))</f>
        <v/>
      </c>
    </row>
    <row r="67">
      <c r="A67" s="6">
        <f>IF(59&lt;=$B$4,59,"")</f>
        <v/>
      </c>
      <c r="B67" s="24">
        <f>IF($A67="","",INDEX('الحجوزات'!$B$6:$B$2005,MATCH($A67,'الحجوزات'!$O$6:$O$2005,0)))</f>
        <v/>
      </c>
      <c r="C67" s="6">
        <f>IF($A67="","",INDEX('الحجوزات'!$C$6:$C$2005,MATCH($A67,'الحجوزات'!$O$6:$O$2005,0))&amp;"")</f>
        <v/>
      </c>
      <c r="D67" s="6">
        <f>IF($A67="","",INDEX('الحجوزات'!$D$6:$D$2005,MATCH($A67,'الحجوزات'!$O$6:$O$2005,0))&amp;"")</f>
        <v/>
      </c>
      <c r="E67" s="6">
        <f>IF($A67="","",INDEX('الحجوزات'!$E$6:$E$2005,MATCH($A67,'الحجوزات'!$O$6:$O$2005,0))&amp;"")</f>
        <v/>
      </c>
      <c r="F67" s="6">
        <f>IF($A67="","",INDEX('الحجوزات'!$F$6:$F$2005,MATCH($A67,'الحجوزات'!$O$6:$O$2005,0))&amp;"")</f>
        <v/>
      </c>
      <c r="G67" s="6">
        <f>IF($A67="","",INDEX('الحجوزات'!$M$6:$M$2005,MATCH($A67,'الحجوزات'!$O$6:$O$2005,0))&amp;"")</f>
        <v/>
      </c>
      <c r="H67" s="19">
        <f>IF($A67="","",INDEX('الحجوزات'!$J$6:$J$2005,MATCH($A67,'الحجوزات'!$O$6:$O$2005,0)))</f>
        <v/>
      </c>
    </row>
    <row r="68">
      <c r="A68" s="6">
        <f>IF(60&lt;=$B$4,60,"")</f>
        <v/>
      </c>
      <c r="B68" s="24">
        <f>IF($A68="","",INDEX('الحجوزات'!$B$6:$B$2005,MATCH($A68,'الحجوزات'!$O$6:$O$2005,0)))</f>
        <v/>
      </c>
      <c r="C68" s="6">
        <f>IF($A68="","",INDEX('الحجوزات'!$C$6:$C$2005,MATCH($A68,'الحجوزات'!$O$6:$O$2005,0))&amp;"")</f>
        <v/>
      </c>
      <c r="D68" s="6">
        <f>IF($A68="","",INDEX('الحجوزات'!$D$6:$D$2005,MATCH($A68,'الحجوزات'!$O$6:$O$2005,0))&amp;"")</f>
        <v/>
      </c>
      <c r="E68" s="6">
        <f>IF($A68="","",INDEX('الحجوزات'!$E$6:$E$2005,MATCH($A68,'الحجوزات'!$O$6:$O$2005,0))&amp;"")</f>
        <v/>
      </c>
      <c r="F68" s="6">
        <f>IF($A68="","",INDEX('الحجوزات'!$F$6:$F$2005,MATCH($A68,'الحجوزات'!$O$6:$O$2005,0))&amp;"")</f>
        <v/>
      </c>
      <c r="G68" s="6">
        <f>IF($A68="","",INDEX('الحجوزات'!$M$6:$M$2005,MATCH($A68,'الحجوزات'!$O$6:$O$2005,0))&amp;"")</f>
        <v/>
      </c>
      <c r="H68" s="19">
        <f>IF($A68="","",INDEX('الحجوزات'!$J$6:$J$2005,MATCH($A68,'الحجوزات'!$O$6:$O$2005,0)))</f>
        <v/>
      </c>
    </row>
  </sheetData>
  <mergeCells count="2">
    <mergeCell ref="A2:H2"/>
    <mergeCell ref="A1:H1"/>
  </mergeCells>
  <conditionalFormatting sqref="A9:H68">
    <cfRule type="expression" priority="1" dxfId="0">
      <formula>OR($G9="لم تحضر",$G9="ملغي")</formula>
    </cfRule>
  </conditionalFormatting>
  <conditionalFormatting sqref="G9:G68">
    <cfRule type="expression" priority="2" dxfId="2">
      <formula>$G9="تم"</formula>
    </cfRule>
    <cfRule type="expression" priority="3" dxfId="1">
      <formula>$G9="محجوز"</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C37"/>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18" customWidth="1" min="2" max="2"/>
    <col width="16" customWidth="1" min="3" max="3"/>
  </cols>
  <sheetData>
    <row r="1" ht="26" customHeight="1">
      <c r="A1" s="10" t="inlineStr">
        <is>
          <t>شيت حجوزات صالون التجميل · قالب مجاني من Softwiro</t>
        </is>
      </c>
    </row>
    <row r="2">
      <c r="A2" s="11" t="inlineStr">
        <is>
          <t>هل تعبت من نقل الأرقام بين الشيتات؟ هذا العمل يتم تلقائيًا في برنامج مخصص من Softwiro ← اضغط هنا</t>
        </is>
      </c>
    </row>
    <row r="4">
      <c r="A4" s="25" t="inlineStr">
        <is>
          <t>اليوم</t>
        </is>
      </c>
    </row>
    <row r="5">
      <c r="A5" s="12" t="inlineStr">
        <is>
          <t>حجوزات اليوم</t>
        </is>
      </c>
      <c r="B5" s="18">
        <f>COUNTIFS('الحجوزات'!$A$6:$A$2005,'الإعدادات'!$B$4)</f>
        <v/>
      </c>
    </row>
    <row r="6">
      <c r="A6" s="12" t="inlineStr">
        <is>
          <t>تمت</t>
        </is>
      </c>
      <c r="B6" s="18">
        <f>COUNTIFS('الحجوزات'!$A$6:$A$2005,'الإعدادات'!$B$4,'الحجوزات'!$M$6:$M$2005,"تم")</f>
        <v/>
      </c>
    </row>
    <row r="7">
      <c r="A7" s="12" t="inlineStr">
        <is>
          <t>محجوزة لم تتم</t>
        </is>
      </c>
      <c r="B7" s="18">
        <f>COUNTIFS('الحجوزات'!$A$6:$A$2005,'الإعدادات'!$B$4,'الحجوزات'!$M$6:$M$2005,"محجوز")</f>
        <v/>
      </c>
    </row>
    <row r="8">
      <c r="A8" s="12" t="inlineStr">
        <is>
          <t>ملغية أو لم تحضر</t>
        </is>
      </c>
      <c r="B8" s="18">
        <f>COUNTIFS('الحجوزات'!$A$6:$A$2005,'الإعدادات'!$B$4,'الحجوزات'!$M$6:$M$2005,"ملغي")+COUNTIFS('الحجوزات'!$A$6:$A$2005,'الإعدادات'!$B$4,'الحجوزات'!$M$6:$M$2005,"لم تحضر")</f>
        <v/>
      </c>
    </row>
    <row r="9">
      <c r="A9" s="12" t="inlineStr">
        <is>
          <t>إيراد اليوم</t>
        </is>
      </c>
      <c r="B9" s="23">
        <f>SUMIFS('الحجوزات'!$K$6:$K$2005,'الحجوزات'!$A$6:$A$2005,'الإعدادات'!$B$4)</f>
        <v/>
      </c>
    </row>
    <row r="11">
      <c r="A11" s="25" t="inlineStr">
        <is>
          <t>الشهر المختار</t>
        </is>
      </c>
    </row>
    <row r="12">
      <c r="A12" s="12" t="inlineStr">
        <is>
          <t>حجوزات الشهر</t>
        </is>
      </c>
      <c r="B12" s="18">
        <f>COUNTIFS('الحجوزات'!$A$6:$A$2005,"&gt;="&amp;DATE(YEAR('الإعدادات'!$B$5),MONTH('الإعدادات'!$B$5),1),'الحجوزات'!$A$6:$A$2005,"&lt;="&amp;EOMONTH('الإعدادات'!$B$5,0))</f>
        <v/>
      </c>
    </row>
    <row r="13">
      <c r="A13" s="12" t="inlineStr">
        <is>
          <t>تمت</t>
        </is>
      </c>
      <c r="B13" s="18">
        <f>COUNTIFS('الحجوزات'!$M$6:$M$2005,"تم",'الحجوزات'!$A$6:$A$2005,"&gt;="&amp;DATE(YEAR('الإعدادات'!$B$5),MONTH('الإعدادات'!$B$5),1),'الحجوزات'!$A$6:$A$2005,"&lt;="&amp;EOMONTH('الإعدادات'!$B$5,0))</f>
        <v/>
      </c>
    </row>
    <row r="14">
      <c r="A14" s="12" t="inlineStr">
        <is>
          <t>ملغية</t>
        </is>
      </c>
      <c r="B14" s="18">
        <f>COUNTIFS('الحجوزات'!$M$6:$M$2005,"ملغي",'الحجوزات'!$A$6:$A$2005,"&gt;="&amp;DATE(YEAR('الإعدادات'!$B$5),MONTH('الإعدادات'!$B$5),1),'الحجوزات'!$A$6:$A$2005,"&lt;="&amp;EOMONTH('الإعدادات'!$B$5,0))</f>
        <v/>
      </c>
    </row>
    <row r="15">
      <c r="A15" s="12" t="inlineStr">
        <is>
          <t>لم تحضر</t>
        </is>
      </c>
      <c r="B15" s="18">
        <f>COUNTIFS('الحجوزات'!$M$6:$M$2005,"لم تحضر",'الحجوزات'!$A$6:$A$2005,"&gt;="&amp;DATE(YEAR('الإعدادات'!$B$5),MONTH('الإعدادات'!$B$5),1),'الحجوزات'!$A$6:$A$2005,"&lt;="&amp;EOMONTH('الإعدادات'!$B$5,0))</f>
        <v/>
      </c>
    </row>
    <row r="16">
      <c r="A16" s="12" t="inlineStr">
        <is>
          <t>نسبة الإلغاء والغياب</t>
        </is>
      </c>
      <c r="B16" s="26">
        <f>IF(B12=0,"",(B14+B15)/B12)</f>
        <v/>
      </c>
    </row>
    <row r="17">
      <c r="A17" s="12" t="inlineStr">
        <is>
          <t>إيراد الشهر</t>
        </is>
      </c>
      <c r="B17" s="23">
        <f>SUMIFS('الحجوزات'!$K$6:$K$2005,'الحجوزات'!$A$6:$A$2005,"&gt;="&amp;DATE(YEAR('الإعدادات'!$B$5),MONTH('الإعدادات'!$B$5),1),'الحجوزات'!$A$6:$A$2005,"&lt;="&amp;EOMONTH('الإعدادات'!$B$5,0))</f>
        <v/>
      </c>
    </row>
    <row r="18">
      <c r="A18" s="12" t="inlineStr">
        <is>
          <t>متوسط إيراد الخدمة</t>
        </is>
      </c>
      <c r="B18" s="19">
        <f>IF(B13=0,"",B17/B13)</f>
        <v/>
      </c>
    </row>
    <row r="19">
      <c r="A19" s="12" t="inlineStr">
        <is>
          <t>عمولات الموظفات</t>
        </is>
      </c>
      <c r="B19" s="19">
        <f>SUMIFS('الحجوزات'!$L$6:$L$2005,'الحجوزات'!$A$6:$A$2005,"&gt;="&amp;DATE(YEAR('الإعدادات'!$B$5),MONTH('الإعدادات'!$B$5),1),'الحجوزات'!$A$6:$A$2005,"&lt;="&amp;EOMONTH('الإعدادات'!$B$5,0))</f>
        <v/>
      </c>
    </row>
    <row r="20">
      <c r="A20" s="12" t="inlineStr">
        <is>
          <t>الإيراد بعد العمولات</t>
        </is>
      </c>
      <c r="B20" s="23">
        <f>B17-B19</f>
        <v/>
      </c>
    </row>
    <row r="22">
      <c r="A22" s="25" t="inlineStr">
        <is>
          <t>خدمات الشهر</t>
        </is>
      </c>
    </row>
    <row r="23" ht="32" customHeight="1">
      <c r="A23" s="14" t="inlineStr">
        <is>
          <t>الخدمة</t>
        </is>
      </c>
      <c r="B23" s="14" t="inlineStr">
        <is>
          <t>عدد الخدمات التي تمت</t>
        </is>
      </c>
      <c r="C23" s="14" t="inlineStr">
        <is>
          <t>الإيراد</t>
        </is>
      </c>
    </row>
    <row r="24">
      <c r="A24" s="12">
        <f>IF('الخدمات'!A6&amp;""="","",'الخدمات'!A6)</f>
        <v/>
      </c>
      <c r="B24" s="18">
        <f>IF(A24="","",COUNTIFS('الحجوزات'!$E$6:$E$2005,A24,'الحجوزات'!$M$6:$M$2005,"تم",'الحجوزات'!$A$6:$A$2005,"&gt;="&amp;DATE(YEAR('الإعدادات'!$B$5),MONTH('الإعدادات'!$B$5),1),'الحجوزات'!$A$6:$A$2005,"&lt;="&amp;EOMONTH('الإعدادات'!$B$5,0)))</f>
        <v/>
      </c>
      <c r="C24" s="19">
        <f>IF(A24="","",SUMIFS('الحجوزات'!$K$6:$K$2005,'الحجوزات'!$E$6:$E$2005,A24,'الحجوزات'!$A$6:$A$2005,"&gt;="&amp;DATE(YEAR('الإعدادات'!$B$5),MONTH('الإعدادات'!$B$5),1),'الحجوزات'!$A$6:$A$2005,"&lt;="&amp;EOMONTH('الإعدادات'!$B$5,0)))</f>
        <v/>
      </c>
    </row>
    <row r="25">
      <c r="A25" s="12">
        <f>IF('الخدمات'!A7&amp;""="","",'الخدمات'!A7)</f>
        <v/>
      </c>
      <c r="B25" s="18">
        <f>IF(A25="","",COUNTIFS('الحجوزات'!$E$6:$E$2005,A25,'الحجوزات'!$M$6:$M$2005,"تم",'الحجوزات'!$A$6:$A$2005,"&gt;="&amp;DATE(YEAR('الإعدادات'!$B$5),MONTH('الإعدادات'!$B$5),1),'الحجوزات'!$A$6:$A$2005,"&lt;="&amp;EOMONTH('الإعدادات'!$B$5,0)))</f>
        <v/>
      </c>
      <c r="C25" s="19">
        <f>IF(A25="","",SUMIFS('الحجوزات'!$K$6:$K$2005,'الحجوزات'!$E$6:$E$2005,A25,'الحجوزات'!$A$6:$A$2005,"&gt;="&amp;DATE(YEAR('الإعدادات'!$B$5),MONTH('الإعدادات'!$B$5),1),'الحجوزات'!$A$6:$A$2005,"&lt;="&amp;EOMONTH('الإعدادات'!$B$5,0)))</f>
        <v/>
      </c>
    </row>
    <row r="26">
      <c r="A26" s="12">
        <f>IF('الخدمات'!A8&amp;""="","",'الخدمات'!A8)</f>
        <v/>
      </c>
      <c r="B26" s="18">
        <f>IF(A26="","",COUNTIFS('الحجوزات'!$E$6:$E$2005,A26,'الحجوزات'!$M$6:$M$2005,"تم",'الحجوزات'!$A$6:$A$2005,"&gt;="&amp;DATE(YEAR('الإعدادات'!$B$5),MONTH('الإعدادات'!$B$5),1),'الحجوزات'!$A$6:$A$2005,"&lt;="&amp;EOMONTH('الإعدادات'!$B$5,0)))</f>
        <v/>
      </c>
      <c r="C26" s="19">
        <f>IF(A26="","",SUMIFS('الحجوزات'!$K$6:$K$2005,'الحجوزات'!$E$6:$E$2005,A26,'الحجوزات'!$A$6:$A$2005,"&gt;="&amp;DATE(YEAR('الإعدادات'!$B$5),MONTH('الإعدادات'!$B$5),1),'الحجوزات'!$A$6:$A$2005,"&lt;="&amp;EOMONTH('الإعدادات'!$B$5,0)))</f>
        <v/>
      </c>
    </row>
    <row r="27">
      <c r="A27" s="12">
        <f>IF('الخدمات'!A9&amp;""="","",'الخدمات'!A9)</f>
        <v/>
      </c>
      <c r="B27" s="18">
        <f>IF(A27="","",COUNTIFS('الحجوزات'!$E$6:$E$2005,A27,'الحجوزات'!$M$6:$M$2005,"تم",'الحجوزات'!$A$6:$A$2005,"&gt;="&amp;DATE(YEAR('الإعدادات'!$B$5),MONTH('الإعدادات'!$B$5),1),'الحجوزات'!$A$6:$A$2005,"&lt;="&amp;EOMONTH('الإعدادات'!$B$5,0)))</f>
        <v/>
      </c>
      <c r="C27" s="19">
        <f>IF(A27="","",SUMIFS('الحجوزات'!$K$6:$K$2005,'الحجوزات'!$E$6:$E$2005,A27,'الحجوزات'!$A$6:$A$2005,"&gt;="&amp;DATE(YEAR('الإعدادات'!$B$5),MONTH('الإعدادات'!$B$5),1),'الحجوزات'!$A$6:$A$2005,"&lt;="&amp;EOMONTH('الإعدادات'!$B$5,0)))</f>
        <v/>
      </c>
    </row>
    <row r="28">
      <c r="A28" s="12">
        <f>IF('الخدمات'!A10&amp;""="","",'الخدمات'!A10)</f>
        <v/>
      </c>
      <c r="B28" s="18">
        <f>IF(A28="","",COUNTIFS('الحجوزات'!$E$6:$E$2005,A28,'الحجوزات'!$M$6:$M$2005,"تم",'الحجوزات'!$A$6:$A$2005,"&gt;="&amp;DATE(YEAR('الإعدادات'!$B$5),MONTH('الإعدادات'!$B$5),1),'الحجوزات'!$A$6:$A$2005,"&lt;="&amp;EOMONTH('الإعدادات'!$B$5,0)))</f>
        <v/>
      </c>
      <c r="C28" s="19">
        <f>IF(A28="","",SUMIFS('الحجوزات'!$K$6:$K$2005,'الحجوزات'!$E$6:$E$2005,A28,'الحجوزات'!$A$6:$A$2005,"&gt;="&amp;DATE(YEAR('الإعدادات'!$B$5),MONTH('الإعدادات'!$B$5),1),'الحجوزات'!$A$6:$A$2005,"&lt;="&amp;EOMONTH('الإعدادات'!$B$5,0)))</f>
        <v/>
      </c>
    </row>
    <row r="29">
      <c r="A29" s="12">
        <f>IF('الخدمات'!A11&amp;""="","",'الخدمات'!A11)</f>
        <v/>
      </c>
      <c r="B29" s="18">
        <f>IF(A29="","",COUNTIFS('الحجوزات'!$E$6:$E$2005,A29,'الحجوزات'!$M$6:$M$2005,"تم",'الحجوزات'!$A$6:$A$2005,"&gt;="&amp;DATE(YEAR('الإعدادات'!$B$5),MONTH('الإعدادات'!$B$5),1),'الحجوزات'!$A$6:$A$2005,"&lt;="&amp;EOMONTH('الإعدادات'!$B$5,0)))</f>
        <v/>
      </c>
      <c r="C29" s="19">
        <f>IF(A29="","",SUMIFS('الحجوزات'!$K$6:$K$2005,'الحجوزات'!$E$6:$E$2005,A29,'الحجوزات'!$A$6:$A$2005,"&gt;="&amp;DATE(YEAR('الإعدادات'!$B$5),MONTH('الإعدادات'!$B$5),1),'الحجوزات'!$A$6:$A$2005,"&lt;="&amp;EOMONTH('الإعدادات'!$B$5,0)))</f>
        <v/>
      </c>
    </row>
    <row r="30">
      <c r="A30" s="12">
        <f>IF('الخدمات'!A12&amp;""="","",'الخدمات'!A12)</f>
        <v/>
      </c>
      <c r="B30" s="18">
        <f>IF(A30="","",COUNTIFS('الحجوزات'!$E$6:$E$2005,A30,'الحجوزات'!$M$6:$M$2005,"تم",'الحجوزات'!$A$6:$A$2005,"&gt;="&amp;DATE(YEAR('الإعدادات'!$B$5),MONTH('الإعدادات'!$B$5),1),'الحجوزات'!$A$6:$A$2005,"&lt;="&amp;EOMONTH('الإعدادات'!$B$5,0)))</f>
        <v/>
      </c>
      <c r="C30" s="19">
        <f>IF(A30="","",SUMIFS('الحجوزات'!$K$6:$K$2005,'الحجوزات'!$E$6:$E$2005,A30,'الحجوزات'!$A$6:$A$2005,"&gt;="&amp;DATE(YEAR('الإعدادات'!$B$5),MONTH('الإعدادات'!$B$5),1),'الحجوزات'!$A$6:$A$2005,"&lt;="&amp;EOMONTH('الإعدادات'!$B$5,0)))</f>
        <v/>
      </c>
    </row>
    <row r="31">
      <c r="A31" s="12">
        <f>IF('الخدمات'!A13&amp;""="","",'الخدمات'!A13)</f>
        <v/>
      </c>
      <c r="B31" s="18">
        <f>IF(A31="","",COUNTIFS('الحجوزات'!$E$6:$E$2005,A31,'الحجوزات'!$M$6:$M$2005,"تم",'الحجوزات'!$A$6:$A$2005,"&gt;="&amp;DATE(YEAR('الإعدادات'!$B$5),MONTH('الإعدادات'!$B$5),1),'الحجوزات'!$A$6:$A$2005,"&lt;="&amp;EOMONTH('الإعدادات'!$B$5,0)))</f>
        <v/>
      </c>
      <c r="C31" s="19">
        <f>IF(A31="","",SUMIFS('الحجوزات'!$K$6:$K$2005,'الحجوزات'!$E$6:$E$2005,A31,'الحجوزات'!$A$6:$A$2005,"&gt;="&amp;DATE(YEAR('الإعدادات'!$B$5),MONTH('الإعدادات'!$B$5),1),'الحجوزات'!$A$6:$A$2005,"&lt;="&amp;EOMONTH('الإعدادات'!$B$5,0)))</f>
        <v/>
      </c>
    </row>
    <row r="33">
      <c r="A33" s="25" t="inlineStr">
        <is>
          <t>الدفع حسب الطريقة (إيراد الشهر)</t>
        </is>
      </c>
    </row>
    <row r="34" ht="32" customHeight="1">
      <c r="A34" s="14" t="inlineStr">
        <is>
          <t>الطريقة</t>
        </is>
      </c>
      <c r="B34" s="14" t="inlineStr">
        <is>
          <t>عدد الخدمات</t>
        </is>
      </c>
      <c r="C34" s="14" t="inlineStr">
        <is>
          <t>الإيراد</t>
        </is>
      </c>
    </row>
    <row r="35">
      <c r="A35" s="12" t="inlineStr">
        <is>
          <t>نقدًا</t>
        </is>
      </c>
      <c r="B35" s="18">
        <f>COUNTIFS('الحجوزات'!$I$6:$I$2005,A35,'الحجوزات'!$M$6:$M$2005,"تم",'الحجوزات'!$A$6:$A$2005,"&gt;="&amp;DATE(YEAR('الإعدادات'!$B$5),MONTH('الإعدادات'!$B$5),1),'الحجوزات'!$A$6:$A$2005,"&lt;="&amp;EOMONTH('الإعدادات'!$B$5,0))</f>
        <v/>
      </c>
      <c r="C35" s="19">
        <f>SUMIFS('الحجوزات'!$K$6:$K$2005,'الحجوزات'!$I$6:$I$2005,A35,'الحجوزات'!$A$6:$A$2005,"&gt;="&amp;DATE(YEAR('الإعدادات'!$B$5),MONTH('الإعدادات'!$B$5),1),'الحجوزات'!$A$6:$A$2005,"&lt;="&amp;EOMONTH('الإعدادات'!$B$5,0))</f>
        <v/>
      </c>
    </row>
    <row r="36">
      <c r="A36" s="12" t="inlineStr">
        <is>
          <t>بطاقة</t>
        </is>
      </c>
      <c r="B36" s="18">
        <f>COUNTIFS('الحجوزات'!$I$6:$I$2005,A36,'الحجوزات'!$M$6:$M$2005,"تم",'الحجوزات'!$A$6:$A$2005,"&gt;="&amp;DATE(YEAR('الإعدادات'!$B$5),MONTH('الإعدادات'!$B$5),1),'الحجوزات'!$A$6:$A$2005,"&lt;="&amp;EOMONTH('الإعدادات'!$B$5,0))</f>
        <v/>
      </c>
      <c r="C36" s="19">
        <f>SUMIFS('الحجوزات'!$K$6:$K$2005,'الحجوزات'!$I$6:$I$2005,A36,'الحجوزات'!$A$6:$A$2005,"&gt;="&amp;DATE(YEAR('الإعدادات'!$B$5),MONTH('الإعدادات'!$B$5),1),'الحجوزات'!$A$6:$A$2005,"&lt;="&amp;EOMONTH('الإعدادات'!$B$5,0))</f>
        <v/>
      </c>
    </row>
    <row r="37">
      <c r="A37" s="12" t="inlineStr">
        <is>
          <t>محفظة إلكترونية</t>
        </is>
      </c>
      <c r="B37" s="18">
        <f>COUNTIFS('الحجوزات'!$I$6:$I$2005,A37,'الحجوزات'!$M$6:$M$2005,"تم",'الحجوزات'!$A$6:$A$2005,"&gt;="&amp;DATE(YEAR('الإعدادات'!$B$5),MONTH('الإعدادات'!$B$5),1),'الحجوزات'!$A$6:$A$2005,"&lt;="&amp;EOMONTH('الإعدادات'!$B$5,0))</f>
        <v/>
      </c>
      <c r="C37" s="19">
        <f>SUMIFS('الحجوزات'!$K$6:$K$2005,'الحجوزات'!$I$6:$I$2005,A37,'الحجوزات'!$A$6:$A$2005,"&gt;="&amp;DATE(YEAR('الإعدادات'!$B$5),MONTH('الإعدادات'!$B$5),1),'الحجوزات'!$A$6:$A$2005,"&lt;="&amp;EOMONTH('الإعدادات'!$B$5,0))</f>
        <v/>
      </c>
    </row>
  </sheetData>
  <mergeCells count="2">
    <mergeCell ref="A1:C1"/>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4" t="inlineStr">
        <is>
          <t>في هذا الشيت</t>
        </is>
      </c>
      <c r="C5" s="14" t="inlineStr">
        <is>
          <t>في برنامج مخصص من Softwiro</t>
        </is>
      </c>
    </row>
    <row r="6" ht="48" customHeight="1">
      <c r="B6" s="5" t="inlineStr">
        <is>
          <t>ملف واحد يعدّل فيه شخص واحد في كل مرة، وتصلك النسخ بالواتساب.</t>
        </is>
      </c>
      <c r="C6" s="27"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7" t="inlineStr">
        <is>
          <t>نصمم الشاشات على خطوات عملك، فيسجّل كل شخص ما يخصه فقط.</t>
        </is>
      </c>
    </row>
    <row r="8" ht="48" customHeight="1">
      <c r="B8" s="5" t="inlineStr">
        <is>
          <t>الأعمدة والصيغ ثابتة كما صُمّم الشيت.</t>
        </is>
      </c>
      <c r="C8" s="27" t="inlineStr">
        <is>
          <t>نبني ما تحتاجه أنت: تقارير وتنبيهات وشاشات على طريقتك.</t>
        </is>
      </c>
    </row>
    <row r="9" ht="48" customHeight="1">
      <c r="B9" s="5" t="inlineStr">
        <is>
          <t>النسخ الاحتياطية والأمان على مسؤوليتك.</t>
        </is>
      </c>
      <c r="C9" s="27" t="inlineStr">
        <is>
          <t>البرنامج على خادم مؤمّن مع نسخ احتياطية دورية.</t>
        </is>
      </c>
    </row>
    <row r="11" ht="30" customHeight="1">
      <c r="B11" s="28" t="inlineStr">
        <is>
          <t>تعرّف على برنامج مخصص من Softwiro واطلب عرضًا تجريبيًا ←</t>
        </is>
      </c>
    </row>
    <row r="13">
      <c r="B13" s="29"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حجوزات صالون التجميل</dc:title>
  <dc:description>يسجّل حجوزات صالونك وخدماته: قائمة اليوم مرتبة بالوقت، وسعر كل خدمة من قائمة أسعارك، وإيراد اليوم والشهر، وعمولة كل موظفة، ونسبة الإلغاء والغياب.</dc:description>
  <dcterms:created xsi:type="dcterms:W3CDTF">2026-11-05T01:18:25Z</dcterms:created>
  <dcterms:modified xsi:type="dcterms:W3CDTF">2026-11-05T01:18:27Z</dcterms:modified>
  <cp:keywords>Softwiro, Excel, شيت حجوزات صالون التجميل</cp:keywords>
</cp:coreProperties>
</file>