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طلاب" sheetId="3" state="visible" r:id="rId3"/>
    <sheet name="الدرجات" sheetId="4" state="visible" r:id="rId4"/>
    <sheet name="الدور الثاني" sheetId="5" state="visible" r:id="rId5"/>
    <sheet name="ترتيب الفصل" sheetId="6" state="visible" r:id="rId6"/>
    <sheet name="الملخص" sheetId="7" state="visible" r:id="rId7"/>
    <sheet name="لماذا ما زلت على إكسل؟" sheetId="8" state="visible" r:id="rId8"/>
  </sheets>
  <definedNames>
    <definedName name="_xlnm._FilterDatabase" localSheetId="2" hidden="1">'الطلاب'!$A$5:$O$305</definedName>
    <definedName name="_xlnm._FilterDatabase" localSheetId="3" hidden="1">'الدرجات'!$A$5:$P$1005</definedName>
  </definedNames>
  <calcPr calcId="124519" fullCalcOnLoad="1"/>
</workbook>
</file>

<file path=xl/styles.xml><?xml version="1.0" encoding="utf-8"?>
<styleSheet xmlns="http://schemas.openxmlformats.org/spreadsheetml/2006/main">
  <numFmts count="2">
    <numFmt numFmtId="164" formatCode="0.0%"/>
    <numFmt numFmtId="165" formatCode="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0F172A"/>
      <sz val="12"/>
    </font>
    <font>
      <name val="Arial"/>
      <b val="1"/>
      <color rgb="00FFFFFF"/>
      <sz val="11"/>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7">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0" fontId="10" fillId="0" borderId="0" applyAlignment="1" pivotButton="0" quotePrefix="0" xfId="0">
      <alignment horizontal="right" vertical="center" wrapText="1" readingOrder="2"/>
    </xf>
    <xf numFmtId="0" fontId="11" fillId="6" borderId="1" applyAlignment="1" pivotButton="0" quotePrefix="0" xfId="0">
      <alignment horizontal="center" vertical="center" wrapText="1" readingOrder="2"/>
    </xf>
    <xf numFmtId="165" fontId="4" fillId="0"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164"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azhar-student-grades?utm_source=excel&amp;utm_medium=template&amp;utm_campaign=azhar-student-grade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azhar-student-grade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azhar-student-grade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azhar-student-grade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azhar-student-grade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azhar-student-grades"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azhar-student-grades"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azhar-student-grades" TargetMode="External" Id="rId1" /><Relationship Type="http://schemas.openxmlformats.org/officeDocument/2006/relationships/hyperlink" Target="https://softwiro.com/ar/contact?utm_source=excel&amp;utm_medium=template&amp;utm_campaign=azhar-student-grade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كشف درجات طلبة الأزهر</t>
        </is>
      </c>
    </row>
    <row r="3" ht="36" customHeight="1">
      <c r="B3" s="2" t="inlineStr">
        <is>
          <t>يرصد درجات المواد الشرعية والعربية والعامة (أعمال السنة والامتحان النهائي)، ويحسب المجموع والنسبة والتقدير لكل طالب، ويستخرج قائمة المواد المتعثرة للدور الثاني، ويرتب طلاب الفصل.</t>
        </is>
      </c>
    </row>
    <row r="5">
      <c r="B5" s="3" t="inlineStr">
        <is>
          <t>طريقة الاستخدام</t>
        </is>
      </c>
    </row>
    <row r="6" ht="30" customHeight="1">
      <c r="B6" s="4" t="inlineStr">
        <is>
          <t>1. في شيت «الإعدادات» عدّل قائمة المواد وأقصى درجة لأعمال السنة وللامتحان النهائي ووزن كل مادة، حسب لائحة صفك. المواد الموجودة مثال فقط.</t>
        </is>
      </c>
    </row>
    <row r="7" ht="30" customHeight="1">
      <c r="B7" s="4" t="inlineStr">
        <is>
          <t>2. اكتب في الإعدادات نسبة النجاح في المادة وحدود التقدير وأقصى عدد مواد متعثرة يُسمح معه بدور ثانٍ، ثم أسماء الفصول.</t>
        </is>
      </c>
    </row>
    <row r="8" ht="30" customHeight="1">
      <c r="B8" s="4" t="inlineStr">
        <is>
          <t>3. في شيت «الطلاب» اكتب اسم الطالب الأول أو كودًا، واختر فصله.</t>
        </is>
      </c>
    </row>
    <row r="9" ht="30" customHeight="1">
      <c r="B9" s="4" t="inlineStr">
        <is>
          <t>4. في شيت «الدرجات» اكتب سطرًا لكل طالب ومادة: اختر الطالب والمادة، ثم اكتب درجة أعمال السنة ودرجة الامتحان النهائي.</t>
        </is>
      </c>
    </row>
    <row r="10" ht="30" customHeight="1">
      <c r="B10" s="4" t="inlineStr">
        <is>
          <t>5. يحسب شيت «الطلاب» المجموع والنسبة والتقدير وعدد المواد المتعثرة والحالة، ويرتب الطالب داخل فصله.</t>
        </is>
      </c>
    </row>
    <row r="11" ht="30" customHeight="1">
      <c r="B11" s="4" t="inlineStr">
        <is>
          <t>6. افتح «الدور الثاني» لقائمة المواد المتعثرة، و«ترتيب الفصل» بعد اختيار الفصل، و«الملخص» للصورة العامة.</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قائمة المواد وأوزانها وأقصى درجاتها وحدود النجاح والتقدير في الإعدادات أمثلة تضبطها أنت حسب لائحة الصف. الشيت لا يتضمن لائحة رسمية.</t>
        </is>
      </c>
    </row>
    <row r="20" ht="30" customHeight="1">
      <c r="B20" s="4" t="inlineStr">
        <is>
          <t>• درجة المادة = أعمال السنة + الامتحان النهائي. والمجموع الموزون = مجموع (درجة كل مادة × وزنها). اجعل كل الأوزان 1 إن أردت المجموع الخام.</t>
        </is>
      </c>
    </row>
    <row r="21" ht="30" customHeight="1">
      <c r="B21" s="4" t="inlineStr">
        <is>
          <t>• المادة المتعثرة هي التي تقل نسبتها عن نسبة النجاح في الإعدادات. والطالب «ناجح» إن لم يتعثر في مادة، و«دور ثانٍ» إن تعثر في عدد لا يزيد على الحد المكتوب، و«راسب» إن زاد.</t>
        </is>
      </c>
    </row>
    <row r="22" ht="30" customHeight="1">
      <c r="B22" s="4" t="inlineStr">
        <is>
          <t>• إذا كان للطالب مادة بلا درجة أعمال سنة أو نهائي، أو لم يُكتب لها سطر، تكون حالته «ناقص» ولا تُحسب نسبته ولا ترتيبه حتى تكتمل.</t>
        </is>
      </c>
    </row>
    <row r="23" ht="30" customHeight="1">
      <c r="B23" s="4" t="inlineStr">
        <is>
          <t>• اكتب اسم الطالب الأول أو كودًا فقط، ولا تكتب بيانات شخصية حساسة.</t>
        </is>
      </c>
    </row>
    <row r="24" ht="30" customHeight="1">
      <c r="B24" s="4" t="inlineStr">
        <is>
          <t>• يتسع الشيت لـ 300 طالب و1000 سطر درجات و15 مادة، وتعرض قائمة الدور الثاني أول 100 مادة متعثرة.</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F42"/>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18" customWidth="1" min="2" max="2"/>
    <col width="16" customWidth="1" min="3" max="3"/>
    <col width="16" customWidth="1" min="4" max="4"/>
    <col width="10" customWidth="1" min="5" max="5"/>
    <col width="14" customWidth="1" min="6" max="6"/>
  </cols>
  <sheetData>
    <row r="1" ht="26" customHeight="1">
      <c r="A1" s="10" t="inlineStr">
        <is>
          <t>كشف درجات طلبة الأزهر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نسبة النجاح في المادة</t>
        </is>
      </c>
      <c r="B4" s="13" t="n">
        <v>0.5</v>
      </c>
    </row>
    <row r="5">
      <c r="A5" s="12" t="inlineStr">
        <is>
          <t>حد تقدير «ممتاز» (نسبة المجموع)</t>
        </is>
      </c>
      <c r="B5" s="13" t="n">
        <v>0.85</v>
      </c>
    </row>
    <row r="6">
      <c r="A6" s="12" t="inlineStr">
        <is>
          <t>حد تقدير «جيد جدًا»</t>
        </is>
      </c>
      <c r="B6" s="13" t="n">
        <v>0.75</v>
      </c>
    </row>
    <row r="7">
      <c r="A7" s="12" t="inlineStr">
        <is>
          <t>حد تقدير «جيد»</t>
        </is>
      </c>
      <c r="B7" s="13" t="n">
        <v>0.65</v>
      </c>
    </row>
    <row r="8">
      <c r="A8" s="12" t="inlineStr">
        <is>
          <t>حد تقدير «مقبول» (وأقل منه «ضعيف»)</t>
        </is>
      </c>
      <c r="B8" s="13" t="n">
        <v>0.5</v>
      </c>
    </row>
    <row r="9">
      <c r="A9" s="12" t="inlineStr">
        <is>
          <t>أقصى عدد مواد متعثرة يُسمح معه بدور ثانٍ</t>
        </is>
      </c>
      <c r="B9" s="14" t="n">
        <v>3</v>
      </c>
    </row>
    <row r="10">
      <c r="A10" s="12" t="inlineStr">
        <is>
          <t>عدد المواد المسجلة</t>
        </is>
      </c>
      <c r="B10" s="15">
        <f>COUNTIF(A15:A29,"?*")</f>
        <v/>
      </c>
    </row>
    <row r="12" ht="48" customHeight="1">
      <c r="A12" s="8" t="inlineStr">
        <is>
          <t>القيم والمواد هنا أمثلة يضبطها المعلم حسب لائحة الصف. عدّل أي منها وسيعيد الشيت الحساب. الوزن مضروب في درجة المادة عند جمع المجموع (اجعله 1 لكل المواد للمجموع الخام).</t>
        </is>
      </c>
    </row>
    <row r="13">
      <c r="A13" s="16" t="inlineStr">
        <is>
          <t>المواد (مثال قابل للتعديل)</t>
        </is>
      </c>
    </row>
    <row r="14" ht="32" customHeight="1">
      <c r="A14" s="17" t="inlineStr">
        <is>
          <t>المادة</t>
        </is>
      </c>
      <c r="B14" s="17" t="inlineStr">
        <is>
          <t>المجموعة</t>
        </is>
      </c>
      <c r="C14" s="17" t="inlineStr">
        <is>
          <t>أقصى أعمال السنة</t>
        </is>
      </c>
      <c r="D14" s="17" t="inlineStr">
        <is>
          <t>أقصى الامتحان النهائي</t>
        </is>
      </c>
      <c r="E14" s="17" t="inlineStr">
        <is>
          <t>الوزن</t>
        </is>
      </c>
      <c r="F14" s="17" t="inlineStr">
        <is>
          <t>أقصى المادة</t>
        </is>
      </c>
    </row>
    <row r="15">
      <c r="A15" s="5" t="inlineStr">
        <is>
          <t>القرآن الكريم</t>
        </is>
      </c>
      <c r="B15" s="5" t="inlineStr">
        <is>
          <t>شرعية</t>
        </is>
      </c>
      <c r="C15" s="18" t="n">
        <v>20</v>
      </c>
      <c r="D15" s="18" t="n">
        <v>30</v>
      </c>
      <c r="E15" s="18" t="n">
        <v>2</v>
      </c>
      <c r="F15" s="19">
        <f>IF(A15&amp;""="","",N(C15)+N(D15))</f>
        <v/>
      </c>
    </row>
    <row r="16">
      <c r="A16" s="5" t="inlineStr">
        <is>
          <t>الفقه</t>
        </is>
      </c>
      <c r="B16" s="5" t="inlineStr">
        <is>
          <t>شرعية</t>
        </is>
      </c>
      <c r="C16" s="18" t="n">
        <v>20</v>
      </c>
      <c r="D16" s="18" t="n">
        <v>30</v>
      </c>
      <c r="E16" s="18" t="n">
        <v>1</v>
      </c>
      <c r="F16" s="19">
        <f>IF(A16&amp;""="","",N(C16)+N(D16))</f>
        <v/>
      </c>
    </row>
    <row r="17">
      <c r="A17" s="5" t="inlineStr">
        <is>
          <t>الحديث</t>
        </is>
      </c>
      <c r="B17" s="5" t="inlineStr">
        <is>
          <t>شرعية</t>
        </is>
      </c>
      <c r="C17" s="18" t="n">
        <v>20</v>
      </c>
      <c r="D17" s="18" t="n">
        <v>30</v>
      </c>
      <c r="E17" s="18" t="n">
        <v>1</v>
      </c>
      <c r="F17" s="19">
        <f>IF(A17&amp;""="","",N(C17)+N(D17))</f>
        <v/>
      </c>
    </row>
    <row r="18">
      <c r="A18" s="5" t="inlineStr">
        <is>
          <t>النحو</t>
        </is>
      </c>
      <c r="B18" s="5" t="inlineStr">
        <is>
          <t>عربية</t>
        </is>
      </c>
      <c r="C18" s="18" t="n">
        <v>20</v>
      </c>
      <c r="D18" s="18" t="n">
        <v>30</v>
      </c>
      <c r="E18" s="18" t="n">
        <v>1</v>
      </c>
      <c r="F18" s="19">
        <f>IF(A18&amp;""="","",N(C18)+N(D18))</f>
        <v/>
      </c>
    </row>
    <row r="19">
      <c r="A19" s="5" t="inlineStr">
        <is>
          <t>البلاغة</t>
        </is>
      </c>
      <c r="B19" s="5" t="inlineStr">
        <is>
          <t>عربية</t>
        </is>
      </c>
      <c r="C19" s="18" t="n">
        <v>20</v>
      </c>
      <c r="D19" s="18" t="n">
        <v>30</v>
      </c>
      <c r="E19" s="18" t="n">
        <v>1</v>
      </c>
      <c r="F19" s="19">
        <f>IF(A19&amp;""="","",N(C19)+N(D19))</f>
        <v/>
      </c>
    </row>
    <row r="20">
      <c r="A20" s="5" t="inlineStr">
        <is>
          <t>الأدب والنصوص</t>
        </is>
      </c>
      <c r="B20" s="5" t="inlineStr">
        <is>
          <t>عربية</t>
        </is>
      </c>
      <c r="C20" s="18" t="n">
        <v>20</v>
      </c>
      <c r="D20" s="18" t="n">
        <v>30</v>
      </c>
      <c r="E20" s="18" t="n">
        <v>1</v>
      </c>
      <c r="F20" s="19">
        <f>IF(A20&amp;""="","",N(C20)+N(D20))</f>
        <v/>
      </c>
    </row>
    <row r="21">
      <c r="A21" s="5" t="inlineStr">
        <is>
          <t>الرياضيات</t>
        </is>
      </c>
      <c r="B21" s="5" t="inlineStr">
        <is>
          <t>عامة</t>
        </is>
      </c>
      <c r="C21" s="18" t="n">
        <v>20</v>
      </c>
      <c r="D21" s="18" t="n">
        <v>40</v>
      </c>
      <c r="E21" s="18" t="n">
        <v>1</v>
      </c>
      <c r="F21" s="19">
        <f>IF(A21&amp;""="","",N(C21)+N(D21))</f>
        <v/>
      </c>
    </row>
    <row r="22">
      <c r="A22" s="5" t="inlineStr">
        <is>
          <t>العلوم</t>
        </is>
      </c>
      <c r="B22" s="5" t="inlineStr">
        <is>
          <t>عامة</t>
        </is>
      </c>
      <c r="C22" s="18" t="n">
        <v>15</v>
      </c>
      <c r="D22" s="18" t="n">
        <v>35</v>
      </c>
      <c r="E22" s="18" t="n">
        <v>1</v>
      </c>
      <c r="F22" s="19">
        <f>IF(A22&amp;""="","",N(C22)+N(D22))</f>
        <v/>
      </c>
    </row>
    <row r="23">
      <c r="A23" s="5" t="inlineStr">
        <is>
          <t>اللغة الإنجليزية</t>
        </is>
      </c>
      <c r="B23" s="5" t="inlineStr">
        <is>
          <t>عامة</t>
        </is>
      </c>
      <c r="C23" s="18" t="n">
        <v>20</v>
      </c>
      <c r="D23" s="18" t="n">
        <v>30</v>
      </c>
      <c r="E23" s="18" t="n">
        <v>1</v>
      </c>
      <c r="F23" s="19">
        <f>IF(A23&amp;""="","",N(C23)+N(D23))</f>
        <v/>
      </c>
    </row>
    <row r="24">
      <c r="A24" s="5" t="inlineStr">
        <is>
          <t>الدراسات الاجتماعية</t>
        </is>
      </c>
      <c r="B24" s="5" t="inlineStr">
        <is>
          <t>عامة</t>
        </is>
      </c>
      <c r="C24" s="18" t="n">
        <v>15</v>
      </c>
      <c r="D24" s="18" t="n">
        <v>35</v>
      </c>
      <c r="E24" s="18" t="n">
        <v>1</v>
      </c>
      <c r="F24" s="19">
        <f>IF(A24&amp;""="","",N(C24)+N(D24))</f>
        <v/>
      </c>
    </row>
    <row r="25">
      <c r="A25" s="5" t="n"/>
      <c r="B25" s="5" t="n"/>
      <c r="C25" s="18" t="n"/>
      <c r="D25" s="18" t="n"/>
      <c r="E25" s="18" t="n"/>
      <c r="F25" s="19">
        <f>IF(A25&amp;""="","",N(C25)+N(D25))</f>
        <v/>
      </c>
    </row>
    <row r="26">
      <c r="A26" s="5" t="n"/>
      <c r="B26" s="5" t="n"/>
      <c r="C26" s="18" t="n"/>
      <c r="D26" s="18" t="n"/>
      <c r="E26" s="18" t="n"/>
      <c r="F26" s="19">
        <f>IF(A26&amp;""="","",N(C26)+N(D26))</f>
        <v/>
      </c>
    </row>
    <row r="27">
      <c r="A27" s="5" t="n"/>
      <c r="B27" s="5" t="n"/>
      <c r="C27" s="18" t="n"/>
      <c r="D27" s="18" t="n"/>
      <c r="E27" s="18" t="n"/>
      <c r="F27" s="19">
        <f>IF(A27&amp;""="","",N(C27)+N(D27))</f>
        <v/>
      </c>
    </row>
    <row r="28">
      <c r="A28" s="5" t="n"/>
      <c r="B28" s="5" t="n"/>
      <c r="C28" s="18" t="n"/>
      <c r="D28" s="18" t="n"/>
      <c r="E28" s="18" t="n"/>
      <c r="F28" s="19">
        <f>IF(A28&amp;""="","",N(C28)+N(D28))</f>
        <v/>
      </c>
    </row>
    <row r="29">
      <c r="A29" s="5" t="n"/>
      <c r="B29" s="5" t="n"/>
      <c r="C29" s="18" t="n"/>
      <c r="D29" s="18" t="n"/>
      <c r="E29" s="18" t="n"/>
      <c r="F29" s="19">
        <f>IF(A29&amp;""="","",N(C29)+N(D29))</f>
        <v/>
      </c>
    </row>
    <row r="31">
      <c r="A31" s="16" t="inlineStr">
        <is>
          <t>الفصول</t>
        </is>
      </c>
    </row>
    <row r="32" ht="32" customHeight="1">
      <c r="A32" s="17" t="inlineStr">
        <is>
          <t>الفصل</t>
        </is>
      </c>
    </row>
    <row r="33">
      <c r="A33" s="5" t="inlineStr">
        <is>
          <t>فصل أ</t>
        </is>
      </c>
    </row>
    <row r="34">
      <c r="A34" s="5" t="inlineStr">
        <is>
          <t>فصل ب</t>
        </is>
      </c>
    </row>
    <row r="35">
      <c r="A35" s="5" t="inlineStr">
        <is>
          <t>فصل ج</t>
        </is>
      </c>
    </row>
    <row r="36">
      <c r="A36" s="5" t="n"/>
    </row>
    <row r="37">
      <c r="A37" s="5" t="n"/>
    </row>
    <row r="38">
      <c r="A38" s="5" t="n"/>
    </row>
    <row r="39">
      <c r="A39" s="5" t="n"/>
    </row>
    <row r="40">
      <c r="A40" s="5" t="n"/>
    </row>
    <row r="41">
      <c r="A41" s="5" t="n"/>
    </row>
    <row r="42">
      <c r="A42" s="5" t="n"/>
    </row>
  </sheetData>
  <mergeCells count="3">
    <mergeCell ref="A2:F2"/>
    <mergeCell ref="A1:F1"/>
    <mergeCell ref="A12:F12"/>
  </mergeCells>
  <dataValidations count="1">
    <dataValidation sqref="B15:B29" showDropDown="0" showInputMessage="0" showErrorMessage="0" allowBlank="1" type="list">
      <formula1>"شرعية,عربية,عامة"</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O3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18" customWidth="1" min="1" max="1"/>
    <col width="12" customWidth="1" min="2" max="2"/>
    <col width="11" customWidth="1" min="3" max="3"/>
    <col width="11" customWidth="1" min="4" max="4"/>
    <col width="12" customWidth="1" min="5" max="5"/>
    <col width="12" customWidth="1" min="6" max="6"/>
    <col width="12" customWidth="1" min="7" max="7"/>
    <col width="12" customWidth="1" min="8" max="8"/>
    <col width="11" customWidth="1" min="9" max="9"/>
    <col width="12" customWidth="1" min="10" max="10"/>
    <col width="11" customWidth="1" min="11" max="11"/>
    <col width="12" customWidth="1" min="12" max="12"/>
    <col width="11" customWidth="1" min="13" max="13"/>
    <col width="10" customWidth="1" min="14" max="14"/>
    <col width="14" customWidth="1" min="15" max="15"/>
  </cols>
  <sheetData>
    <row r="1" ht="26" customHeight="1">
      <c r="A1" s="10" t="inlineStr">
        <is>
          <t>كشف درجات طلبة الأزهر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7" t="inlineStr">
        <is>
          <t>الطالب (اسم أول أو كود)</t>
        </is>
      </c>
      <c r="B5" s="17" t="inlineStr">
        <is>
          <t>الفصل</t>
        </is>
      </c>
      <c r="C5" s="17" t="inlineStr">
        <is>
          <t>مواد مكتملة</t>
        </is>
      </c>
      <c r="D5" s="17" t="inlineStr">
        <is>
          <t>مواد ناقصة</t>
        </is>
      </c>
      <c r="E5" s="17" t="inlineStr">
        <is>
          <t>أعمال السنة (موزونة)</t>
        </is>
      </c>
      <c r="F5" s="17" t="inlineStr">
        <is>
          <t>النهائي (موزون)</t>
        </is>
      </c>
      <c r="G5" s="17" t="inlineStr">
        <is>
          <t>المجموع</t>
        </is>
      </c>
      <c r="H5" s="17" t="inlineStr">
        <is>
          <t>الأقصى</t>
        </is>
      </c>
      <c r="I5" s="17" t="inlineStr">
        <is>
          <t>النسبة</t>
        </is>
      </c>
      <c r="J5" s="17" t="inlineStr">
        <is>
          <t>التقدير</t>
        </is>
      </c>
      <c r="K5" s="17" t="inlineStr">
        <is>
          <t>مواد متعثرة</t>
        </is>
      </c>
      <c r="L5" s="17" t="inlineStr">
        <is>
          <t>الحالة</t>
        </is>
      </c>
      <c r="M5" s="17" t="inlineStr">
        <is>
          <t>الترتيب في الفصل</t>
        </is>
      </c>
      <c r="N5" s="17" t="inlineStr">
        <is>
          <t>ترتيب فريد</t>
        </is>
      </c>
      <c r="O5" s="17" t="inlineStr">
        <is>
          <t>مفتاح</t>
        </is>
      </c>
    </row>
    <row r="6">
      <c r="A6" s="5" t="inlineStr">
        <is>
          <t>أحمد</t>
        </is>
      </c>
      <c r="B6" s="5" t="inlineStr">
        <is>
          <t>فصل أ</t>
        </is>
      </c>
      <c r="C6" s="15">
        <f>IF(A6&amp;""="","",COUNTIFS('الدرجات'!$A$6:$A$1005,A6&amp;"",'الدرجات'!$K$6:$K$1005,1))</f>
        <v/>
      </c>
      <c r="D6" s="15">
        <f>IF(A6&amp;""="","",MAX(0,'الإعدادات'!$B$10-C6))</f>
        <v/>
      </c>
      <c r="E6" s="19">
        <f>IF(A6&amp;""="","",SUMIFS('الدرجات'!$L$6:$L$1005,'الدرجات'!$A$6:$A$1005,A6&amp;"",'الدرجات'!$K$6:$K$1005,1))</f>
        <v/>
      </c>
      <c r="F6" s="19">
        <f>IF(A6&amp;""="","",SUMIFS('الدرجات'!$M$6:$M$1005,'الدرجات'!$A$6:$A$1005,A6&amp;"",'الدرجات'!$K$6:$K$1005,1))</f>
        <v/>
      </c>
      <c r="G6" s="19">
        <f>IF(A6&amp;""="","",E6+F6)</f>
        <v/>
      </c>
      <c r="H6" s="19">
        <f>IF(A6&amp;""="","",SUMIFS('الدرجات'!$N$6:$N$1005,'الدرجات'!$A$6:$A$1005,A6&amp;"",'الدرجات'!$K$6:$K$1005,1))</f>
        <v/>
      </c>
      <c r="I6" s="20">
        <f>IF(A6&amp;""="","",IF(D6&gt;0,"",IF(H6=0,"",ROUND(G6/H6,6))))</f>
        <v/>
      </c>
      <c r="J6" s="6">
        <f>IF(I6="","",IF(I6&gt;='الإعدادات'!$B$5,"ممتاز",IF(I6&gt;='الإعدادات'!$B$6,"جيد جدًا",IF(I6&gt;='الإعدادات'!$B$7,"جيد",IF(I6&gt;='الإعدادات'!$B$8,"مقبول","ضعيف")))))</f>
        <v/>
      </c>
      <c r="K6" s="15">
        <f>IF(A6&amp;""="","",COUNTIFS('الدرجات'!$A$6:$A$1005,A6&amp;"",'الدرجات'!$J$6:$J$1005,"متعثر"))</f>
        <v/>
      </c>
      <c r="L6" s="6">
        <f>IF(A6&amp;""="","",IF(D6&gt;0,"ناقص",IF(K6=0,"ناجح",IF(K6&lt;='الإعدادات'!$B$9,"دور ثانٍ","راسب"))))</f>
        <v/>
      </c>
      <c r="M6" s="15">
        <f>IF(I6="","",COUNTIFS('الطلاب'!$B$6:$B$305,B6&amp;"",'الطلاب'!$I$6:$I$305,"&gt;"&amp;I6)+1)</f>
        <v/>
      </c>
      <c r="N6" s="15">
        <f>IF(I6="","",COUNTIFS('الطلاب'!$B$6:$B$305,B6&amp;"",'الطلاب'!$I$6:$I$305,"&gt;"&amp;I6)+COUNTIFS($B$6:B6,B6&amp;"",$I$6:I6,I6))</f>
        <v/>
      </c>
      <c r="O6" s="6">
        <f>IF(N6="","",B6&amp;"|"&amp;N6)</f>
        <v/>
      </c>
    </row>
    <row r="7">
      <c r="A7" s="5" t="inlineStr">
        <is>
          <t>محمود</t>
        </is>
      </c>
      <c r="B7" s="5" t="inlineStr">
        <is>
          <t>فصل أ</t>
        </is>
      </c>
      <c r="C7" s="15">
        <f>IF(A7&amp;""="","",COUNTIFS('الدرجات'!$A$6:$A$1005,A7&amp;"",'الدرجات'!$K$6:$K$1005,1))</f>
        <v/>
      </c>
      <c r="D7" s="15">
        <f>IF(A7&amp;""="","",MAX(0,'الإعدادات'!$B$10-C7))</f>
        <v/>
      </c>
      <c r="E7" s="19">
        <f>IF(A7&amp;""="","",SUMIFS('الدرجات'!$L$6:$L$1005,'الدرجات'!$A$6:$A$1005,A7&amp;"",'الدرجات'!$K$6:$K$1005,1))</f>
        <v/>
      </c>
      <c r="F7" s="19">
        <f>IF(A7&amp;""="","",SUMIFS('الدرجات'!$M$6:$M$1005,'الدرجات'!$A$6:$A$1005,A7&amp;"",'الدرجات'!$K$6:$K$1005,1))</f>
        <v/>
      </c>
      <c r="G7" s="19">
        <f>IF(A7&amp;""="","",E7+F7)</f>
        <v/>
      </c>
      <c r="H7" s="19">
        <f>IF(A7&amp;""="","",SUMIFS('الدرجات'!$N$6:$N$1005,'الدرجات'!$A$6:$A$1005,A7&amp;"",'الدرجات'!$K$6:$K$1005,1))</f>
        <v/>
      </c>
      <c r="I7" s="20">
        <f>IF(A7&amp;""="","",IF(D7&gt;0,"",IF(H7=0,"",ROUND(G7/H7,6))))</f>
        <v/>
      </c>
      <c r="J7" s="6">
        <f>IF(I7="","",IF(I7&gt;='الإعدادات'!$B$5,"ممتاز",IF(I7&gt;='الإعدادات'!$B$6,"جيد جدًا",IF(I7&gt;='الإعدادات'!$B$7,"جيد",IF(I7&gt;='الإعدادات'!$B$8,"مقبول","ضعيف")))))</f>
        <v/>
      </c>
      <c r="K7" s="15">
        <f>IF(A7&amp;""="","",COUNTIFS('الدرجات'!$A$6:$A$1005,A7&amp;"",'الدرجات'!$J$6:$J$1005,"متعثر"))</f>
        <v/>
      </c>
      <c r="L7" s="6">
        <f>IF(A7&amp;""="","",IF(D7&gt;0,"ناقص",IF(K7=0,"ناجح",IF(K7&lt;='الإعدادات'!$B$9,"دور ثانٍ","راسب"))))</f>
        <v/>
      </c>
      <c r="M7" s="15">
        <f>IF(I7="","",COUNTIFS('الطلاب'!$B$6:$B$305,B7&amp;"",'الطلاب'!$I$6:$I$305,"&gt;"&amp;I7)+1)</f>
        <v/>
      </c>
      <c r="N7" s="15">
        <f>IF(I7="","",COUNTIFS('الطلاب'!$B$6:$B$305,B7&amp;"",'الطلاب'!$I$6:$I$305,"&gt;"&amp;I7)+COUNTIFS($B$6:B7,B7&amp;"",$I$6:I7,I7))</f>
        <v/>
      </c>
      <c r="O7" s="6">
        <f>IF(N7="","",B7&amp;"|"&amp;N7)</f>
        <v/>
      </c>
    </row>
    <row r="8">
      <c r="A8" s="5" t="inlineStr">
        <is>
          <t>يوسف</t>
        </is>
      </c>
      <c r="B8" s="5" t="inlineStr">
        <is>
          <t>فصل أ</t>
        </is>
      </c>
      <c r="C8" s="15">
        <f>IF(A8&amp;""="","",COUNTIFS('الدرجات'!$A$6:$A$1005,A8&amp;"",'الدرجات'!$K$6:$K$1005,1))</f>
        <v/>
      </c>
      <c r="D8" s="15">
        <f>IF(A8&amp;""="","",MAX(0,'الإعدادات'!$B$10-C8))</f>
        <v/>
      </c>
      <c r="E8" s="19">
        <f>IF(A8&amp;""="","",SUMIFS('الدرجات'!$L$6:$L$1005,'الدرجات'!$A$6:$A$1005,A8&amp;"",'الدرجات'!$K$6:$K$1005,1))</f>
        <v/>
      </c>
      <c r="F8" s="19">
        <f>IF(A8&amp;""="","",SUMIFS('الدرجات'!$M$6:$M$1005,'الدرجات'!$A$6:$A$1005,A8&amp;"",'الدرجات'!$K$6:$K$1005,1))</f>
        <v/>
      </c>
      <c r="G8" s="19">
        <f>IF(A8&amp;""="","",E8+F8)</f>
        <v/>
      </c>
      <c r="H8" s="19">
        <f>IF(A8&amp;""="","",SUMIFS('الدرجات'!$N$6:$N$1005,'الدرجات'!$A$6:$A$1005,A8&amp;"",'الدرجات'!$K$6:$K$1005,1))</f>
        <v/>
      </c>
      <c r="I8" s="20">
        <f>IF(A8&amp;""="","",IF(D8&gt;0,"",IF(H8=0,"",ROUND(G8/H8,6))))</f>
        <v/>
      </c>
      <c r="J8" s="6">
        <f>IF(I8="","",IF(I8&gt;='الإعدادات'!$B$5,"ممتاز",IF(I8&gt;='الإعدادات'!$B$6,"جيد جدًا",IF(I8&gt;='الإعدادات'!$B$7,"جيد",IF(I8&gt;='الإعدادات'!$B$8,"مقبول","ضعيف")))))</f>
        <v/>
      </c>
      <c r="K8" s="15">
        <f>IF(A8&amp;""="","",COUNTIFS('الدرجات'!$A$6:$A$1005,A8&amp;"",'الدرجات'!$J$6:$J$1005,"متعثر"))</f>
        <v/>
      </c>
      <c r="L8" s="6">
        <f>IF(A8&amp;""="","",IF(D8&gt;0,"ناقص",IF(K8=0,"ناجح",IF(K8&lt;='الإعدادات'!$B$9,"دور ثانٍ","راسب"))))</f>
        <v/>
      </c>
      <c r="M8" s="15">
        <f>IF(I8="","",COUNTIFS('الطلاب'!$B$6:$B$305,B8&amp;"",'الطلاب'!$I$6:$I$305,"&gt;"&amp;I8)+1)</f>
        <v/>
      </c>
      <c r="N8" s="15">
        <f>IF(I8="","",COUNTIFS('الطلاب'!$B$6:$B$305,B8&amp;"",'الطلاب'!$I$6:$I$305,"&gt;"&amp;I8)+COUNTIFS($B$6:B8,B8&amp;"",$I$6:I8,I8))</f>
        <v/>
      </c>
      <c r="O8" s="6">
        <f>IF(N8="","",B8&amp;"|"&amp;N8)</f>
        <v/>
      </c>
    </row>
    <row r="9">
      <c r="A9" s="5" t="inlineStr">
        <is>
          <t>عمر</t>
        </is>
      </c>
      <c r="B9" s="5" t="inlineStr">
        <is>
          <t>فصل أ</t>
        </is>
      </c>
      <c r="C9" s="15">
        <f>IF(A9&amp;""="","",COUNTIFS('الدرجات'!$A$6:$A$1005,A9&amp;"",'الدرجات'!$K$6:$K$1005,1))</f>
        <v/>
      </c>
      <c r="D9" s="15">
        <f>IF(A9&amp;""="","",MAX(0,'الإعدادات'!$B$10-C9))</f>
        <v/>
      </c>
      <c r="E9" s="19">
        <f>IF(A9&amp;""="","",SUMIFS('الدرجات'!$L$6:$L$1005,'الدرجات'!$A$6:$A$1005,A9&amp;"",'الدرجات'!$K$6:$K$1005,1))</f>
        <v/>
      </c>
      <c r="F9" s="19">
        <f>IF(A9&amp;""="","",SUMIFS('الدرجات'!$M$6:$M$1005,'الدرجات'!$A$6:$A$1005,A9&amp;"",'الدرجات'!$K$6:$K$1005,1))</f>
        <v/>
      </c>
      <c r="G9" s="19">
        <f>IF(A9&amp;""="","",E9+F9)</f>
        <v/>
      </c>
      <c r="H9" s="19">
        <f>IF(A9&amp;""="","",SUMIFS('الدرجات'!$N$6:$N$1005,'الدرجات'!$A$6:$A$1005,A9&amp;"",'الدرجات'!$K$6:$K$1005,1))</f>
        <v/>
      </c>
      <c r="I9" s="20">
        <f>IF(A9&amp;""="","",IF(D9&gt;0,"",IF(H9=0,"",ROUND(G9/H9,6))))</f>
        <v/>
      </c>
      <c r="J9" s="6">
        <f>IF(I9="","",IF(I9&gt;='الإعدادات'!$B$5,"ممتاز",IF(I9&gt;='الإعدادات'!$B$6,"جيد جدًا",IF(I9&gt;='الإعدادات'!$B$7,"جيد",IF(I9&gt;='الإعدادات'!$B$8,"مقبول","ضعيف")))))</f>
        <v/>
      </c>
      <c r="K9" s="15">
        <f>IF(A9&amp;""="","",COUNTIFS('الدرجات'!$A$6:$A$1005,A9&amp;"",'الدرجات'!$J$6:$J$1005,"متعثر"))</f>
        <v/>
      </c>
      <c r="L9" s="6">
        <f>IF(A9&amp;""="","",IF(D9&gt;0,"ناقص",IF(K9=0,"ناجح",IF(K9&lt;='الإعدادات'!$B$9,"دور ثانٍ","راسب"))))</f>
        <v/>
      </c>
      <c r="M9" s="15">
        <f>IF(I9="","",COUNTIFS('الطلاب'!$B$6:$B$305,B9&amp;"",'الطلاب'!$I$6:$I$305,"&gt;"&amp;I9)+1)</f>
        <v/>
      </c>
      <c r="N9" s="15">
        <f>IF(I9="","",COUNTIFS('الطلاب'!$B$6:$B$305,B9&amp;"",'الطلاب'!$I$6:$I$305,"&gt;"&amp;I9)+COUNTIFS($B$6:B9,B9&amp;"",$I$6:I9,I9))</f>
        <v/>
      </c>
      <c r="O9" s="6">
        <f>IF(N9="","",B9&amp;"|"&amp;N9)</f>
        <v/>
      </c>
    </row>
    <row r="10">
      <c r="A10" s="5" t="inlineStr">
        <is>
          <t>علي</t>
        </is>
      </c>
      <c r="B10" s="5" t="inlineStr">
        <is>
          <t>فصل ب</t>
        </is>
      </c>
      <c r="C10" s="15">
        <f>IF(A10&amp;""="","",COUNTIFS('الدرجات'!$A$6:$A$1005,A10&amp;"",'الدرجات'!$K$6:$K$1005,1))</f>
        <v/>
      </c>
      <c r="D10" s="15">
        <f>IF(A10&amp;""="","",MAX(0,'الإعدادات'!$B$10-C10))</f>
        <v/>
      </c>
      <c r="E10" s="19">
        <f>IF(A10&amp;""="","",SUMIFS('الدرجات'!$L$6:$L$1005,'الدرجات'!$A$6:$A$1005,A10&amp;"",'الدرجات'!$K$6:$K$1005,1))</f>
        <v/>
      </c>
      <c r="F10" s="19">
        <f>IF(A10&amp;""="","",SUMIFS('الدرجات'!$M$6:$M$1005,'الدرجات'!$A$6:$A$1005,A10&amp;"",'الدرجات'!$K$6:$K$1005,1))</f>
        <v/>
      </c>
      <c r="G10" s="19">
        <f>IF(A10&amp;""="","",E10+F10)</f>
        <v/>
      </c>
      <c r="H10" s="19">
        <f>IF(A10&amp;""="","",SUMIFS('الدرجات'!$N$6:$N$1005,'الدرجات'!$A$6:$A$1005,A10&amp;"",'الدرجات'!$K$6:$K$1005,1))</f>
        <v/>
      </c>
      <c r="I10" s="20">
        <f>IF(A10&amp;""="","",IF(D10&gt;0,"",IF(H10=0,"",ROUND(G10/H10,6))))</f>
        <v/>
      </c>
      <c r="J10" s="6">
        <f>IF(I10="","",IF(I10&gt;='الإعدادات'!$B$5,"ممتاز",IF(I10&gt;='الإعدادات'!$B$6,"جيد جدًا",IF(I10&gt;='الإعدادات'!$B$7,"جيد",IF(I10&gt;='الإعدادات'!$B$8,"مقبول","ضعيف")))))</f>
        <v/>
      </c>
      <c r="K10" s="15">
        <f>IF(A10&amp;""="","",COUNTIFS('الدرجات'!$A$6:$A$1005,A10&amp;"",'الدرجات'!$J$6:$J$1005,"متعثر"))</f>
        <v/>
      </c>
      <c r="L10" s="6">
        <f>IF(A10&amp;""="","",IF(D10&gt;0,"ناقص",IF(K10=0,"ناجح",IF(K10&lt;='الإعدادات'!$B$9,"دور ثانٍ","راسب"))))</f>
        <v/>
      </c>
      <c r="M10" s="15">
        <f>IF(I10="","",COUNTIFS('الطلاب'!$B$6:$B$305,B10&amp;"",'الطلاب'!$I$6:$I$305,"&gt;"&amp;I10)+1)</f>
        <v/>
      </c>
      <c r="N10" s="15">
        <f>IF(I10="","",COUNTIFS('الطلاب'!$B$6:$B$305,B10&amp;"",'الطلاب'!$I$6:$I$305,"&gt;"&amp;I10)+COUNTIFS($B$6:B10,B10&amp;"",$I$6:I10,I10))</f>
        <v/>
      </c>
      <c r="O10" s="6">
        <f>IF(N10="","",B10&amp;"|"&amp;N10)</f>
        <v/>
      </c>
    </row>
    <row r="11">
      <c r="A11" s="5" t="inlineStr">
        <is>
          <t>حسن</t>
        </is>
      </c>
      <c r="B11" s="5" t="inlineStr">
        <is>
          <t>فصل ب</t>
        </is>
      </c>
      <c r="C11" s="15">
        <f>IF(A11&amp;""="","",COUNTIFS('الدرجات'!$A$6:$A$1005,A11&amp;"",'الدرجات'!$K$6:$K$1005,1))</f>
        <v/>
      </c>
      <c r="D11" s="15">
        <f>IF(A11&amp;""="","",MAX(0,'الإعدادات'!$B$10-C11))</f>
        <v/>
      </c>
      <c r="E11" s="19">
        <f>IF(A11&amp;""="","",SUMIFS('الدرجات'!$L$6:$L$1005,'الدرجات'!$A$6:$A$1005,A11&amp;"",'الدرجات'!$K$6:$K$1005,1))</f>
        <v/>
      </c>
      <c r="F11" s="19">
        <f>IF(A11&amp;""="","",SUMIFS('الدرجات'!$M$6:$M$1005,'الدرجات'!$A$6:$A$1005,A11&amp;"",'الدرجات'!$K$6:$K$1005,1))</f>
        <v/>
      </c>
      <c r="G11" s="19">
        <f>IF(A11&amp;""="","",E11+F11)</f>
        <v/>
      </c>
      <c r="H11" s="19">
        <f>IF(A11&amp;""="","",SUMIFS('الدرجات'!$N$6:$N$1005,'الدرجات'!$A$6:$A$1005,A11&amp;"",'الدرجات'!$K$6:$K$1005,1))</f>
        <v/>
      </c>
      <c r="I11" s="20">
        <f>IF(A11&amp;""="","",IF(D11&gt;0,"",IF(H11=0,"",ROUND(G11/H11,6))))</f>
        <v/>
      </c>
      <c r="J11" s="6">
        <f>IF(I11="","",IF(I11&gt;='الإعدادات'!$B$5,"ممتاز",IF(I11&gt;='الإعدادات'!$B$6,"جيد جدًا",IF(I11&gt;='الإعدادات'!$B$7,"جيد",IF(I11&gt;='الإعدادات'!$B$8,"مقبول","ضعيف")))))</f>
        <v/>
      </c>
      <c r="K11" s="15">
        <f>IF(A11&amp;""="","",COUNTIFS('الدرجات'!$A$6:$A$1005,A11&amp;"",'الدرجات'!$J$6:$J$1005,"متعثر"))</f>
        <v/>
      </c>
      <c r="L11" s="6">
        <f>IF(A11&amp;""="","",IF(D11&gt;0,"ناقص",IF(K11=0,"ناجح",IF(K11&lt;='الإعدادات'!$B$9,"دور ثانٍ","راسب"))))</f>
        <v/>
      </c>
      <c r="M11" s="15">
        <f>IF(I11="","",COUNTIFS('الطلاب'!$B$6:$B$305,B11&amp;"",'الطلاب'!$I$6:$I$305,"&gt;"&amp;I11)+1)</f>
        <v/>
      </c>
      <c r="N11" s="15">
        <f>IF(I11="","",COUNTIFS('الطلاب'!$B$6:$B$305,B11&amp;"",'الطلاب'!$I$6:$I$305,"&gt;"&amp;I11)+COUNTIFS($B$6:B11,B11&amp;"",$I$6:I11,I11))</f>
        <v/>
      </c>
      <c r="O11" s="6">
        <f>IF(N11="","",B11&amp;"|"&amp;N11)</f>
        <v/>
      </c>
    </row>
    <row r="12">
      <c r="A12" s="5" t="inlineStr">
        <is>
          <t>إبراهيم</t>
        </is>
      </c>
      <c r="B12" s="5" t="inlineStr">
        <is>
          <t>فصل ب</t>
        </is>
      </c>
      <c r="C12" s="15">
        <f>IF(A12&amp;""="","",COUNTIFS('الدرجات'!$A$6:$A$1005,A12&amp;"",'الدرجات'!$K$6:$K$1005,1))</f>
        <v/>
      </c>
      <c r="D12" s="15">
        <f>IF(A12&amp;""="","",MAX(0,'الإعدادات'!$B$10-C12))</f>
        <v/>
      </c>
      <c r="E12" s="19">
        <f>IF(A12&amp;""="","",SUMIFS('الدرجات'!$L$6:$L$1005,'الدرجات'!$A$6:$A$1005,A12&amp;"",'الدرجات'!$K$6:$K$1005,1))</f>
        <v/>
      </c>
      <c r="F12" s="19">
        <f>IF(A12&amp;""="","",SUMIFS('الدرجات'!$M$6:$M$1005,'الدرجات'!$A$6:$A$1005,A12&amp;"",'الدرجات'!$K$6:$K$1005,1))</f>
        <v/>
      </c>
      <c r="G12" s="19">
        <f>IF(A12&amp;""="","",E12+F12)</f>
        <v/>
      </c>
      <c r="H12" s="19">
        <f>IF(A12&amp;""="","",SUMIFS('الدرجات'!$N$6:$N$1005,'الدرجات'!$A$6:$A$1005,A12&amp;"",'الدرجات'!$K$6:$K$1005,1))</f>
        <v/>
      </c>
      <c r="I12" s="20">
        <f>IF(A12&amp;""="","",IF(D12&gt;0,"",IF(H12=0,"",ROUND(G12/H12,6))))</f>
        <v/>
      </c>
      <c r="J12" s="6">
        <f>IF(I12="","",IF(I12&gt;='الإعدادات'!$B$5,"ممتاز",IF(I12&gt;='الإعدادات'!$B$6,"جيد جدًا",IF(I12&gt;='الإعدادات'!$B$7,"جيد",IF(I12&gt;='الإعدادات'!$B$8,"مقبول","ضعيف")))))</f>
        <v/>
      </c>
      <c r="K12" s="15">
        <f>IF(A12&amp;""="","",COUNTIFS('الدرجات'!$A$6:$A$1005,A12&amp;"",'الدرجات'!$J$6:$J$1005,"متعثر"))</f>
        <v/>
      </c>
      <c r="L12" s="6">
        <f>IF(A12&amp;""="","",IF(D12&gt;0,"ناقص",IF(K12=0,"ناجح",IF(K12&lt;='الإعدادات'!$B$9,"دور ثانٍ","راسب"))))</f>
        <v/>
      </c>
      <c r="M12" s="15">
        <f>IF(I12="","",COUNTIFS('الطلاب'!$B$6:$B$305,B12&amp;"",'الطلاب'!$I$6:$I$305,"&gt;"&amp;I12)+1)</f>
        <v/>
      </c>
      <c r="N12" s="15">
        <f>IF(I12="","",COUNTIFS('الطلاب'!$B$6:$B$305,B12&amp;"",'الطلاب'!$I$6:$I$305,"&gt;"&amp;I12)+COUNTIFS($B$6:B12,B12&amp;"",$I$6:I12,I12))</f>
        <v/>
      </c>
      <c r="O12" s="6">
        <f>IF(N12="","",B12&amp;"|"&amp;N12)</f>
        <v/>
      </c>
    </row>
    <row r="13">
      <c r="A13" s="5" t="inlineStr">
        <is>
          <t>مصطفى</t>
        </is>
      </c>
      <c r="B13" s="5" t="inlineStr">
        <is>
          <t>فصل ب</t>
        </is>
      </c>
      <c r="C13" s="15">
        <f>IF(A13&amp;""="","",COUNTIFS('الدرجات'!$A$6:$A$1005,A13&amp;"",'الدرجات'!$K$6:$K$1005,1))</f>
        <v/>
      </c>
      <c r="D13" s="15">
        <f>IF(A13&amp;""="","",MAX(0,'الإعدادات'!$B$10-C13))</f>
        <v/>
      </c>
      <c r="E13" s="19">
        <f>IF(A13&amp;""="","",SUMIFS('الدرجات'!$L$6:$L$1005,'الدرجات'!$A$6:$A$1005,A13&amp;"",'الدرجات'!$K$6:$K$1005,1))</f>
        <v/>
      </c>
      <c r="F13" s="19">
        <f>IF(A13&amp;""="","",SUMIFS('الدرجات'!$M$6:$M$1005,'الدرجات'!$A$6:$A$1005,A13&amp;"",'الدرجات'!$K$6:$K$1005,1))</f>
        <v/>
      </c>
      <c r="G13" s="19">
        <f>IF(A13&amp;""="","",E13+F13)</f>
        <v/>
      </c>
      <c r="H13" s="19">
        <f>IF(A13&amp;""="","",SUMIFS('الدرجات'!$N$6:$N$1005,'الدرجات'!$A$6:$A$1005,A13&amp;"",'الدرجات'!$K$6:$K$1005,1))</f>
        <v/>
      </c>
      <c r="I13" s="20">
        <f>IF(A13&amp;""="","",IF(D13&gt;0,"",IF(H13=0,"",ROUND(G13/H13,6))))</f>
        <v/>
      </c>
      <c r="J13" s="6">
        <f>IF(I13="","",IF(I13&gt;='الإعدادات'!$B$5,"ممتاز",IF(I13&gt;='الإعدادات'!$B$6,"جيد جدًا",IF(I13&gt;='الإعدادات'!$B$7,"جيد",IF(I13&gt;='الإعدادات'!$B$8,"مقبول","ضعيف")))))</f>
        <v/>
      </c>
      <c r="K13" s="15">
        <f>IF(A13&amp;""="","",COUNTIFS('الدرجات'!$A$6:$A$1005,A13&amp;"",'الدرجات'!$J$6:$J$1005,"متعثر"))</f>
        <v/>
      </c>
      <c r="L13" s="6">
        <f>IF(A13&amp;""="","",IF(D13&gt;0,"ناقص",IF(K13=0,"ناجح",IF(K13&lt;='الإعدادات'!$B$9,"دور ثانٍ","راسب"))))</f>
        <v/>
      </c>
      <c r="M13" s="15">
        <f>IF(I13="","",COUNTIFS('الطلاب'!$B$6:$B$305,B13&amp;"",'الطلاب'!$I$6:$I$305,"&gt;"&amp;I13)+1)</f>
        <v/>
      </c>
      <c r="N13" s="15">
        <f>IF(I13="","",COUNTIFS('الطلاب'!$B$6:$B$305,B13&amp;"",'الطلاب'!$I$6:$I$305,"&gt;"&amp;I13)+COUNTIFS($B$6:B13,B13&amp;"",$I$6:I13,I13))</f>
        <v/>
      </c>
      <c r="O13" s="6">
        <f>IF(N13="","",B13&amp;"|"&amp;N13)</f>
        <v/>
      </c>
    </row>
    <row r="14">
      <c r="A14" s="5" t="n"/>
      <c r="B14" s="5" t="n"/>
      <c r="C14" s="15">
        <f>IF(A14&amp;""="","",COUNTIFS('الدرجات'!$A$6:$A$1005,A14&amp;"",'الدرجات'!$K$6:$K$1005,1))</f>
        <v/>
      </c>
      <c r="D14" s="15">
        <f>IF(A14&amp;""="","",MAX(0,'الإعدادات'!$B$10-C14))</f>
        <v/>
      </c>
      <c r="E14" s="19">
        <f>IF(A14&amp;""="","",SUMIFS('الدرجات'!$L$6:$L$1005,'الدرجات'!$A$6:$A$1005,A14&amp;"",'الدرجات'!$K$6:$K$1005,1))</f>
        <v/>
      </c>
      <c r="F14" s="19">
        <f>IF(A14&amp;""="","",SUMIFS('الدرجات'!$M$6:$M$1005,'الدرجات'!$A$6:$A$1005,A14&amp;"",'الدرجات'!$K$6:$K$1005,1))</f>
        <v/>
      </c>
      <c r="G14" s="19">
        <f>IF(A14&amp;""="","",E14+F14)</f>
        <v/>
      </c>
      <c r="H14" s="19">
        <f>IF(A14&amp;""="","",SUMIFS('الدرجات'!$N$6:$N$1005,'الدرجات'!$A$6:$A$1005,A14&amp;"",'الدرجات'!$K$6:$K$1005,1))</f>
        <v/>
      </c>
      <c r="I14" s="20">
        <f>IF(A14&amp;""="","",IF(D14&gt;0,"",IF(H14=0,"",ROUND(G14/H14,6))))</f>
        <v/>
      </c>
      <c r="J14" s="6">
        <f>IF(I14="","",IF(I14&gt;='الإعدادات'!$B$5,"ممتاز",IF(I14&gt;='الإعدادات'!$B$6,"جيد جدًا",IF(I14&gt;='الإعدادات'!$B$7,"جيد",IF(I14&gt;='الإعدادات'!$B$8,"مقبول","ضعيف")))))</f>
        <v/>
      </c>
      <c r="K14" s="15">
        <f>IF(A14&amp;""="","",COUNTIFS('الدرجات'!$A$6:$A$1005,A14&amp;"",'الدرجات'!$J$6:$J$1005,"متعثر"))</f>
        <v/>
      </c>
      <c r="L14" s="6">
        <f>IF(A14&amp;""="","",IF(D14&gt;0,"ناقص",IF(K14=0,"ناجح",IF(K14&lt;='الإعدادات'!$B$9,"دور ثانٍ","راسب"))))</f>
        <v/>
      </c>
      <c r="M14" s="15">
        <f>IF(I14="","",COUNTIFS('الطلاب'!$B$6:$B$305,B14&amp;"",'الطلاب'!$I$6:$I$305,"&gt;"&amp;I14)+1)</f>
        <v/>
      </c>
      <c r="N14" s="15">
        <f>IF(I14="","",COUNTIFS('الطلاب'!$B$6:$B$305,B14&amp;"",'الطلاب'!$I$6:$I$305,"&gt;"&amp;I14)+COUNTIFS($B$6:B14,B14&amp;"",$I$6:I14,I14))</f>
        <v/>
      </c>
      <c r="O14" s="6">
        <f>IF(N14="","",B14&amp;"|"&amp;N14)</f>
        <v/>
      </c>
    </row>
    <row r="15">
      <c r="A15" s="5" t="n"/>
      <c r="B15" s="5" t="n"/>
      <c r="C15" s="15">
        <f>IF(A15&amp;""="","",COUNTIFS('الدرجات'!$A$6:$A$1005,A15&amp;"",'الدرجات'!$K$6:$K$1005,1))</f>
        <v/>
      </c>
      <c r="D15" s="15">
        <f>IF(A15&amp;""="","",MAX(0,'الإعدادات'!$B$10-C15))</f>
        <v/>
      </c>
      <c r="E15" s="19">
        <f>IF(A15&amp;""="","",SUMIFS('الدرجات'!$L$6:$L$1005,'الدرجات'!$A$6:$A$1005,A15&amp;"",'الدرجات'!$K$6:$K$1005,1))</f>
        <v/>
      </c>
      <c r="F15" s="19">
        <f>IF(A15&amp;""="","",SUMIFS('الدرجات'!$M$6:$M$1005,'الدرجات'!$A$6:$A$1005,A15&amp;"",'الدرجات'!$K$6:$K$1005,1))</f>
        <v/>
      </c>
      <c r="G15" s="19">
        <f>IF(A15&amp;""="","",E15+F15)</f>
        <v/>
      </c>
      <c r="H15" s="19">
        <f>IF(A15&amp;""="","",SUMIFS('الدرجات'!$N$6:$N$1005,'الدرجات'!$A$6:$A$1005,A15&amp;"",'الدرجات'!$K$6:$K$1005,1))</f>
        <v/>
      </c>
      <c r="I15" s="20">
        <f>IF(A15&amp;""="","",IF(D15&gt;0,"",IF(H15=0,"",ROUND(G15/H15,6))))</f>
        <v/>
      </c>
      <c r="J15" s="6">
        <f>IF(I15="","",IF(I15&gt;='الإعدادات'!$B$5,"ممتاز",IF(I15&gt;='الإعدادات'!$B$6,"جيد جدًا",IF(I15&gt;='الإعدادات'!$B$7,"جيد",IF(I15&gt;='الإعدادات'!$B$8,"مقبول","ضعيف")))))</f>
        <v/>
      </c>
      <c r="K15" s="15">
        <f>IF(A15&amp;""="","",COUNTIFS('الدرجات'!$A$6:$A$1005,A15&amp;"",'الدرجات'!$J$6:$J$1005,"متعثر"))</f>
        <v/>
      </c>
      <c r="L15" s="6">
        <f>IF(A15&amp;""="","",IF(D15&gt;0,"ناقص",IF(K15=0,"ناجح",IF(K15&lt;='الإعدادات'!$B$9,"دور ثانٍ","راسب"))))</f>
        <v/>
      </c>
      <c r="M15" s="15">
        <f>IF(I15="","",COUNTIFS('الطلاب'!$B$6:$B$305,B15&amp;"",'الطلاب'!$I$6:$I$305,"&gt;"&amp;I15)+1)</f>
        <v/>
      </c>
      <c r="N15" s="15">
        <f>IF(I15="","",COUNTIFS('الطلاب'!$B$6:$B$305,B15&amp;"",'الطلاب'!$I$6:$I$305,"&gt;"&amp;I15)+COUNTIFS($B$6:B15,B15&amp;"",$I$6:I15,I15))</f>
        <v/>
      </c>
      <c r="O15" s="6">
        <f>IF(N15="","",B15&amp;"|"&amp;N15)</f>
        <v/>
      </c>
    </row>
    <row r="16">
      <c r="A16" s="5" t="n"/>
      <c r="B16" s="5" t="n"/>
      <c r="C16" s="15">
        <f>IF(A16&amp;""="","",COUNTIFS('الدرجات'!$A$6:$A$1005,A16&amp;"",'الدرجات'!$K$6:$K$1005,1))</f>
        <v/>
      </c>
      <c r="D16" s="15">
        <f>IF(A16&amp;""="","",MAX(0,'الإعدادات'!$B$10-C16))</f>
        <v/>
      </c>
      <c r="E16" s="19">
        <f>IF(A16&amp;""="","",SUMIFS('الدرجات'!$L$6:$L$1005,'الدرجات'!$A$6:$A$1005,A16&amp;"",'الدرجات'!$K$6:$K$1005,1))</f>
        <v/>
      </c>
      <c r="F16" s="19">
        <f>IF(A16&amp;""="","",SUMIFS('الدرجات'!$M$6:$M$1005,'الدرجات'!$A$6:$A$1005,A16&amp;"",'الدرجات'!$K$6:$K$1005,1))</f>
        <v/>
      </c>
      <c r="G16" s="19">
        <f>IF(A16&amp;""="","",E16+F16)</f>
        <v/>
      </c>
      <c r="H16" s="19">
        <f>IF(A16&amp;""="","",SUMIFS('الدرجات'!$N$6:$N$1005,'الدرجات'!$A$6:$A$1005,A16&amp;"",'الدرجات'!$K$6:$K$1005,1))</f>
        <v/>
      </c>
      <c r="I16" s="20">
        <f>IF(A16&amp;""="","",IF(D16&gt;0,"",IF(H16=0,"",ROUND(G16/H16,6))))</f>
        <v/>
      </c>
      <c r="J16" s="6">
        <f>IF(I16="","",IF(I16&gt;='الإعدادات'!$B$5,"ممتاز",IF(I16&gt;='الإعدادات'!$B$6,"جيد جدًا",IF(I16&gt;='الإعدادات'!$B$7,"جيد",IF(I16&gt;='الإعدادات'!$B$8,"مقبول","ضعيف")))))</f>
        <v/>
      </c>
      <c r="K16" s="15">
        <f>IF(A16&amp;""="","",COUNTIFS('الدرجات'!$A$6:$A$1005,A16&amp;"",'الدرجات'!$J$6:$J$1005,"متعثر"))</f>
        <v/>
      </c>
      <c r="L16" s="6">
        <f>IF(A16&amp;""="","",IF(D16&gt;0,"ناقص",IF(K16=0,"ناجح",IF(K16&lt;='الإعدادات'!$B$9,"دور ثانٍ","راسب"))))</f>
        <v/>
      </c>
      <c r="M16" s="15">
        <f>IF(I16="","",COUNTIFS('الطلاب'!$B$6:$B$305,B16&amp;"",'الطلاب'!$I$6:$I$305,"&gt;"&amp;I16)+1)</f>
        <v/>
      </c>
      <c r="N16" s="15">
        <f>IF(I16="","",COUNTIFS('الطلاب'!$B$6:$B$305,B16&amp;"",'الطلاب'!$I$6:$I$305,"&gt;"&amp;I16)+COUNTIFS($B$6:B16,B16&amp;"",$I$6:I16,I16))</f>
        <v/>
      </c>
      <c r="O16" s="6">
        <f>IF(N16="","",B16&amp;"|"&amp;N16)</f>
        <v/>
      </c>
    </row>
    <row r="17">
      <c r="A17" s="5" t="n"/>
      <c r="B17" s="5" t="n"/>
      <c r="C17" s="15">
        <f>IF(A17&amp;""="","",COUNTIFS('الدرجات'!$A$6:$A$1005,A17&amp;"",'الدرجات'!$K$6:$K$1005,1))</f>
        <v/>
      </c>
      <c r="D17" s="15">
        <f>IF(A17&amp;""="","",MAX(0,'الإعدادات'!$B$10-C17))</f>
        <v/>
      </c>
      <c r="E17" s="19">
        <f>IF(A17&amp;""="","",SUMIFS('الدرجات'!$L$6:$L$1005,'الدرجات'!$A$6:$A$1005,A17&amp;"",'الدرجات'!$K$6:$K$1005,1))</f>
        <v/>
      </c>
      <c r="F17" s="19">
        <f>IF(A17&amp;""="","",SUMIFS('الدرجات'!$M$6:$M$1005,'الدرجات'!$A$6:$A$1005,A17&amp;"",'الدرجات'!$K$6:$K$1005,1))</f>
        <v/>
      </c>
      <c r="G17" s="19">
        <f>IF(A17&amp;""="","",E17+F17)</f>
        <v/>
      </c>
      <c r="H17" s="19">
        <f>IF(A17&amp;""="","",SUMIFS('الدرجات'!$N$6:$N$1005,'الدرجات'!$A$6:$A$1005,A17&amp;"",'الدرجات'!$K$6:$K$1005,1))</f>
        <v/>
      </c>
      <c r="I17" s="20">
        <f>IF(A17&amp;""="","",IF(D17&gt;0,"",IF(H17=0,"",ROUND(G17/H17,6))))</f>
        <v/>
      </c>
      <c r="J17" s="6">
        <f>IF(I17="","",IF(I17&gt;='الإعدادات'!$B$5,"ممتاز",IF(I17&gt;='الإعدادات'!$B$6,"جيد جدًا",IF(I17&gt;='الإعدادات'!$B$7,"جيد",IF(I17&gt;='الإعدادات'!$B$8,"مقبول","ضعيف")))))</f>
        <v/>
      </c>
      <c r="K17" s="15">
        <f>IF(A17&amp;""="","",COUNTIFS('الدرجات'!$A$6:$A$1005,A17&amp;"",'الدرجات'!$J$6:$J$1005,"متعثر"))</f>
        <v/>
      </c>
      <c r="L17" s="6">
        <f>IF(A17&amp;""="","",IF(D17&gt;0,"ناقص",IF(K17=0,"ناجح",IF(K17&lt;='الإعدادات'!$B$9,"دور ثانٍ","راسب"))))</f>
        <v/>
      </c>
      <c r="M17" s="15">
        <f>IF(I17="","",COUNTIFS('الطلاب'!$B$6:$B$305,B17&amp;"",'الطلاب'!$I$6:$I$305,"&gt;"&amp;I17)+1)</f>
        <v/>
      </c>
      <c r="N17" s="15">
        <f>IF(I17="","",COUNTIFS('الطلاب'!$B$6:$B$305,B17&amp;"",'الطلاب'!$I$6:$I$305,"&gt;"&amp;I17)+COUNTIFS($B$6:B17,B17&amp;"",$I$6:I17,I17))</f>
        <v/>
      </c>
      <c r="O17" s="6">
        <f>IF(N17="","",B17&amp;"|"&amp;N17)</f>
        <v/>
      </c>
    </row>
    <row r="18">
      <c r="A18" s="5" t="n"/>
      <c r="B18" s="5" t="n"/>
      <c r="C18" s="15">
        <f>IF(A18&amp;""="","",COUNTIFS('الدرجات'!$A$6:$A$1005,A18&amp;"",'الدرجات'!$K$6:$K$1005,1))</f>
        <v/>
      </c>
      <c r="D18" s="15">
        <f>IF(A18&amp;""="","",MAX(0,'الإعدادات'!$B$10-C18))</f>
        <v/>
      </c>
      <c r="E18" s="19">
        <f>IF(A18&amp;""="","",SUMIFS('الدرجات'!$L$6:$L$1005,'الدرجات'!$A$6:$A$1005,A18&amp;"",'الدرجات'!$K$6:$K$1005,1))</f>
        <v/>
      </c>
      <c r="F18" s="19">
        <f>IF(A18&amp;""="","",SUMIFS('الدرجات'!$M$6:$M$1005,'الدرجات'!$A$6:$A$1005,A18&amp;"",'الدرجات'!$K$6:$K$1005,1))</f>
        <v/>
      </c>
      <c r="G18" s="19">
        <f>IF(A18&amp;""="","",E18+F18)</f>
        <v/>
      </c>
      <c r="H18" s="19">
        <f>IF(A18&amp;""="","",SUMIFS('الدرجات'!$N$6:$N$1005,'الدرجات'!$A$6:$A$1005,A18&amp;"",'الدرجات'!$K$6:$K$1005,1))</f>
        <v/>
      </c>
      <c r="I18" s="20">
        <f>IF(A18&amp;""="","",IF(D18&gt;0,"",IF(H18=0,"",ROUND(G18/H18,6))))</f>
        <v/>
      </c>
      <c r="J18" s="6">
        <f>IF(I18="","",IF(I18&gt;='الإعدادات'!$B$5,"ممتاز",IF(I18&gt;='الإعدادات'!$B$6,"جيد جدًا",IF(I18&gt;='الإعدادات'!$B$7,"جيد",IF(I18&gt;='الإعدادات'!$B$8,"مقبول","ضعيف")))))</f>
        <v/>
      </c>
      <c r="K18" s="15">
        <f>IF(A18&amp;""="","",COUNTIFS('الدرجات'!$A$6:$A$1005,A18&amp;"",'الدرجات'!$J$6:$J$1005,"متعثر"))</f>
        <v/>
      </c>
      <c r="L18" s="6">
        <f>IF(A18&amp;""="","",IF(D18&gt;0,"ناقص",IF(K18=0,"ناجح",IF(K18&lt;='الإعدادات'!$B$9,"دور ثانٍ","راسب"))))</f>
        <v/>
      </c>
      <c r="M18" s="15">
        <f>IF(I18="","",COUNTIFS('الطلاب'!$B$6:$B$305,B18&amp;"",'الطلاب'!$I$6:$I$305,"&gt;"&amp;I18)+1)</f>
        <v/>
      </c>
      <c r="N18" s="15">
        <f>IF(I18="","",COUNTIFS('الطلاب'!$B$6:$B$305,B18&amp;"",'الطلاب'!$I$6:$I$305,"&gt;"&amp;I18)+COUNTIFS($B$6:B18,B18&amp;"",$I$6:I18,I18))</f>
        <v/>
      </c>
      <c r="O18" s="6">
        <f>IF(N18="","",B18&amp;"|"&amp;N18)</f>
        <v/>
      </c>
    </row>
    <row r="19">
      <c r="A19" s="5" t="n"/>
      <c r="B19" s="5" t="n"/>
      <c r="C19" s="15">
        <f>IF(A19&amp;""="","",COUNTIFS('الدرجات'!$A$6:$A$1005,A19&amp;"",'الدرجات'!$K$6:$K$1005,1))</f>
        <v/>
      </c>
      <c r="D19" s="15">
        <f>IF(A19&amp;""="","",MAX(0,'الإعدادات'!$B$10-C19))</f>
        <v/>
      </c>
      <c r="E19" s="19">
        <f>IF(A19&amp;""="","",SUMIFS('الدرجات'!$L$6:$L$1005,'الدرجات'!$A$6:$A$1005,A19&amp;"",'الدرجات'!$K$6:$K$1005,1))</f>
        <v/>
      </c>
      <c r="F19" s="19">
        <f>IF(A19&amp;""="","",SUMIFS('الدرجات'!$M$6:$M$1005,'الدرجات'!$A$6:$A$1005,A19&amp;"",'الدرجات'!$K$6:$K$1005,1))</f>
        <v/>
      </c>
      <c r="G19" s="19">
        <f>IF(A19&amp;""="","",E19+F19)</f>
        <v/>
      </c>
      <c r="H19" s="19">
        <f>IF(A19&amp;""="","",SUMIFS('الدرجات'!$N$6:$N$1005,'الدرجات'!$A$6:$A$1005,A19&amp;"",'الدرجات'!$K$6:$K$1005,1))</f>
        <v/>
      </c>
      <c r="I19" s="20">
        <f>IF(A19&amp;""="","",IF(D19&gt;0,"",IF(H19=0,"",ROUND(G19/H19,6))))</f>
        <v/>
      </c>
      <c r="J19" s="6">
        <f>IF(I19="","",IF(I19&gt;='الإعدادات'!$B$5,"ممتاز",IF(I19&gt;='الإعدادات'!$B$6,"جيد جدًا",IF(I19&gt;='الإعدادات'!$B$7,"جيد",IF(I19&gt;='الإعدادات'!$B$8,"مقبول","ضعيف")))))</f>
        <v/>
      </c>
      <c r="K19" s="15">
        <f>IF(A19&amp;""="","",COUNTIFS('الدرجات'!$A$6:$A$1005,A19&amp;"",'الدرجات'!$J$6:$J$1005,"متعثر"))</f>
        <v/>
      </c>
      <c r="L19" s="6">
        <f>IF(A19&amp;""="","",IF(D19&gt;0,"ناقص",IF(K19=0,"ناجح",IF(K19&lt;='الإعدادات'!$B$9,"دور ثانٍ","راسب"))))</f>
        <v/>
      </c>
      <c r="M19" s="15">
        <f>IF(I19="","",COUNTIFS('الطلاب'!$B$6:$B$305,B19&amp;"",'الطلاب'!$I$6:$I$305,"&gt;"&amp;I19)+1)</f>
        <v/>
      </c>
      <c r="N19" s="15">
        <f>IF(I19="","",COUNTIFS('الطلاب'!$B$6:$B$305,B19&amp;"",'الطلاب'!$I$6:$I$305,"&gt;"&amp;I19)+COUNTIFS($B$6:B19,B19&amp;"",$I$6:I19,I19))</f>
        <v/>
      </c>
      <c r="O19" s="6">
        <f>IF(N19="","",B19&amp;"|"&amp;N19)</f>
        <v/>
      </c>
    </row>
    <row r="20">
      <c r="A20" s="5" t="n"/>
      <c r="B20" s="5" t="n"/>
      <c r="C20" s="15">
        <f>IF(A20&amp;""="","",COUNTIFS('الدرجات'!$A$6:$A$1005,A20&amp;"",'الدرجات'!$K$6:$K$1005,1))</f>
        <v/>
      </c>
      <c r="D20" s="15">
        <f>IF(A20&amp;""="","",MAX(0,'الإعدادات'!$B$10-C20))</f>
        <v/>
      </c>
      <c r="E20" s="19">
        <f>IF(A20&amp;""="","",SUMIFS('الدرجات'!$L$6:$L$1005,'الدرجات'!$A$6:$A$1005,A20&amp;"",'الدرجات'!$K$6:$K$1005,1))</f>
        <v/>
      </c>
      <c r="F20" s="19">
        <f>IF(A20&amp;""="","",SUMIFS('الدرجات'!$M$6:$M$1005,'الدرجات'!$A$6:$A$1005,A20&amp;"",'الدرجات'!$K$6:$K$1005,1))</f>
        <v/>
      </c>
      <c r="G20" s="19">
        <f>IF(A20&amp;""="","",E20+F20)</f>
        <v/>
      </c>
      <c r="H20" s="19">
        <f>IF(A20&amp;""="","",SUMIFS('الدرجات'!$N$6:$N$1005,'الدرجات'!$A$6:$A$1005,A20&amp;"",'الدرجات'!$K$6:$K$1005,1))</f>
        <v/>
      </c>
      <c r="I20" s="20">
        <f>IF(A20&amp;""="","",IF(D20&gt;0,"",IF(H20=0,"",ROUND(G20/H20,6))))</f>
        <v/>
      </c>
      <c r="J20" s="6">
        <f>IF(I20="","",IF(I20&gt;='الإعدادات'!$B$5,"ممتاز",IF(I20&gt;='الإعدادات'!$B$6,"جيد جدًا",IF(I20&gt;='الإعدادات'!$B$7,"جيد",IF(I20&gt;='الإعدادات'!$B$8,"مقبول","ضعيف")))))</f>
        <v/>
      </c>
      <c r="K20" s="15">
        <f>IF(A20&amp;""="","",COUNTIFS('الدرجات'!$A$6:$A$1005,A20&amp;"",'الدرجات'!$J$6:$J$1005,"متعثر"))</f>
        <v/>
      </c>
      <c r="L20" s="6">
        <f>IF(A20&amp;""="","",IF(D20&gt;0,"ناقص",IF(K20=0,"ناجح",IF(K20&lt;='الإعدادات'!$B$9,"دور ثانٍ","راسب"))))</f>
        <v/>
      </c>
      <c r="M20" s="15">
        <f>IF(I20="","",COUNTIFS('الطلاب'!$B$6:$B$305,B20&amp;"",'الطلاب'!$I$6:$I$305,"&gt;"&amp;I20)+1)</f>
        <v/>
      </c>
      <c r="N20" s="15">
        <f>IF(I20="","",COUNTIFS('الطلاب'!$B$6:$B$305,B20&amp;"",'الطلاب'!$I$6:$I$305,"&gt;"&amp;I20)+COUNTIFS($B$6:B20,B20&amp;"",$I$6:I20,I20))</f>
        <v/>
      </c>
      <c r="O20" s="6">
        <f>IF(N20="","",B20&amp;"|"&amp;N20)</f>
        <v/>
      </c>
    </row>
    <row r="21">
      <c r="A21" s="5" t="n"/>
      <c r="B21" s="5" t="n"/>
      <c r="C21" s="15">
        <f>IF(A21&amp;""="","",COUNTIFS('الدرجات'!$A$6:$A$1005,A21&amp;"",'الدرجات'!$K$6:$K$1005,1))</f>
        <v/>
      </c>
      <c r="D21" s="15">
        <f>IF(A21&amp;""="","",MAX(0,'الإعدادات'!$B$10-C21))</f>
        <v/>
      </c>
      <c r="E21" s="19">
        <f>IF(A21&amp;""="","",SUMIFS('الدرجات'!$L$6:$L$1005,'الدرجات'!$A$6:$A$1005,A21&amp;"",'الدرجات'!$K$6:$K$1005,1))</f>
        <v/>
      </c>
      <c r="F21" s="19">
        <f>IF(A21&amp;""="","",SUMIFS('الدرجات'!$M$6:$M$1005,'الدرجات'!$A$6:$A$1005,A21&amp;"",'الدرجات'!$K$6:$K$1005,1))</f>
        <v/>
      </c>
      <c r="G21" s="19">
        <f>IF(A21&amp;""="","",E21+F21)</f>
        <v/>
      </c>
      <c r="H21" s="19">
        <f>IF(A21&amp;""="","",SUMIFS('الدرجات'!$N$6:$N$1005,'الدرجات'!$A$6:$A$1005,A21&amp;"",'الدرجات'!$K$6:$K$1005,1))</f>
        <v/>
      </c>
      <c r="I21" s="20">
        <f>IF(A21&amp;""="","",IF(D21&gt;0,"",IF(H21=0,"",ROUND(G21/H21,6))))</f>
        <v/>
      </c>
      <c r="J21" s="6">
        <f>IF(I21="","",IF(I21&gt;='الإعدادات'!$B$5,"ممتاز",IF(I21&gt;='الإعدادات'!$B$6,"جيد جدًا",IF(I21&gt;='الإعدادات'!$B$7,"جيد",IF(I21&gt;='الإعدادات'!$B$8,"مقبول","ضعيف")))))</f>
        <v/>
      </c>
      <c r="K21" s="15">
        <f>IF(A21&amp;""="","",COUNTIFS('الدرجات'!$A$6:$A$1005,A21&amp;"",'الدرجات'!$J$6:$J$1005,"متعثر"))</f>
        <v/>
      </c>
      <c r="L21" s="6">
        <f>IF(A21&amp;""="","",IF(D21&gt;0,"ناقص",IF(K21=0,"ناجح",IF(K21&lt;='الإعدادات'!$B$9,"دور ثانٍ","راسب"))))</f>
        <v/>
      </c>
      <c r="M21" s="15">
        <f>IF(I21="","",COUNTIFS('الطلاب'!$B$6:$B$305,B21&amp;"",'الطلاب'!$I$6:$I$305,"&gt;"&amp;I21)+1)</f>
        <v/>
      </c>
      <c r="N21" s="15">
        <f>IF(I21="","",COUNTIFS('الطلاب'!$B$6:$B$305,B21&amp;"",'الطلاب'!$I$6:$I$305,"&gt;"&amp;I21)+COUNTIFS($B$6:B21,B21&amp;"",$I$6:I21,I21))</f>
        <v/>
      </c>
      <c r="O21" s="6">
        <f>IF(N21="","",B21&amp;"|"&amp;N21)</f>
        <v/>
      </c>
    </row>
    <row r="22">
      <c r="A22" s="5" t="n"/>
      <c r="B22" s="5" t="n"/>
      <c r="C22" s="15">
        <f>IF(A22&amp;""="","",COUNTIFS('الدرجات'!$A$6:$A$1005,A22&amp;"",'الدرجات'!$K$6:$K$1005,1))</f>
        <v/>
      </c>
      <c r="D22" s="15">
        <f>IF(A22&amp;""="","",MAX(0,'الإعدادات'!$B$10-C22))</f>
        <v/>
      </c>
      <c r="E22" s="19">
        <f>IF(A22&amp;""="","",SUMIFS('الدرجات'!$L$6:$L$1005,'الدرجات'!$A$6:$A$1005,A22&amp;"",'الدرجات'!$K$6:$K$1005,1))</f>
        <v/>
      </c>
      <c r="F22" s="19">
        <f>IF(A22&amp;""="","",SUMIFS('الدرجات'!$M$6:$M$1005,'الدرجات'!$A$6:$A$1005,A22&amp;"",'الدرجات'!$K$6:$K$1005,1))</f>
        <v/>
      </c>
      <c r="G22" s="19">
        <f>IF(A22&amp;""="","",E22+F22)</f>
        <v/>
      </c>
      <c r="H22" s="19">
        <f>IF(A22&amp;""="","",SUMIFS('الدرجات'!$N$6:$N$1005,'الدرجات'!$A$6:$A$1005,A22&amp;"",'الدرجات'!$K$6:$K$1005,1))</f>
        <v/>
      </c>
      <c r="I22" s="20">
        <f>IF(A22&amp;""="","",IF(D22&gt;0,"",IF(H22=0,"",ROUND(G22/H22,6))))</f>
        <v/>
      </c>
      <c r="J22" s="6">
        <f>IF(I22="","",IF(I22&gt;='الإعدادات'!$B$5,"ممتاز",IF(I22&gt;='الإعدادات'!$B$6,"جيد جدًا",IF(I22&gt;='الإعدادات'!$B$7,"جيد",IF(I22&gt;='الإعدادات'!$B$8,"مقبول","ضعيف")))))</f>
        <v/>
      </c>
      <c r="K22" s="15">
        <f>IF(A22&amp;""="","",COUNTIFS('الدرجات'!$A$6:$A$1005,A22&amp;"",'الدرجات'!$J$6:$J$1005,"متعثر"))</f>
        <v/>
      </c>
      <c r="L22" s="6">
        <f>IF(A22&amp;""="","",IF(D22&gt;0,"ناقص",IF(K22=0,"ناجح",IF(K22&lt;='الإعدادات'!$B$9,"دور ثانٍ","راسب"))))</f>
        <v/>
      </c>
      <c r="M22" s="15">
        <f>IF(I22="","",COUNTIFS('الطلاب'!$B$6:$B$305,B22&amp;"",'الطلاب'!$I$6:$I$305,"&gt;"&amp;I22)+1)</f>
        <v/>
      </c>
      <c r="N22" s="15">
        <f>IF(I22="","",COUNTIFS('الطلاب'!$B$6:$B$305,B22&amp;"",'الطلاب'!$I$6:$I$305,"&gt;"&amp;I22)+COUNTIFS($B$6:B22,B22&amp;"",$I$6:I22,I22))</f>
        <v/>
      </c>
      <c r="O22" s="6">
        <f>IF(N22="","",B22&amp;"|"&amp;N22)</f>
        <v/>
      </c>
    </row>
    <row r="23">
      <c r="A23" s="5" t="n"/>
      <c r="B23" s="5" t="n"/>
      <c r="C23" s="15">
        <f>IF(A23&amp;""="","",COUNTIFS('الدرجات'!$A$6:$A$1005,A23&amp;"",'الدرجات'!$K$6:$K$1005,1))</f>
        <v/>
      </c>
      <c r="D23" s="15">
        <f>IF(A23&amp;""="","",MAX(0,'الإعدادات'!$B$10-C23))</f>
        <v/>
      </c>
      <c r="E23" s="19">
        <f>IF(A23&amp;""="","",SUMIFS('الدرجات'!$L$6:$L$1005,'الدرجات'!$A$6:$A$1005,A23&amp;"",'الدرجات'!$K$6:$K$1005,1))</f>
        <v/>
      </c>
      <c r="F23" s="19">
        <f>IF(A23&amp;""="","",SUMIFS('الدرجات'!$M$6:$M$1005,'الدرجات'!$A$6:$A$1005,A23&amp;"",'الدرجات'!$K$6:$K$1005,1))</f>
        <v/>
      </c>
      <c r="G23" s="19">
        <f>IF(A23&amp;""="","",E23+F23)</f>
        <v/>
      </c>
      <c r="H23" s="19">
        <f>IF(A23&amp;""="","",SUMIFS('الدرجات'!$N$6:$N$1005,'الدرجات'!$A$6:$A$1005,A23&amp;"",'الدرجات'!$K$6:$K$1005,1))</f>
        <v/>
      </c>
      <c r="I23" s="20">
        <f>IF(A23&amp;""="","",IF(D23&gt;0,"",IF(H23=0,"",ROUND(G23/H23,6))))</f>
        <v/>
      </c>
      <c r="J23" s="6">
        <f>IF(I23="","",IF(I23&gt;='الإعدادات'!$B$5,"ممتاز",IF(I23&gt;='الإعدادات'!$B$6,"جيد جدًا",IF(I23&gt;='الإعدادات'!$B$7,"جيد",IF(I23&gt;='الإعدادات'!$B$8,"مقبول","ضعيف")))))</f>
        <v/>
      </c>
      <c r="K23" s="15">
        <f>IF(A23&amp;""="","",COUNTIFS('الدرجات'!$A$6:$A$1005,A23&amp;"",'الدرجات'!$J$6:$J$1005,"متعثر"))</f>
        <v/>
      </c>
      <c r="L23" s="6">
        <f>IF(A23&amp;""="","",IF(D23&gt;0,"ناقص",IF(K23=0,"ناجح",IF(K23&lt;='الإعدادات'!$B$9,"دور ثانٍ","راسب"))))</f>
        <v/>
      </c>
      <c r="M23" s="15">
        <f>IF(I23="","",COUNTIFS('الطلاب'!$B$6:$B$305,B23&amp;"",'الطلاب'!$I$6:$I$305,"&gt;"&amp;I23)+1)</f>
        <v/>
      </c>
      <c r="N23" s="15">
        <f>IF(I23="","",COUNTIFS('الطلاب'!$B$6:$B$305,B23&amp;"",'الطلاب'!$I$6:$I$305,"&gt;"&amp;I23)+COUNTIFS($B$6:B23,B23&amp;"",$I$6:I23,I23))</f>
        <v/>
      </c>
      <c r="O23" s="6">
        <f>IF(N23="","",B23&amp;"|"&amp;N23)</f>
        <v/>
      </c>
    </row>
    <row r="24">
      <c r="A24" s="5" t="n"/>
      <c r="B24" s="5" t="n"/>
      <c r="C24" s="15">
        <f>IF(A24&amp;""="","",COUNTIFS('الدرجات'!$A$6:$A$1005,A24&amp;"",'الدرجات'!$K$6:$K$1005,1))</f>
        <v/>
      </c>
      <c r="D24" s="15">
        <f>IF(A24&amp;""="","",MAX(0,'الإعدادات'!$B$10-C24))</f>
        <v/>
      </c>
      <c r="E24" s="19">
        <f>IF(A24&amp;""="","",SUMIFS('الدرجات'!$L$6:$L$1005,'الدرجات'!$A$6:$A$1005,A24&amp;"",'الدرجات'!$K$6:$K$1005,1))</f>
        <v/>
      </c>
      <c r="F24" s="19">
        <f>IF(A24&amp;""="","",SUMIFS('الدرجات'!$M$6:$M$1005,'الدرجات'!$A$6:$A$1005,A24&amp;"",'الدرجات'!$K$6:$K$1005,1))</f>
        <v/>
      </c>
      <c r="G24" s="19">
        <f>IF(A24&amp;""="","",E24+F24)</f>
        <v/>
      </c>
      <c r="H24" s="19">
        <f>IF(A24&amp;""="","",SUMIFS('الدرجات'!$N$6:$N$1005,'الدرجات'!$A$6:$A$1005,A24&amp;"",'الدرجات'!$K$6:$K$1005,1))</f>
        <v/>
      </c>
      <c r="I24" s="20">
        <f>IF(A24&amp;""="","",IF(D24&gt;0,"",IF(H24=0,"",ROUND(G24/H24,6))))</f>
        <v/>
      </c>
      <c r="J24" s="6">
        <f>IF(I24="","",IF(I24&gt;='الإعدادات'!$B$5,"ممتاز",IF(I24&gt;='الإعدادات'!$B$6,"جيد جدًا",IF(I24&gt;='الإعدادات'!$B$7,"جيد",IF(I24&gt;='الإعدادات'!$B$8,"مقبول","ضعيف")))))</f>
        <v/>
      </c>
      <c r="K24" s="15">
        <f>IF(A24&amp;""="","",COUNTIFS('الدرجات'!$A$6:$A$1005,A24&amp;"",'الدرجات'!$J$6:$J$1005,"متعثر"))</f>
        <v/>
      </c>
      <c r="L24" s="6">
        <f>IF(A24&amp;""="","",IF(D24&gt;0,"ناقص",IF(K24=0,"ناجح",IF(K24&lt;='الإعدادات'!$B$9,"دور ثانٍ","راسب"))))</f>
        <v/>
      </c>
      <c r="M24" s="15">
        <f>IF(I24="","",COUNTIFS('الطلاب'!$B$6:$B$305,B24&amp;"",'الطلاب'!$I$6:$I$305,"&gt;"&amp;I24)+1)</f>
        <v/>
      </c>
      <c r="N24" s="15">
        <f>IF(I24="","",COUNTIFS('الطلاب'!$B$6:$B$305,B24&amp;"",'الطلاب'!$I$6:$I$305,"&gt;"&amp;I24)+COUNTIFS($B$6:B24,B24&amp;"",$I$6:I24,I24))</f>
        <v/>
      </c>
      <c r="O24" s="6">
        <f>IF(N24="","",B24&amp;"|"&amp;N24)</f>
        <v/>
      </c>
    </row>
    <row r="25">
      <c r="A25" s="5" t="n"/>
      <c r="B25" s="5" t="n"/>
      <c r="C25" s="15">
        <f>IF(A25&amp;""="","",COUNTIFS('الدرجات'!$A$6:$A$1005,A25&amp;"",'الدرجات'!$K$6:$K$1005,1))</f>
        <v/>
      </c>
      <c r="D25" s="15">
        <f>IF(A25&amp;""="","",MAX(0,'الإعدادات'!$B$10-C25))</f>
        <v/>
      </c>
      <c r="E25" s="19">
        <f>IF(A25&amp;""="","",SUMIFS('الدرجات'!$L$6:$L$1005,'الدرجات'!$A$6:$A$1005,A25&amp;"",'الدرجات'!$K$6:$K$1005,1))</f>
        <v/>
      </c>
      <c r="F25" s="19">
        <f>IF(A25&amp;""="","",SUMIFS('الدرجات'!$M$6:$M$1005,'الدرجات'!$A$6:$A$1005,A25&amp;"",'الدرجات'!$K$6:$K$1005,1))</f>
        <v/>
      </c>
      <c r="G25" s="19">
        <f>IF(A25&amp;""="","",E25+F25)</f>
        <v/>
      </c>
      <c r="H25" s="19">
        <f>IF(A25&amp;""="","",SUMIFS('الدرجات'!$N$6:$N$1005,'الدرجات'!$A$6:$A$1005,A25&amp;"",'الدرجات'!$K$6:$K$1005,1))</f>
        <v/>
      </c>
      <c r="I25" s="20">
        <f>IF(A25&amp;""="","",IF(D25&gt;0,"",IF(H25=0,"",ROUND(G25/H25,6))))</f>
        <v/>
      </c>
      <c r="J25" s="6">
        <f>IF(I25="","",IF(I25&gt;='الإعدادات'!$B$5,"ممتاز",IF(I25&gt;='الإعدادات'!$B$6,"جيد جدًا",IF(I25&gt;='الإعدادات'!$B$7,"جيد",IF(I25&gt;='الإعدادات'!$B$8,"مقبول","ضعيف")))))</f>
        <v/>
      </c>
      <c r="K25" s="15">
        <f>IF(A25&amp;""="","",COUNTIFS('الدرجات'!$A$6:$A$1005,A25&amp;"",'الدرجات'!$J$6:$J$1005,"متعثر"))</f>
        <v/>
      </c>
      <c r="L25" s="6">
        <f>IF(A25&amp;""="","",IF(D25&gt;0,"ناقص",IF(K25=0,"ناجح",IF(K25&lt;='الإعدادات'!$B$9,"دور ثانٍ","راسب"))))</f>
        <v/>
      </c>
      <c r="M25" s="15">
        <f>IF(I25="","",COUNTIFS('الطلاب'!$B$6:$B$305,B25&amp;"",'الطلاب'!$I$6:$I$305,"&gt;"&amp;I25)+1)</f>
        <v/>
      </c>
      <c r="N25" s="15">
        <f>IF(I25="","",COUNTIFS('الطلاب'!$B$6:$B$305,B25&amp;"",'الطلاب'!$I$6:$I$305,"&gt;"&amp;I25)+COUNTIFS($B$6:B25,B25&amp;"",$I$6:I25,I25))</f>
        <v/>
      </c>
      <c r="O25" s="6">
        <f>IF(N25="","",B25&amp;"|"&amp;N25)</f>
        <v/>
      </c>
    </row>
    <row r="26">
      <c r="A26" s="5" t="n"/>
      <c r="B26" s="5" t="n"/>
      <c r="C26" s="15">
        <f>IF(A26&amp;""="","",COUNTIFS('الدرجات'!$A$6:$A$1005,A26&amp;"",'الدرجات'!$K$6:$K$1005,1))</f>
        <v/>
      </c>
      <c r="D26" s="15">
        <f>IF(A26&amp;""="","",MAX(0,'الإعدادات'!$B$10-C26))</f>
        <v/>
      </c>
      <c r="E26" s="19">
        <f>IF(A26&amp;""="","",SUMIFS('الدرجات'!$L$6:$L$1005,'الدرجات'!$A$6:$A$1005,A26&amp;"",'الدرجات'!$K$6:$K$1005,1))</f>
        <v/>
      </c>
      <c r="F26" s="19">
        <f>IF(A26&amp;""="","",SUMIFS('الدرجات'!$M$6:$M$1005,'الدرجات'!$A$6:$A$1005,A26&amp;"",'الدرجات'!$K$6:$K$1005,1))</f>
        <v/>
      </c>
      <c r="G26" s="19">
        <f>IF(A26&amp;""="","",E26+F26)</f>
        <v/>
      </c>
      <c r="H26" s="19">
        <f>IF(A26&amp;""="","",SUMIFS('الدرجات'!$N$6:$N$1005,'الدرجات'!$A$6:$A$1005,A26&amp;"",'الدرجات'!$K$6:$K$1005,1))</f>
        <v/>
      </c>
      <c r="I26" s="20">
        <f>IF(A26&amp;""="","",IF(D26&gt;0,"",IF(H26=0,"",ROUND(G26/H26,6))))</f>
        <v/>
      </c>
      <c r="J26" s="6">
        <f>IF(I26="","",IF(I26&gt;='الإعدادات'!$B$5,"ممتاز",IF(I26&gt;='الإعدادات'!$B$6,"جيد جدًا",IF(I26&gt;='الإعدادات'!$B$7,"جيد",IF(I26&gt;='الإعدادات'!$B$8,"مقبول","ضعيف")))))</f>
        <v/>
      </c>
      <c r="K26" s="15">
        <f>IF(A26&amp;""="","",COUNTIFS('الدرجات'!$A$6:$A$1005,A26&amp;"",'الدرجات'!$J$6:$J$1005,"متعثر"))</f>
        <v/>
      </c>
      <c r="L26" s="6">
        <f>IF(A26&amp;""="","",IF(D26&gt;0,"ناقص",IF(K26=0,"ناجح",IF(K26&lt;='الإعدادات'!$B$9,"دور ثانٍ","راسب"))))</f>
        <v/>
      </c>
      <c r="M26" s="15">
        <f>IF(I26="","",COUNTIFS('الطلاب'!$B$6:$B$305,B26&amp;"",'الطلاب'!$I$6:$I$305,"&gt;"&amp;I26)+1)</f>
        <v/>
      </c>
      <c r="N26" s="15">
        <f>IF(I26="","",COUNTIFS('الطلاب'!$B$6:$B$305,B26&amp;"",'الطلاب'!$I$6:$I$305,"&gt;"&amp;I26)+COUNTIFS($B$6:B26,B26&amp;"",$I$6:I26,I26))</f>
        <v/>
      </c>
      <c r="O26" s="6">
        <f>IF(N26="","",B26&amp;"|"&amp;N26)</f>
        <v/>
      </c>
    </row>
    <row r="27">
      <c r="A27" s="5" t="n"/>
      <c r="B27" s="5" t="n"/>
      <c r="C27" s="15">
        <f>IF(A27&amp;""="","",COUNTIFS('الدرجات'!$A$6:$A$1005,A27&amp;"",'الدرجات'!$K$6:$K$1005,1))</f>
        <v/>
      </c>
      <c r="D27" s="15">
        <f>IF(A27&amp;""="","",MAX(0,'الإعدادات'!$B$10-C27))</f>
        <v/>
      </c>
      <c r="E27" s="19">
        <f>IF(A27&amp;""="","",SUMIFS('الدرجات'!$L$6:$L$1005,'الدرجات'!$A$6:$A$1005,A27&amp;"",'الدرجات'!$K$6:$K$1005,1))</f>
        <v/>
      </c>
      <c r="F27" s="19">
        <f>IF(A27&amp;""="","",SUMIFS('الدرجات'!$M$6:$M$1005,'الدرجات'!$A$6:$A$1005,A27&amp;"",'الدرجات'!$K$6:$K$1005,1))</f>
        <v/>
      </c>
      <c r="G27" s="19">
        <f>IF(A27&amp;""="","",E27+F27)</f>
        <v/>
      </c>
      <c r="H27" s="19">
        <f>IF(A27&amp;""="","",SUMIFS('الدرجات'!$N$6:$N$1005,'الدرجات'!$A$6:$A$1005,A27&amp;"",'الدرجات'!$K$6:$K$1005,1))</f>
        <v/>
      </c>
      <c r="I27" s="20">
        <f>IF(A27&amp;""="","",IF(D27&gt;0,"",IF(H27=0,"",ROUND(G27/H27,6))))</f>
        <v/>
      </c>
      <c r="J27" s="6">
        <f>IF(I27="","",IF(I27&gt;='الإعدادات'!$B$5,"ممتاز",IF(I27&gt;='الإعدادات'!$B$6,"جيد جدًا",IF(I27&gt;='الإعدادات'!$B$7,"جيد",IF(I27&gt;='الإعدادات'!$B$8,"مقبول","ضعيف")))))</f>
        <v/>
      </c>
      <c r="K27" s="15">
        <f>IF(A27&amp;""="","",COUNTIFS('الدرجات'!$A$6:$A$1005,A27&amp;"",'الدرجات'!$J$6:$J$1005,"متعثر"))</f>
        <v/>
      </c>
      <c r="L27" s="6">
        <f>IF(A27&amp;""="","",IF(D27&gt;0,"ناقص",IF(K27=0,"ناجح",IF(K27&lt;='الإعدادات'!$B$9,"دور ثانٍ","راسب"))))</f>
        <v/>
      </c>
      <c r="M27" s="15">
        <f>IF(I27="","",COUNTIFS('الطلاب'!$B$6:$B$305,B27&amp;"",'الطلاب'!$I$6:$I$305,"&gt;"&amp;I27)+1)</f>
        <v/>
      </c>
      <c r="N27" s="15">
        <f>IF(I27="","",COUNTIFS('الطلاب'!$B$6:$B$305,B27&amp;"",'الطلاب'!$I$6:$I$305,"&gt;"&amp;I27)+COUNTIFS($B$6:B27,B27&amp;"",$I$6:I27,I27))</f>
        <v/>
      </c>
      <c r="O27" s="6">
        <f>IF(N27="","",B27&amp;"|"&amp;N27)</f>
        <v/>
      </c>
    </row>
    <row r="28">
      <c r="A28" s="5" t="n"/>
      <c r="B28" s="5" t="n"/>
      <c r="C28" s="15">
        <f>IF(A28&amp;""="","",COUNTIFS('الدرجات'!$A$6:$A$1005,A28&amp;"",'الدرجات'!$K$6:$K$1005,1))</f>
        <v/>
      </c>
      <c r="D28" s="15">
        <f>IF(A28&amp;""="","",MAX(0,'الإعدادات'!$B$10-C28))</f>
        <v/>
      </c>
      <c r="E28" s="19">
        <f>IF(A28&amp;""="","",SUMIFS('الدرجات'!$L$6:$L$1005,'الدرجات'!$A$6:$A$1005,A28&amp;"",'الدرجات'!$K$6:$K$1005,1))</f>
        <v/>
      </c>
      <c r="F28" s="19">
        <f>IF(A28&amp;""="","",SUMIFS('الدرجات'!$M$6:$M$1005,'الدرجات'!$A$6:$A$1005,A28&amp;"",'الدرجات'!$K$6:$K$1005,1))</f>
        <v/>
      </c>
      <c r="G28" s="19">
        <f>IF(A28&amp;""="","",E28+F28)</f>
        <v/>
      </c>
      <c r="H28" s="19">
        <f>IF(A28&amp;""="","",SUMIFS('الدرجات'!$N$6:$N$1005,'الدرجات'!$A$6:$A$1005,A28&amp;"",'الدرجات'!$K$6:$K$1005,1))</f>
        <v/>
      </c>
      <c r="I28" s="20">
        <f>IF(A28&amp;""="","",IF(D28&gt;0,"",IF(H28=0,"",ROUND(G28/H28,6))))</f>
        <v/>
      </c>
      <c r="J28" s="6">
        <f>IF(I28="","",IF(I28&gt;='الإعدادات'!$B$5,"ممتاز",IF(I28&gt;='الإعدادات'!$B$6,"جيد جدًا",IF(I28&gt;='الإعدادات'!$B$7,"جيد",IF(I28&gt;='الإعدادات'!$B$8,"مقبول","ضعيف")))))</f>
        <v/>
      </c>
      <c r="K28" s="15">
        <f>IF(A28&amp;""="","",COUNTIFS('الدرجات'!$A$6:$A$1005,A28&amp;"",'الدرجات'!$J$6:$J$1005,"متعثر"))</f>
        <v/>
      </c>
      <c r="L28" s="6">
        <f>IF(A28&amp;""="","",IF(D28&gt;0,"ناقص",IF(K28=0,"ناجح",IF(K28&lt;='الإعدادات'!$B$9,"دور ثانٍ","راسب"))))</f>
        <v/>
      </c>
      <c r="M28" s="15">
        <f>IF(I28="","",COUNTIFS('الطلاب'!$B$6:$B$305,B28&amp;"",'الطلاب'!$I$6:$I$305,"&gt;"&amp;I28)+1)</f>
        <v/>
      </c>
      <c r="N28" s="15">
        <f>IF(I28="","",COUNTIFS('الطلاب'!$B$6:$B$305,B28&amp;"",'الطلاب'!$I$6:$I$305,"&gt;"&amp;I28)+COUNTIFS($B$6:B28,B28&amp;"",$I$6:I28,I28))</f>
        <v/>
      </c>
      <c r="O28" s="6">
        <f>IF(N28="","",B28&amp;"|"&amp;N28)</f>
        <v/>
      </c>
    </row>
    <row r="29">
      <c r="A29" s="5" t="n"/>
      <c r="B29" s="5" t="n"/>
      <c r="C29" s="15">
        <f>IF(A29&amp;""="","",COUNTIFS('الدرجات'!$A$6:$A$1005,A29&amp;"",'الدرجات'!$K$6:$K$1005,1))</f>
        <v/>
      </c>
      <c r="D29" s="15">
        <f>IF(A29&amp;""="","",MAX(0,'الإعدادات'!$B$10-C29))</f>
        <v/>
      </c>
      <c r="E29" s="19">
        <f>IF(A29&amp;""="","",SUMIFS('الدرجات'!$L$6:$L$1005,'الدرجات'!$A$6:$A$1005,A29&amp;"",'الدرجات'!$K$6:$K$1005,1))</f>
        <v/>
      </c>
      <c r="F29" s="19">
        <f>IF(A29&amp;""="","",SUMIFS('الدرجات'!$M$6:$M$1005,'الدرجات'!$A$6:$A$1005,A29&amp;"",'الدرجات'!$K$6:$K$1005,1))</f>
        <v/>
      </c>
      <c r="G29" s="19">
        <f>IF(A29&amp;""="","",E29+F29)</f>
        <v/>
      </c>
      <c r="H29" s="19">
        <f>IF(A29&amp;""="","",SUMIFS('الدرجات'!$N$6:$N$1005,'الدرجات'!$A$6:$A$1005,A29&amp;"",'الدرجات'!$K$6:$K$1005,1))</f>
        <v/>
      </c>
      <c r="I29" s="20">
        <f>IF(A29&amp;""="","",IF(D29&gt;0,"",IF(H29=0,"",ROUND(G29/H29,6))))</f>
        <v/>
      </c>
      <c r="J29" s="6">
        <f>IF(I29="","",IF(I29&gt;='الإعدادات'!$B$5,"ممتاز",IF(I29&gt;='الإعدادات'!$B$6,"جيد جدًا",IF(I29&gt;='الإعدادات'!$B$7,"جيد",IF(I29&gt;='الإعدادات'!$B$8,"مقبول","ضعيف")))))</f>
        <v/>
      </c>
      <c r="K29" s="15">
        <f>IF(A29&amp;""="","",COUNTIFS('الدرجات'!$A$6:$A$1005,A29&amp;"",'الدرجات'!$J$6:$J$1005,"متعثر"))</f>
        <v/>
      </c>
      <c r="L29" s="6">
        <f>IF(A29&amp;""="","",IF(D29&gt;0,"ناقص",IF(K29=0,"ناجح",IF(K29&lt;='الإعدادات'!$B$9,"دور ثانٍ","راسب"))))</f>
        <v/>
      </c>
      <c r="M29" s="15">
        <f>IF(I29="","",COUNTIFS('الطلاب'!$B$6:$B$305,B29&amp;"",'الطلاب'!$I$6:$I$305,"&gt;"&amp;I29)+1)</f>
        <v/>
      </c>
      <c r="N29" s="15">
        <f>IF(I29="","",COUNTIFS('الطلاب'!$B$6:$B$305,B29&amp;"",'الطلاب'!$I$6:$I$305,"&gt;"&amp;I29)+COUNTIFS($B$6:B29,B29&amp;"",$I$6:I29,I29))</f>
        <v/>
      </c>
      <c r="O29" s="6">
        <f>IF(N29="","",B29&amp;"|"&amp;N29)</f>
        <v/>
      </c>
    </row>
    <row r="30">
      <c r="A30" s="5" t="n"/>
      <c r="B30" s="5" t="n"/>
      <c r="C30" s="15">
        <f>IF(A30&amp;""="","",COUNTIFS('الدرجات'!$A$6:$A$1005,A30&amp;"",'الدرجات'!$K$6:$K$1005,1))</f>
        <v/>
      </c>
      <c r="D30" s="15">
        <f>IF(A30&amp;""="","",MAX(0,'الإعدادات'!$B$10-C30))</f>
        <v/>
      </c>
      <c r="E30" s="19">
        <f>IF(A30&amp;""="","",SUMIFS('الدرجات'!$L$6:$L$1005,'الدرجات'!$A$6:$A$1005,A30&amp;"",'الدرجات'!$K$6:$K$1005,1))</f>
        <v/>
      </c>
      <c r="F30" s="19">
        <f>IF(A30&amp;""="","",SUMIFS('الدرجات'!$M$6:$M$1005,'الدرجات'!$A$6:$A$1005,A30&amp;"",'الدرجات'!$K$6:$K$1005,1))</f>
        <v/>
      </c>
      <c r="G30" s="19">
        <f>IF(A30&amp;""="","",E30+F30)</f>
        <v/>
      </c>
      <c r="H30" s="19">
        <f>IF(A30&amp;""="","",SUMIFS('الدرجات'!$N$6:$N$1005,'الدرجات'!$A$6:$A$1005,A30&amp;"",'الدرجات'!$K$6:$K$1005,1))</f>
        <v/>
      </c>
      <c r="I30" s="20">
        <f>IF(A30&amp;""="","",IF(D30&gt;0,"",IF(H30=0,"",ROUND(G30/H30,6))))</f>
        <v/>
      </c>
      <c r="J30" s="6">
        <f>IF(I30="","",IF(I30&gt;='الإعدادات'!$B$5,"ممتاز",IF(I30&gt;='الإعدادات'!$B$6,"جيد جدًا",IF(I30&gt;='الإعدادات'!$B$7,"جيد",IF(I30&gt;='الإعدادات'!$B$8,"مقبول","ضعيف")))))</f>
        <v/>
      </c>
      <c r="K30" s="15">
        <f>IF(A30&amp;""="","",COUNTIFS('الدرجات'!$A$6:$A$1005,A30&amp;"",'الدرجات'!$J$6:$J$1005,"متعثر"))</f>
        <v/>
      </c>
      <c r="L30" s="6">
        <f>IF(A30&amp;""="","",IF(D30&gt;0,"ناقص",IF(K30=0,"ناجح",IF(K30&lt;='الإعدادات'!$B$9,"دور ثانٍ","راسب"))))</f>
        <v/>
      </c>
      <c r="M30" s="15">
        <f>IF(I30="","",COUNTIFS('الطلاب'!$B$6:$B$305,B30&amp;"",'الطلاب'!$I$6:$I$305,"&gt;"&amp;I30)+1)</f>
        <v/>
      </c>
      <c r="N30" s="15">
        <f>IF(I30="","",COUNTIFS('الطلاب'!$B$6:$B$305,B30&amp;"",'الطلاب'!$I$6:$I$305,"&gt;"&amp;I30)+COUNTIFS($B$6:B30,B30&amp;"",$I$6:I30,I30))</f>
        <v/>
      </c>
      <c r="O30" s="6">
        <f>IF(N30="","",B30&amp;"|"&amp;N30)</f>
        <v/>
      </c>
    </row>
    <row r="31">
      <c r="A31" s="5" t="n"/>
      <c r="B31" s="5" t="n"/>
      <c r="C31" s="15">
        <f>IF(A31&amp;""="","",COUNTIFS('الدرجات'!$A$6:$A$1005,A31&amp;"",'الدرجات'!$K$6:$K$1005,1))</f>
        <v/>
      </c>
      <c r="D31" s="15">
        <f>IF(A31&amp;""="","",MAX(0,'الإعدادات'!$B$10-C31))</f>
        <v/>
      </c>
      <c r="E31" s="19">
        <f>IF(A31&amp;""="","",SUMIFS('الدرجات'!$L$6:$L$1005,'الدرجات'!$A$6:$A$1005,A31&amp;"",'الدرجات'!$K$6:$K$1005,1))</f>
        <v/>
      </c>
      <c r="F31" s="19">
        <f>IF(A31&amp;""="","",SUMIFS('الدرجات'!$M$6:$M$1005,'الدرجات'!$A$6:$A$1005,A31&amp;"",'الدرجات'!$K$6:$K$1005,1))</f>
        <v/>
      </c>
      <c r="G31" s="19">
        <f>IF(A31&amp;""="","",E31+F31)</f>
        <v/>
      </c>
      <c r="H31" s="19">
        <f>IF(A31&amp;""="","",SUMIFS('الدرجات'!$N$6:$N$1005,'الدرجات'!$A$6:$A$1005,A31&amp;"",'الدرجات'!$K$6:$K$1005,1))</f>
        <v/>
      </c>
      <c r="I31" s="20">
        <f>IF(A31&amp;""="","",IF(D31&gt;0,"",IF(H31=0,"",ROUND(G31/H31,6))))</f>
        <v/>
      </c>
      <c r="J31" s="6">
        <f>IF(I31="","",IF(I31&gt;='الإعدادات'!$B$5,"ممتاز",IF(I31&gt;='الإعدادات'!$B$6,"جيد جدًا",IF(I31&gt;='الإعدادات'!$B$7,"جيد",IF(I31&gt;='الإعدادات'!$B$8,"مقبول","ضعيف")))))</f>
        <v/>
      </c>
      <c r="K31" s="15">
        <f>IF(A31&amp;""="","",COUNTIFS('الدرجات'!$A$6:$A$1005,A31&amp;"",'الدرجات'!$J$6:$J$1005,"متعثر"))</f>
        <v/>
      </c>
      <c r="L31" s="6">
        <f>IF(A31&amp;""="","",IF(D31&gt;0,"ناقص",IF(K31=0,"ناجح",IF(K31&lt;='الإعدادات'!$B$9,"دور ثانٍ","راسب"))))</f>
        <v/>
      </c>
      <c r="M31" s="15">
        <f>IF(I31="","",COUNTIFS('الطلاب'!$B$6:$B$305,B31&amp;"",'الطلاب'!$I$6:$I$305,"&gt;"&amp;I31)+1)</f>
        <v/>
      </c>
      <c r="N31" s="15">
        <f>IF(I31="","",COUNTIFS('الطلاب'!$B$6:$B$305,B31&amp;"",'الطلاب'!$I$6:$I$305,"&gt;"&amp;I31)+COUNTIFS($B$6:B31,B31&amp;"",$I$6:I31,I31))</f>
        <v/>
      </c>
      <c r="O31" s="6">
        <f>IF(N31="","",B31&amp;"|"&amp;N31)</f>
        <v/>
      </c>
    </row>
    <row r="32">
      <c r="A32" s="5" t="n"/>
      <c r="B32" s="5" t="n"/>
      <c r="C32" s="15">
        <f>IF(A32&amp;""="","",COUNTIFS('الدرجات'!$A$6:$A$1005,A32&amp;"",'الدرجات'!$K$6:$K$1005,1))</f>
        <v/>
      </c>
      <c r="D32" s="15">
        <f>IF(A32&amp;""="","",MAX(0,'الإعدادات'!$B$10-C32))</f>
        <v/>
      </c>
      <c r="E32" s="19">
        <f>IF(A32&amp;""="","",SUMIFS('الدرجات'!$L$6:$L$1005,'الدرجات'!$A$6:$A$1005,A32&amp;"",'الدرجات'!$K$6:$K$1005,1))</f>
        <v/>
      </c>
      <c r="F32" s="19">
        <f>IF(A32&amp;""="","",SUMIFS('الدرجات'!$M$6:$M$1005,'الدرجات'!$A$6:$A$1005,A32&amp;"",'الدرجات'!$K$6:$K$1005,1))</f>
        <v/>
      </c>
      <c r="G32" s="19">
        <f>IF(A32&amp;""="","",E32+F32)</f>
        <v/>
      </c>
      <c r="H32" s="19">
        <f>IF(A32&amp;""="","",SUMIFS('الدرجات'!$N$6:$N$1005,'الدرجات'!$A$6:$A$1005,A32&amp;"",'الدرجات'!$K$6:$K$1005,1))</f>
        <v/>
      </c>
      <c r="I32" s="20">
        <f>IF(A32&amp;""="","",IF(D32&gt;0,"",IF(H32=0,"",ROUND(G32/H32,6))))</f>
        <v/>
      </c>
      <c r="J32" s="6">
        <f>IF(I32="","",IF(I32&gt;='الإعدادات'!$B$5,"ممتاز",IF(I32&gt;='الإعدادات'!$B$6,"جيد جدًا",IF(I32&gt;='الإعدادات'!$B$7,"جيد",IF(I32&gt;='الإعدادات'!$B$8,"مقبول","ضعيف")))))</f>
        <v/>
      </c>
      <c r="K32" s="15">
        <f>IF(A32&amp;""="","",COUNTIFS('الدرجات'!$A$6:$A$1005,A32&amp;"",'الدرجات'!$J$6:$J$1005,"متعثر"))</f>
        <v/>
      </c>
      <c r="L32" s="6">
        <f>IF(A32&amp;""="","",IF(D32&gt;0,"ناقص",IF(K32=0,"ناجح",IF(K32&lt;='الإعدادات'!$B$9,"دور ثانٍ","راسب"))))</f>
        <v/>
      </c>
      <c r="M32" s="15">
        <f>IF(I32="","",COUNTIFS('الطلاب'!$B$6:$B$305,B32&amp;"",'الطلاب'!$I$6:$I$305,"&gt;"&amp;I32)+1)</f>
        <v/>
      </c>
      <c r="N32" s="15">
        <f>IF(I32="","",COUNTIFS('الطلاب'!$B$6:$B$305,B32&amp;"",'الطلاب'!$I$6:$I$305,"&gt;"&amp;I32)+COUNTIFS($B$6:B32,B32&amp;"",$I$6:I32,I32))</f>
        <v/>
      </c>
      <c r="O32" s="6">
        <f>IF(N32="","",B32&amp;"|"&amp;N32)</f>
        <v/>
      </c>
    </row>
    <row r="33">
      <c r="A33" s="5" t="n"/>
      <c r="B33" s="5" t="n"/>
      <c r="C33" s="15">
        <f>IF(A33&amp;""="","",COUNTIFS('الدرجات'!$A$6:$A$1005,A33&amp;"",'الدرجات'!$K$6:$K$1005,1))</f>
        <v/>
      </c>
      <c r="D33" s="15">
        <f>IF(A33&amp;""="","",MAX(0,'الإعدادات'!$B$10-C33))</f>
        <v/>
      </c>
      <c r="E33" s="19">
        <f>IF(A33&amp;""="","",SUMIFS('الدرجات'!$L$6:$L$1005,'الدرجات'!$A$6:$A$1005,A33&amp;"",'الدرجات'!$K$6:$K$1005,1))</f>
        <v/>
      </c>
      <c r="F33" s="19">
        <f>IF(A33&amp;""="","",SUMIFS('الدرجات'!$M$6:$M$1005,'الدرجات'!$A$6:$A$1005,A33&amp;"",'الدرجات'!$K$6:$K$1005,1))</f>
        <v/>
      </c>
      <c r="G33" s="19">
        <f>IF(A33&amp;""="","",E33+F33)</f>
        <v/>
      </c>
      <c r="H33" s="19">
        <f>IF(A33&amp;""="","",SUMIFS('الدرجات'!$N$6:$N$1005,'الدرجات'!$A$6:$A$1005,A33&amp;"",'الدرجات'!$K$6:$K$1005,1))</f>
        <v/>
      </c>
      <c r="I33" s="20">
        <f>IF(A33&amp;""="","",IF(D33&gt;0,"",IF(H33=0,"",ROUND(G33/H33,6))))</f>
        <v/>
      </c>
      <c r="J33" s="6">
        <f>IF(I33="","",IF(I33&gt;='الإعدادات'!$B$5,"ممتاز",IF(I33&gt;='الإعدادات'!$B$6,"جيد جدًا",IF(I33&gt;='الإعدادات'!$B$7,"جيد",IF(I33&gt;='الإعدادات'!$B$8,"مقبول","ضعيف")))))</f>
        <v/>
      </c>
      <c r="K33" s="15">
        <f>IF(A33&amp;""="","",COUNTIFS('الدرجات'!$A$6:$A$1005,A33&amp;"",'الدرجات'!$J$6:$J$1005,"متعثر"))</f>
        <v/>
      </c>
      <c r="L33" s="6">
        <f>IF(A33&amp;""="","",IF(D33&gt;0,"ناقص",IF(K33=0,"ناجح",IF(K33&lt;='الإعدادات'!$B$9,"دور ثانٍ","راسب"))))</f>
        <v/>
      </c>
      <c r="M33" s="15">
        <f>IF(I33="","",COUNTIFS('الطلاب'!$B$6:$B$305,B33&amp;"",'الطلاب'!$I$6:$I$305,"&gt;"&amp;I33)+1)</f>
        <v/>
      </c>
      <c r="N33" s="15">
        <f>IF(I33="","",COUNTIFS('الطلاب'!$B$6:$B$305,B33&amp;"",'الطلاب'!$I$6:$I$305,"&gt;"&amp;I33)+COUNTIFS($B$6:B33,B33&amp;"",$I$6:I33,I33))</f>
        <v/>
      </c>
      <c r="O33" s="6">
        <f>IF(N33="","",B33&amp;"|"&amp;N33)</f>
        <v/>
      </c>
    </row>
    <row r="34">
      <c r="A34" s="5" t="n"/>
      <c r="B34" s="5" t="n"/>
      <c r="C34" s="15">
        <f>IF(A34&amp;""="","",COUNTIFS('الدرجات'!$A$6:$A$1005,A34&amp;"",'الدرجات'!$K$6:$K$1005,1))</f>
        <v/>
      </c>
      <c r="D34" s="15">
        <f>IF(A34&amp;""="","",MAX(0,'الإعدادات'!$B$10-C34))</f>
        <v/>
      </c>
      <c r="E34" s="19">
        <f>IF(A34&amp;""="","",SUMIFS('الدرجات'!$L$6:$L$1005,'الدرجات'!$A$6:$A$1005,A34&amp;"",'الدرجات'!$K$6:$K$1005,1))</f>
        <v/>
      </c>
      <c r="F34" s="19">
        <f>IF(A34&amp;""="","",SUMIFS('الدرجات'!$M$6:$M$1005,'الدرجات'!$A$6:$A$1005,A34&amp;"",'الدرجات'!$K$6:$K$1005,1))</f>
        <v/>
      </c>
      <c r="G34" s="19">
        <f>IF(A34&amp;""="","",E34+F34)</f>
        <v/>
      </c>
      <c r="H34" s="19">
        <f>IF(A34&amp;""="","",SUMIFS('الدرجات'!$N$6:$N$1005,'الدرجات'!$A$6:$A$1005,A34&amp;"",'الدرجات'!$K$6:$K$1005,1))</f>
        <v/>
      </c>
      <c r="I34" s="20">
        <f>IF(A34&amp;""="","",IF(D34&gt;0,"",IF(H34=0,"",ROUND(G34/H34,6))))</f>
        <v/>
      </c>
      <c r="J34" s="6">
        <f>IF(I34="","",IF(I34&gt;='الإعدادات'!$B$5,"ممتاز",IF(I34&gt;='الإعدادات'!$B$6,"جيد جدًا",IF(I34&gt;='الإعدادات'!$B$7,"جيد",IF(I34&gt;='الإعدادات'!$B$8,"مقبول","ضعيف")))))</f>
        <v/>
      </c>
      <c r="K34" s="15">
        <f>IF(A34&amp;""="","",COUNTIFS('الدرجات'!$A$6:$A$1005,A34&amp;"",'الدرجات'!$J$6:$J$1005,"متعثر"))</f>
        <v/>
      </c>
      <c r="L34" s="6">
        <f>IF(A34&amp;""="","",IF(D34&gt;0,"ناقص",IF(K34=0,"ناجح",IF(K34&lt;='الإعدادات'!$B$9,"دور ثانٍ","راسب"))))</f>
        <v/>
      </c>
      <c r="M34" s="15">
        <f>IF(I34="","",COUNTIFS('الطلاب'!$B$6:$B$305,B34&amp;"",'الطلاب'!$I$6:$I$305,"&gt;"&amp;I34)+1)</f>
        <v/>
      </c>
      <c r="N34" s="15">
        <f>IF(I34="","",COUNTIFS('الطلاب'!$B$6:$B$305,B34&amp;"",'الطلاب'!$I$6:$I$305,"&gt;"&amp;I34)+COUNTIFS($B$6:B34,B34&amp;"",$I$6:I34,I34))</f>
        <v/>
      </c>
      <c r="O34" s="6">
        <f>IF(N34="","",B34&amp;"|"&amp;N34)</f>
        <v/>
      </c>
    </row>
    <row r="35">
      <c r="A35" s="5" t="n"/>
      <c r="B35" s="5" t="n"/>
      <c r="C35" s="15">
        <f>IF(A35&amp;""="","",COUNTIFS('الدرجات'!$A$6:$A$1005,A35&amp;"",'الدرجات'!$K$6:$K$1005,1))</f>
        <v/>
      </c>
      <c r="D35" s="15">
        <f>IF(A35&amp;""="","",MAX(0,'الإعدادات'!$B$10-C35))</f>
        <v/>
      </c>
      <c r="E35" s="19">
        <f>IF(A35&amp;""="","",SUMIFS('الدرجات'!$L$6:$L$1005,'الدرجات'!$A$6:$A$1005,A35&amp;"",'الدرجات'!$K$6:$K$1005,1))</f>
        <v/>
      </c>
      <c r="F35" s="19">
        <f>IF(A35&amp;""="","",SUMIFS('الدرجات'!$M$6:$M$1005,'الدرجات'!$A$6:$A$1005,A35&amp;"",'الدرجات'!$K$6:$K$1005,1))</f>
        <v/>
      </c>
      <c r="G35" s="19">
        <f>IF(A35&amp;""="","",E35+F35)</f>
        <v/>
      </c>
      <c r="H35" s="19">
        <f>IF(A35&amp;""="","",SUMIFS('الدرجات'!$N$6:$N$1005,'الدرجات'!$A$6:$A$1005,A35&amp;"",'الدرجات'!$K$6:$K$1005,1))</f>
        <v/>
      </c>
      <c r="I35" s="20">
        <f>IF(A35&amp;""="","",IF(D35&gt;0,"",IF(H35=0,"",ROUND(G35/H35,6))))</f>
        <v/>
      </c>
      <c r="J35" s="6">
        <f>IF(I35="","",IF(I35&gt;='الإعدادات'!$B$5,"ممتاز",IF(I35&gt;='الإعدادات'!$B$6,"جيد جدًا",IF(I35&gt;='الإعدادات'!$B$7,"جيد",IF(I35&gt;='الإعدادات'!$B$8,"مقبول","ضعيف")))))</f>
        <v/>
      </c>
      <c r="K35" s="15">
        <f>IF(A35&amp;""="","",COUNTIFS('الدرجات'!$A$6:$A$1005,A35&amp;"",'الدرجات'!$J$6:$J$1005,"متعثر"))</f>
        <v/>
      </c>
      <c r="L35" s="6">
        <f>IF(A35&amp;""="","",IF(D35&gt;0,"ناقص",IF(K35=0,"ناجح",IF(K35&lt;='الإعدادات'!$B$9,"دور ثانٍ","راسب"))))</f>
        <v/>
      </c>
      <c r="M35" s="15">
        <f>IF(I35="","",COUNTIFS('الطلاب'!$B$6:$B$305,B35&amp;"",'الطلاب'!$I$6:$I$305,"&gt;"&amp;I35)+1)</f>
        <v/>
      </c>
      <c r="N35" s="15">
        <f>IF(I35="","",COUNTIFS('الطلاب'!$B$6:$B$305,B35&amp;"",'الطلاب'!$I$6:$I$305,"&gt;"&amp;I35)+COUNTIFS($B$6:B35,B35&amp;"",$I$6:I35,I35))</f>
        <v/>
      </c>
      <c r="O35" s="6">
        <f>IF(N35="","",B35&amp;"|"&amp;N35)</f>
        <v/>
      </c>
    </row>
    <row r="36">
      <c r="A36" s="5" t="n"/>
      <c r="B36" s="5" t="n"/>
      <c r="C36" s="15">
        <f>IF(A36&amp;""="","",COUNTIFS('الدرجات'!$A$6:$A$1005,A36&amp;"",'الدرجات'!$K$6:$K$1005,1))</f>
        <v/>
      </c>
      <c r="D36" s="15">
        <f>IF(A36&amp;""="","",MAX(0,'الإعدادات'!$B$10-C36))</f>
        <v/>
      </c>
      <c r="E36" s="19">
        <f>IF(A36&amp;""="","",SUMIFS('الدرجات'!$L$6:$L$1005,'الدرجات'!$A$6:$A$1005,A36&amp;"",'الدرجات'!$K$6:$K$1005,1))</f>
        <v/>
      </c>
      <c r="F36" s="19">
        <f>IF(A36&amp;""="","",SUMIFS('الدرجات'!$M$6:$M$1005,'الدرجات'!$A$6:$A$1005,A36&amp;"",'الدرجات'!$K$6:$K$1005,1))</f>
        <v/>
      </c>
      <c r="G36" s="19">
        <f>IF(A36&amp;""="","",E36+F36)</f>
        <v/>
      </c>
      <c r="H36" s="19">
        <f>IF(A36&amp;""="","",SUMIFS('الدرجات'!$N$6:$N$1005,'الدرجات'!$A$6:$A$1005,A36&amp;"",'الدرجات'!$K$6:$K$1005,1))</f>
        <v/>
      </c>
      <c r="I36" s="20">
        <f>IF(A36&amp;""="","",IF(D36&gt;0,"",IF(H36=0,"",ROUND(G36/H36,6))))</f>
        <v/>
      </c>
      <c r="J36" s="6">
        <f>IF(I36="","",IF(I36&gt;='الإعدادات'!$B$5,"ممتاز",IF(I36&gt;='الإعدادات'!$B$6,"جيد جدًا",IF(I36&gt;='الإعدادات'!$B$7,"جيد",IF(I36&gt;='الإعدادات'!$B$8,"مقبول","ضعيف")))))</f>
        <v/>
      </c>
      <c r="K36" s="15">
        <f>IF(A36&amp;""="","",COUNTIFS('الدرجات'!$A$6:$A$1005,A36&amp;"",'الدرجات'!$J$6:$J$1005,"متعثر"))</f>
        <v/>
      </c>
      <c r="L36" s="6">
        <f>IF(A36&amp;""="","",IF(D36&gt;0,"ناقص",IF(K36=0,"ناجح",IF(K36&lt;='الإعدادات'!$B$9,"دور ثانٍ","راسب"))))</f>
        <v/>
      </c>
      <c r="M36" s="15">
        <f>IF(I36="","",COUNTIFS('الطلاب'!$B$6:$B$305,B36&amp;"",'الطلاب'!$I$6:$I$305,"&gt;"&amp;I36)+1)</f>
        <v/>
      </c>
      <c r="N36" s="15">
        <f>IF(I36="","",COUNTIFS('الطلاب'!$B$6:$B$305,B36&amp;"",'الطلاب'!$I$6:$I$305,"&gt;"&amp;I36)+COUNTIFS($B$6:B36,B36&amp;"",$I$6:I36,I36))</f>
        <v/>
      </c>
      <c r="O36" s="6">
        <f>IF(N36="","",B36&amp;"|"&amp;N36)</f>
        <v/>
      </c>
    </row>
    <row r="37">
      <c r="A37" s="5" t="n"/>
      <c r="B37" s="5" t="n"/>
      <c r="C37" s="15">
        <f>IF(A37&amp;""="","",COUNTIFS('الدرجات'!$A$6:$A$1005,A37&amp;"",'الدرجات'!$K$6:$K$1005,1))</f>
        <v/>
      </c>
      <c r="D37" s="15">
        <f>IF(A37&amp;""="","",MAX(0,'الإعدادات'!$B$10-C37))</f>
        <v/>
      </c>
      <c r="E37" s="19">
        <f>IF(A37&amp;""="","",SUMIFS('الدرجات'!$L$6:$L$1005,'الدرجات'!$A$6:$A$1005,A37&amp;"",'الدرجات'!$K$6:$K$1005,1))</f>
        <v/>
      </c>
      <c r="F37" s="19">
        <f>IF(A37&amp;""="","",SUMIFS('الدرجات'!$M$6:$M$1005,'الدرجات'!$A$6:$A$1005,A37&amp;"",'الدرجات'!$K$6:$K$1005,1))</f>
        <v/>
      </c>
      <c r="G37" s="19">
        <f>IF(A37&amp;""="","",E37+F37)</f>
        <v/>
      </c>
      <c r="H37" s="19">
        <f>IF(A37&amp;""="","",SUMIFS('الدرجات'!$N$6:$N$1005,'الدرجات'!$A$6:$A$1005,A37&amp;"",'الدرجات'!$K$6:$K$1005,1))</f>
        <v/>
      </c>
      <c r="I37" s="20">
        <f>IF(A37&amp;""="","",IF(D37&gt;0,"",IF(H37=0,"",ROUND(G37/H37,6))))</f>
        <v/>
      </c>
      <c r="J37" s="6">
        <f>IF(I37="","",IF(I37&gt;='الإعدادات'!$B$5,"ممتاز",IF(I37&gt;='الإعدادات'!$B$6,"جيد جدًا",IF(I37&gt;='الإعدادات'!$B$7,"جيد",IF(I37&gt;='الإعدادات'!$B$8,"مقبول","ضعيف")))))</f>
        <v/>
      </c>
      <c r="K37" s="15">
        <f>IF(A37&amp;""="","",COUNTIFS('الدرجات'!$A$6:$A$1005,A37&amp;"",'الدرجات'!$J$6:$J$1005,"متعثر"))</f>
        <v/>
      </c>
      <c r="L37" s="6">
        <f>IF(A37&amp;""="","",IF(D37&gt;0,"ناقص",IF(K37=0,"ناجح",IF(K37&lt;='الإعدادات'!$B$9,"دور ثانٍ","راسب"))))</f>
        <v/>
      </c>
      <c r="M37" s="15">
        <f>IF(I37="","",COUNTIFS('الطلاب'!$B$6:$B$305,B37&amp;"",'الطلاب'!$I$6:$I$305,"&gt;"&amp;I37)+1)</f>
        <v/>
      </c>
      <c r="N37" s="15">
        <f>IF(I37="","",COUNTIFS('الطلاب'!$B$6:$B$305,B37&amp;"",'الطلاب'!$I$6:$I$305,"&gt;"&amp;I37)+COUNTIFS($B$6:B37,B37&amp;"",$I$6:I37,I37))</f>
        <v/>
      </c>
      <c r="O37" s="6">
        <f>IF(N37="","",B37&amp;"|"&amp;N37)</f>
        <v/>
      </c>
    </row>
    <row r="38">
      <c r="A38" s="5" t="n"/>
      <c r="B38" s="5" t="n"/>
      <c r="C38" s="15">
        <f>IF(A38&amp;""="","",COUNTIFS('الدرجات'!$A$6:$A$1005,A38&amp;"",'الدرجات'!$K$6:$K$1005,1))</f>
        <v/>
      </c>
      <c r="D38" s="15">
        <f>IF(A38&amp;""="","",MAX(0,'الإعدادات'!$B$10-C38))</f>
        <v/>
      </c>
      <c r="E38" s="19">
        <f>IF(A38&amp;""="","",SUMIFS('الدرجات'!$L$6:$L$1005,'الدرجات'!$A$6:$A$1005,A38&amp;"",'الدرجات'!$K$6:$K$1005,1))</f>
        <v/>
      </c>
      <c r="F38" s="19">
        <f>IF(A38&amp;""="","",SUMIFS('الدرجات'!$M$6:$M$1005,'الدرجات'!$A$6:$A$1005,A38&amp;"",'الدرجات'!$K$6:$K$1005,1))</f>
        <v/>
      </c>
      <c r="G38" s="19">
        <f>IF(A38&amp;""="","",E38+F38)</f>
        <v/>
      </c>
      <c r="H38" s="19">
        <f>IF(A38&amp;""="","",SUMIFS('الدرجات'!$N$6:$N$1005,'الدرجات'!$A$6:$A$1005,A38&amp;"",'الدرجات'!$K$6:$K$1005,1))</f>
        <v/>
      </c>
      <c r="I38" s="20">
        <f>IF(A38&amp;""="","",IF(D38&gt;0,"",IF(H38=0,"",ROUND(G38/H38,6))))</f>
        <v/>
      </c>
      <c r="J38" s="6">
        <f>IF(I38="","",IF(I38&gt;='الإعدادات'!$B$5,"ممتاز",IF(I38&gt;='الإعدادات'!$B$6,"جيد جدًا",IF(I38&gt;='الإعدادات'!$B$7,"جيد",IF(I38&gt;='الإعدادات'!$B$8,"مقبول","ضعيف")))))</f>
        <v/>
      </c>
      <c r="K38" s="15">
        <f>IF(A38&amp;""="","",COUNTIFS('الدرجات'!$A$6:$A$1005,A38&amp;"",'الدرجات'!$J$6:$J$1005,"متعثر"))</f>
        <v/>
      </c>
      <c r="L38" s="6">
        <f>IF(A38&amp;""="","",IF(D38&gt;0,"ناقص",IF(K38=0,"ناجح",IF(K38&lt;='الإعدادات'!$B$9,"دور ثانٍ","راسب"))))</f>
        <v/>
      </c>
      <c r="M38" s="15">
        <f>IF(I38="","",COUNTIFS('الطلاب'!$B$6:$B$305,B38&amp;"",'الطلاب'!$I$6:$I$305,"&gt;"&amp;I38)+1)</f>
        <v/>
      </c>
      <c r="N38" s="15">
        <f>IF(I38="","",COUNTIFS('الطلاب'!$B$6:$B$305,B38&amp;"",'الطلاب'!$I$6:$I$305,"&gt;"&amp;I38)+COUNTIFS($B$6:B38,B38&amp;"",$I$6:I38,I38))</f>
        <v/>
      </c>
      <c r="O38" s="6">
        <f>IF(N38="","",B38&amp;"|"&amp;N38)</f>
        <v/>
      </c>
    </row>
    <row r="39">
      <c r="A39" s="5" t="n"/>
      <c r="B39" s="5" t="n"/>
      <c r="C39" s="15">
        <f>IF(A39&amp;""="","",COUNTIFS('الدرجات'!$A$6:$A$1005,A39&amp;"",'الدرجات'!$K$6:$K$1005,1))</f>
        <v/>
      </c>
      <c r="D39" s="15">
        <f>IF(A39&amp;""="","",MAX(0,'الإعدادات'!$B$10-C39))</f>
        <v/>
      </c>
      <c r="E39" s="19">
        <f>IF(A39&amp;""="","",SUMIFS('الدرجات'!$L$6:$L$1005,'الدرجات'!$A$6:$A$1005,A39&amp;"",'الدرجات'!$K$6:$K$1005,1))</f>
        <v/>
      </c>
      <c r="F39" s="19">
        <f>IF(A39&amp;""="","",SUMIFS('الدرجات'!$M$6:$M$1005,'الدرجات'!$A$6:$A$1005,A39&amp;"",'الدرجات'!$K$6:$K$1005,1))</f>
        <v/>
      </c>
      <c r="G39" s="19">
        <f>IF(A39&amp;""="","",E39+F39)</f>
        <v/>
      </c>
      <c r="H39" s="19">
        <f>IF(A39&amp;""="","",SUMIFS('الدرجات'!$N$6:$N$1005,'الدرجات'!$A$6:$A$1005,A39&amp;"",'الدرجات'!$K$6:$K$1005,1))</f>
        <v/>
      </c>
      <c r="I39" s="20">
        <f>IF(A39&amp;""="","",IF(D39&gt;0,"",IF(H39=0,"",ROUND(G39/H39,6))))</f>
        <v/>
      </c>
      <c r="J39" s="6">
        <f>IF(I39="","",IF(I39&gt;='الإعدادات'!$B$5,"ممتاز",IF(I39&gt;='الإعدادات'!$B$6,"جيد جدًا",IF(I39&gt;='الإعدادات'!$B$7,"جيد",IF(I39&gt;='الإعدادات'!$B$8,"مقبول","ضعيف")))))</f>
        <v/>
      </c>
      <c r="K39" s="15">
        <f>IF(A39&amp;""="","",COUNTIFS('الدرجات'!$A$6:$A$1005,A39&amp;"",'الدرجات'!$J$6:$J$1005,"متعثر"))</f>
        <v/>
      </c>
      <c r="L39" s="6">
        <f>IF(A39&amp;""="","",IF(D39&gt;0,"ناقص",IF(K39=0,"ناجح",IF(K39&lt;='الإعدادات'!$B$9,"دور ثانٍ","راسب"))))</f>
        <v/>
      </c>
      <c r="M39" s="15">
        <f>IF(I39="","",COUNTIFS('الطلاب'!$B$6:$B$305,B39&amp;"",'الطلاب'!$I$6:$I$305,"&gt;"&amp;I39)+1)</f>
        <v/>
      </c>
      <c r="N39" s="15">
        <f>IF(I39="","",COUNTIFS('الطلاب'!$B$6:$B$305,B39&amp;"",'الطلاب'!$I$6:$I$305,"&gt;"&amp;I39)+COUNTIFS($B$6:B39,B39&amp;"",$I$6:I39,I39))</f>
        <v/>
      </c>
      <c r="O39" s="6">
        <f>IF(N39="","",B39&amp;"|"&amp;N39)</f>
        <v/>
      </c>
    </row>
    <row r="40">
      <c r="A40" s="5" t="n"/>
      <c r="B40" s="5" t="n"/>
      <c r="C40" s="15">
        <f>IF(A40&amp;""="","",COUNTIFS('الدرجات'!$A$6:$A$1005,A40&amp;"",'الدرجات'!$K$6:$K$1005,1))</f>
        <v/>
      </c>
      <c r="D40" s="15">
        <f>IF(A40&amp;""="","",MAX(0,'الإعدادات'!$B$10-C40))</f>
        <v/>
      </c>
      <c r="E40" s="19">
        <f>IF(A40&amp;""="","",SUMIFS('الدرجات'!$L$6:$L$1005,'الدرجات'!$A$6:$A$1005,A40&amp;"",'الدرجات'!$K$6:$K$1005,1))</f>
        <v/>
      </c>
      <c r="F40" s="19">
        <f>IF(A40&amp;""="","",SUMIFS('الدرجات'!$M$6:$M$1005,'الدرجات'!$A$6:$A$1005,A40&amp;"",'الدرجات'!$K$6:$K$1005,1))</f>
        <v/>
      </c>
      <c r="G40" s="19">
        <f>IF(A40&amp;""="","",E40+F40)</f>
        <v/>
      </c>
      <c r="H40" s="19">
        <f>IF(A40&amp;""="","",SUMIFS('الدرجات'!$N$6:$N$1005,'الدرجات'!$A$6:$A$1005,A40&amp;"",'الدرجات'!$K$6:$K$1005,1))</f>
        <v/>
      </c>
      <c r="I40" s="20">
        <f>IF(A40&amp;""="","",IF(D40&gt;0,"",IF(H40=0,"",ROUND(G40/H40,6))))</f>
        <v/>
      </c>
      <c r="J40" s="6">
        <f>IF(I40="","",IF(I40&gt;='الإعدادات'!$B$5,"ممتاز",IF(I40&gt;='الإعدادات'!$B$6,"جيد جدًا",IF(I40&gt;='الإعدادات'!$B$7,"جيد",IF(I40&gt;='الإعدادات'!$B$8,"مقبول","ضعيف")))))</f>
        <v/>
      </c>
      <c r="K40" s="15">
        <f>IF(A40&amp;""="","",COUNTIFS('الدرجات'!$A$6:$A$1005,A40&amp;"",'الدرجات'!$J$6:$J$1005,"متعثر"))</f>
        <v/>
      </c>
      <c r="L40" s="6">
        <f>IF(A40&amp;""="","",IF(D40&gt;0,"ناقص",IF(K40=0,"ناجح",IF(K40&lt;='الإعدادات'!$B$9,"دور ثانٍ","راسب"))))</f>
        <v/>
      </c>
      <c r="M40" s="15">
        <f>IF(I40="","",COUNTIFS('الطلاب'!$B$6:$B$305,B40&amp;"",'الطلاب'!$I$6:$I$305,"&gt;"&amp;I40)+1)</f>
        <v/>
      </c>
      <c r="N40" s="15">
        <f>IF(I40="","",COUNTIFS('الطلاب'!$B$6:$B$305,B40&amp;"",'الطلاب'!$I$6:$I$305,"&gt;"&amp;I40)+COUNTIFS($B$6:B40,B40&amp;"",$I$6:I40,I40))</f>
        <v/>
      </c>
      <c r="O40" s="6">
        <f>IF(N40="","",B40&amp;"|"&amp;N40)</f>
        <v/>
      </c>
    </row>
    <row r="41">
      <c r="A41" s="5" t="n"/>
      <c r="B41" s="5" t="n"/>
      <c r="C41" s="15">
        <f>IF(A41&amp;""="","",COUNTIFS('الدرجات'!$A$6:$A$1005,A41&amp;"",'الدرجات'!$K$6:$K$1005,1))</f>
        <v/>
      </c>
      <c r="D41" s="15">
        <f>IF(A41&amp;""="","",MAX(0,'الإعدادات'!$B$10-C41))</f>
        <v/>
      </c>
      <c r="E41" s="19">
        <f>IF(A41&amp;""="","",SUMIFS('الدرجات'!$L$6:$L$1005,'الدرجات'!$A$6:$A$1005,A41&amp;"",'الدرجات'!$K$6:$K$1005,1))</f>
        <v/>
      </c>
      <c r="F41" s="19">
        <f>IF(A41&amp;""="","",SUMIFS('الدرجات'!$M$6:$M$1005,'الدرجات'!$A$6:$A$1005,A41&amp;"",'الدرجات'!$K$6:$K$1005,1))</f>
        <v/>
      </c>
      <c r="G41" s="19">
        <f>IF(A41&amp;""="","",E41+F41)</f>
        <v/>
      </c>
      <c r="H41" s="19">
        <f>IF(A41&amp;""="","",SUMIFS('الدرجات'!$N$6:$N$1005,'الدرجات'!$A$6:$A$1005,A41&amp;"",'الدرجات'!$K$6:$K$1005,1))</f>
        <v/>
      </c>
      <c r="I41" s="20">
        <f>IF(A41&amp;""="","",IF(D41&gt;0,"",IF(H41=0,"",ROUND(G41/H41,6))))</f>
        <v/>
      </c>
      <c r="J41" s="6">
        <f>IF(I41="","",IF(I41&gt;='الإعدادات'!$B$5,"ممتاز",IF(I41&gt;='الإعدادات'!$B$6,"جيد جدًا",IF(I41&gt;='الإعدادات'!$B$7,"جيد",IF(I41&gt;='الإعدادات'!$B$8,"مقبول","ضعيف")))))</f>
        <v/>
      </c>
      <c r="K41" s="15">
        <f>IF(A41&amp;""="","",COUNTIFS('الدرجات'!$A$6:$A$1005,A41&amp;"",'الدرجات'!$J$6:$J$1005,"متعثر"))</f>
        <v/>
      </c>
      <c r="L41" s="6">
        <f>IF(A41&amp;""="","",IF(D41&gt;0,"ناقص",IF(K41=0,"ناجح",IF(K41&lt;='الإعدادات'!$B$9,"دور ثانٍ","راسب"))))</f>
        <v/>
      </c>
      <c r="M41" s="15">
        <f>IF(I41="","",COUNTIFS('الطلاب'!$B$6:$B$305,B41&amp;"",'الطلاب'!$I$6:$I$305,"&gt;"&amp;I41)+1)</f>
        <v/>
      </c>
      <c r="N41" s="15">
        <f>IF(I41="","",COUNTIFS('الطلاب'!$B$6:$B$305,B41&amp;"",'الطلاب'!$I$6:$I$305,"&gt;"&amp;I41)+COUNTIFS($B$6:B41,B41&amp;"",$I$6:I41,I41))</f>
        <v/>
      </c>
      <c r="O41" s="6">
        <f>IF(N41="","",B41&amp;"|"&amp;N41)</f>
        <v/>
      </c>
    </row>
    <row r="42">
      <c r="A42" s="5" t="n"/>
      <c r="B42" s="5" t="n"/>
      <c r="C42" s="15">
        <f>IF(A42&amp;""="","",COUNTIFS('الدرجات'!$A$6:$A$1005,A42&amp;"",'الدرجات'!$K$6:$K$1005,1))</f>
        <v/>
      </c>
      <c r="D42" s="15">
        <f>IF(A42&amp;""="","",MAX(0,'الإعدادات'!$B$10-C42))</f>
        <v/>
      </c>
      <c r="E42" s="19">
        <f>IF(A42&amp;""="","",SUMIFS('الدرجات'!$L$6:$L$1005,'الدرجات'!$A$6:$A$1005,A42&amp;"",'الدرجات'!$K$6:$K$1005,1))</f>
        <v/>
      </c>
      <c r="F42" s="19">
        <f>IF(A42&amp;""="","",SUMIFS('الدرجات'!$M$6:$M$1005,'الدرجات'!$A$6:$A$1005,A42&amp;"",'الدرجات'!$K$6:$K$1005,1))</f>
        <v/>
      </c>
      <c r="G42" s="19">
        <f>IF(A42&amp;""="","",E42+F42)</f>
        <v/>
      </c>
      <c r="H42" s="19">
        <f>IF(A42&amp;""="","",SUMIFS('الدرجات'!$N$6:$N$1005,'الدرجات'!$A$6:$A$1005,A42&amp;"",'الدرجات'!$K$6:$K$1005,1))</f>
        <v/>
      </c>
      <c r="I42" s="20">
        <f>IF(A42&amp;""="","",IF(D42&gt;0,"",IF(H42=0,"",ROUND(G42/H42,6))))</f>
        <v/>
      </c>
      <c r="J42" s="6">
        <f>IF(I42="","",IF(I42&gt;='الإعدادات'!$B$5,"ممتاز",IF(I42&gt;='الإعدادات'!$B$6,"جيد جدًا",IF(I42&gt;='الإعدادات'!$B$7,"جيد",IF(I42&gt;='الإعدادات'!$B$8,"مقبول","ضعيف")))))</f>
        <v/>
      </c>
      <c r="K42" s="15">
        <f>IF(A42&amp;""="","",COUNTIFS('الدرجات'!$A$6:$A$1005,A42&amp;"",'الدرجات'!$J$6:$J$1005,"متعثر"))</f>
        <v/>
      </c>
      <c r="L42" s="6">
        <f>IF(A42&amp;""="","",IF(D42&gt;0,"ناقص",IF(K42=0,"ناجح",IF(K42&lt;='الإعدادات'!$B$9,"دور ثانٍ","راسب"))))</f>
        <v/>
      </c>
      <c r="M42" s="15">
        <f>IF(I42="","",COUNTIFS('الطلاب'!$B$6:$B$305,B42&amp;"",'الطلاب'!$I$6:$I$305,"&gt;"&amp;I42)+1)</f>
        <v/>
      </c>
      <c r="N42" s="15">
        <f>IF(I42="","",COUNTIFS('الطلاب'!$B$6:$B$305,B42&amp;"",'الطلاب'!$I$6:$I$305,"&gt;"&amp;I42)+COUNTIFS($B$6:B42,B42&amp;"",$I$6:I42,I42))</f>
        <v/>
      </c>
      <c r="O42" s="6">
        <f>IF(N42="","",B42&amp;"|"&amp;N42)</f>
        <v/>
      </c>
    </row>
    <row r="43">
      <c r="A43" s="5" t="n"/>
      <c r="B43" s="5" t="n"/>
      <c r="C43" s="15">
        <f>IF(A43&amp;""="","",COUNTIFS('الدرجات'!$A$6:$A$1005,A43&amp;"",'الدرجات'!$K$6:$K$1005,1))</f>
        <v/>
      </c>
      <c r="D43" s="15">
        <f>IF(A43&amp;""="","",MAX(0,'الإعدادات'!$B$10-C43))</f>
        <v/>
      </c>
      <c r="E43" s="19">
        <f>IF(A43&amp;""="","",SUMIFS('الدرجات'!$L$6:$L$1005,'الدرجات'!$A$6:$A$1005,A43&amp;"",'الدرجات'!$K$6:$K$1005,1))</f>
        <v/>
      </c>
      <c r="F43" s="19">
        <f>IF(A43&amp;""="","",SUMIFS('الدرجات'!$M$6:$M$1005,'الدرجات'!$A$6:$A$1005,A43&amp;"",'الدرجات'!$K$6:$K$1005,1))</f>
        <v/>
      </c>
      <c r="G43" s="19">
        <f>IF(A43&amp;""="","",E43+F43)</f>
        <v/>
      </c>
      <c r="H43" s="19">
        <f>IF(A43&amp;""="","",SUMIFS('الدرجات'!$N$6:$N$1005,'الدرجات'!$A$6:$A$1005,A43&amp;"",'الدرجات'!$K$6:$K$1005,1))</f>
        <v/>
      </c>
      <c r="I43" s="20">
        <f>IF(A43&amp;""="","",IF(D43&gt;0,"",IF(H43=0,"",ROUND(G43/H43,6))))</f>
        <v/>
      </c>
      <c r="J43" s="6">
        <f>IF(I43="","",IF(I43&gt;='الإعدادات'!$B$5,"ممتاز",IF(I43&gt;='الإعدادات'!$B$6,"جيد جدًا",IF(I43&gt;='الإعدادات'!$B$7,"جيد",IF(I43&gt;='الإعدادات'!$B$8,"مقبول","ضعيف")))))</f>
        <v/>
      </c>
      <c r="K43" s="15">
        <f>IF(A43&amp;""="","",COUNTIFS('الدرجات'!$A$6:$A$1005,A43&amp;"",'الدرجات'!$J$6:$J$1005,"متعثر"))</f>
        <v/>
      </c>
      <c r="L43" s="6">
        <f>IF(A43&amp;""="","",IF(D43&gt;0,"ناقص",IF(K43=0,"ناجح",IF(K43&lt;='الإعدادات'!$B$9,"دور ثانٍ","راسب"))))</f>
        <v/>
      </c>
      <c r="M43" s="15">
        <f>IF(I43="","",COUNTIFS('الطلاب'!$B$6:$B$305,B43&amp;"",'الطلاب'!$I$6:$I$305,"&gt;"&amp;I43)+1)</f>
        <v/>
      </c>
      <c r="N43" s="15">
        <f>IF(I43="","",COUNTIFS('الطلاب'!$B$6:$B$305,B43&amp;"",'الطلاب'!$I$6:$I$305,"&gt;"&amp;I43)+COUNTIFS($B$6:B43,B43&amp;"",$I$6:I43,I43))</f>
        <v/>
      </c>
      <c r="O43" s="6">
        <f>IF(N43="","",B43&amp;"|"&amp;N43)</f>
        <v/>
      </c>
    </row>
    <row r="44">
      <c r="A44" s="5" t="n"/>
      <c r="B44" s="5" t="n"/>
      <c r="C44" s="15">
        <f>IF(A44&amp;""="","",COUNTIFS('الدرجات'!$A$6:$A$1005,A44&amp;"",'الدرجات'!$K$6:$K$1005,1))</f>
        <v/>
      </c>
      <c r="D44" s="15">
        <f>IF(A44&amp;""="","",MAX(0,'الإعدادات'!$B$10-C44))</f>
        <v/>
      </c>
      <c r="E44" s="19">
        <f>IF(A44&amp;""="","",SUMIFS('الدرجات'!$L$6:$L$1005,'الدرجات'!$A$6:$A$1005,A44&amp;"",'الدرجات'!$K$6:$K$1005,1))</f>
        <v/>
      </c>
      <c r="F44" s="19">
        <f>IF(A44&amp;""="","",SUMIFS('الدرجات'!$M$6:$M$1005,'الدرجات'!$A$6:$A$1005,A44&amp;"",'الدرجات'!$K$6:$K$1005,1))</f>
        <v/>
      </c>
      <c r="G44" s="19">
        <f>IF(A44&amp;""="","",E44+F44)</f>
        <v/>
      </c>
      <c r="H44" s="19">
        <f>IF(A44&amp;""="","",SUMIFS('الدرجات'!$N$6:$N$1005,'الدرجات'!$A$6:$A$1005,A44&amp;"",'الدرجات'!$K$6:$K$1005,1))</f>
        <v/>
      </c>
      <c r="I44" s="20">
        <f>IF(A44&amp;""="","",IF(D44&gt;0,"",IF(H44=0,"",ROUND(G44/H44,6))))</f>
        <v/>
      </c>
      <c r="J44" s="6">
        <f>IF(I44="","",IF(I44&gt;='الإعدادات'!$B$5,"ممتاز",IF(I44&gt;='الإعدادات'!$B$6,"جيد جدًا",IF(I44&gt;='الإعدادات'!$B$7,"جيد",IF(I44&gt;='الإعدادات'!$B$8,"مقبول","ضعيف")))))</f>
        <v/>
      </c>
      <c r="K44" s="15">
        <f>IF(A44&amp;""="","",COUNTIFS('الدرجات'!$A$6:$A$1005,A44&amp;"",'الدرجات'!$J$6:$J$1005,"متعثر"))</f>
        <v/>
      </c>
      <c r="L44" s="6">
        <f>IF(A44&amp;""="","",IF(D44&gt;0,"ناقص",IF(K44=0,"ناجح",IF(K44&lt;='الإعدادات'!$B$9,"دور ثانٍ","راسب"))))</f>
        <v/>
      </c>
      <c r="M44" s="15">
        <f>IF(I44="","",COUNTIFS('الطلاب'!$B$6:$B$305,B44&amp;"",'الطلاب'!$I$6:$I$305,"&gt;"&amp;I44)+1)</f>
        <v/>
      </c>
      <c r="N44" s="15">
        <f>IF(I44="","",COUNTIFS('الطلاب'!$B$6:$B$305,B44&amp;"",'الطلاب'!$I$6:$I$305,"&gt;"&amp;I44)+COUNTIFS($B$6:B44,B44&amp;"",$I$6:I44,I44))</f>
        <v/>
      </c>
      <c r="O44" s="6">
        <f>IF(N44="","",B44&amp;"|"&amp;N44)</f>
        <v/>
      </c>
    </row>
    <row r="45">
      <c r="A45" s="5" t="n"/>
      <c r="B45" s="5" t="n"/>
      <c r="C45" s="15">
        <f>IF(A45&amp;""="","",COUNTIFS('الدرجات'!$A$6:$A$1005,A45&amp;"",'الدرجات'!$K$6:$K$1005,1))</f>
        <v/>
      </c>
      <c r="D45" s="15">
        <f>IF(A45&amp;""="","",MAX(0,'الإعدادات'!$B$10-C45))</f>
        <v/>
      </c>
      <c r="E45" s="19">
        <f>IF(A45&amp;""="","",SUMIFS('الدرجات'!$L$6:$L$1005,'الدرجات'!$A$6:$A$1005,A45&amp;"",'الدرجات'!$K$6:$K$1005,1))</f>
        <v/>
      </c>
      <c r="F45" s="19">
        <f>IF(A45&amp;""="","",SUMIFS('الدرجات'!$M$6:$M$1005,'الدرجات'!$A$6:$A$1005,A45&amp;"",'الدرجات'!$K$6:$K$1005,1))</f>
        <v/>
      </c>
      <c r="G45" s="19">
        <f>IF(A45&amp;""="","",E45+F45)</f>
        <v/>
      </c>
      <c r="H45" s="19">
        <f>IF(A45&amp;""="","",SUMIFS('الدرجات'!$N$6:$N$1005,'الدرجات'!$A$6:$A$1005,A45&amp;"",'الدرجات'!$K$6:$K$1005,1))</f>
        <v/>
      </c>
      <c r="I45" s="20">
        <f>IF(A45&amp;""="","",IF(D45&gt;0,"",IF(H45=0,"",ROUND(G45/H45,6))))</f>
        <v/>
      </c>
      <c r="J45" s="6">
        <f>IF(I45="","",IF(I45&gt;='الإعدادات'!$B$5,"ممتاز",IF(I45&gt;='الإعدادات'!$B$6,"جيد جدًا",IF(I45&gt;='الإعدادات'!$B$7,"جيد",IF(I45&gt;='الإعدادات'!$B$8,"مقبول","ضعيف")))))</f>
        <v/>
      </c>
      <c r="K45" s="15">
        <f>IF(A45&amp;""="","",COUNTIFS('الدرجات'!$A$6:$A$1005,A45&amp;"",'الدرجات'!$J$6:$J$1005,"متعثر"))</f>
        <v/>
      </c>
      <c r="L45" s="6">
        <f>IF(A45&amp;""="","",IF(D45&gt;0,"ناقص",IF(K45=0,"ناجح",IF(K45&lt;='الإعدادات'!$B$9,"دور ثانٍ","راسب"))))</f>
        <v/>
      </c>
      <c r="M45" s="15">
        <f>IF(I45="","",COUNTIFS('الطلاب'!$B$6:$B$305,B45&amp;"",'الطلاب'!$I$6:$I$305,"&gt;"&amp;I45)+1)</f>
        <v/>
      </c>
      <c r="N45" s="15">
        <f>IF(I45="","",COUNTIFS('الطلاب'!$B$6:$B$305,B45&amp;"",'الطلاب'!$I$6:$I$305,"&gt;"&amp;I45)+COUNTIFS($B$6:B45,B45&amp;"",$I$6:I45,I45))</f>
        <v/>
      </c>
      <c r="O45" s="6">
        <f>IF(N45="","",B45&amp;"|"&amp;N45)</f>
        <v/>
      </c>
    </row>
    <row r="46">
      <c r="A46" s="5" t="n"/>
      <c r="B46" s="5" t="n"/>
      <c r="C46" s="15">
        <f>IF(A46&amp;""="","",COUNTIFS('الدرجات'!$A$6:$A$1005,A46&amp;"",'الدرجات'!$K$6:$K$1005,1))</f>
        <v/>
      </c>
      <c r="D46" s="15">
        <f>IF(A46&amp;""="","",MAX(0,'الإعدادات'!$B$10-C46))</f>
        <v/>
      </c>
      <c r="E46" s="19">
        <f>IF(A46&amp;""="","",SUMIFS('الدرجات'!$L$6:$L$1005,'الدرجات'!$A$6:$A$1005,A46&amp;"",'الدرجات'!$K$6:$K$1005,1))</f>
        <v/>
      </c>
      <c r="F46" s="19">
        <f>IF(A46&amp;""="","",SUMIFS('الدرجات'!$M$6:$M$1005,'الدرجات'!$A$6:$A$1005,A46&amp;"",'الدرجات'!$K$6:$K$1005,1))</f>
        <v/>
      </c>
      <c r="G46" s="19">
        <f>IF(A46&amp;""="","",E46+F46)</f>
        <v/>
      </c>
      <c r="H46" s="19">
        <f>IF(A46&amp;""="","",SUMIFS('الدرجات'!$N$6:$N$1005,'الدرجات'!$A$6:$A$1005,A46&amp;"",'الدرجات'!$K$6:$K$1005,1))</f>
        <v/>
      </c>
      <c r="I46" s="20">
        <f>IF(A46&amp;""="","",IF(D46&gt;0,"",IF(H46=0,"",ROUND(G46/H46,6))))</f>
        <v/>
      </c>
      <c r="J46" s="6">
        <f>IF(I46="","",IF(I46&gt;='الإعدادات'!$B$5,"ممتاز",IF(I46&gt;='الإعدادات'!$B$6,"جيد جدًا",IF(I46&gt;='الإعدادات'!$B$7,"جيد",IF(I46&gt;='الإعدادات'!$B$8,"مقبول","ضعيف")))))</f>
        <v/>
      </c>
      <c r="K46" s="15">
        <f>IF(A46&amp;""="","",COUNTIFS('الدرجات'!$A$6:$A$1005,A46&amp;"",'الدرجات'!$J$6:$J$1005,"متعثر"))</f>
        <v/>
      </c>
      <c r="L46" s="6">
        <f>IF(A46&amp;""="","",IF(D46&gt;0,"ناقص",IF(K46=0,"ناجح",IF(K46&lt;='الإعدادات'!$B$9,"دور ثانٍ","راسب"))))</f>
        <v/>
      </c>
      <c r="M46" s="15">
        <f>IF(I46="","",COUNTIFS('الطلاب'!$B$6:$B$305,B46&amp;"",'الطلاب'!$I$6:$I$305,"&gt;"&amp;I46)+1)</f>
        <v/>
      </c>
      <c r="N46" s="15">
        <f>IF(I46="","",COUNTIFS('الطلاب'!$B$6:$B$305,B46&amp;"",'الطلاب'!$I$6:$I$305,"&gt;"&amp;I46)+COUNTIFS($B$6:B46,B46&amp;"",$I$6:I46,I46))</f>
        <v/>
      </c>
      <c r="O46" s="6">
        <f>IF(N46="","",B46&amp;"|"&amp;N46)</f>
        <v/>
      </c>
    </row>
    <row r="47">
      <c r="A47" s="5" t="n"/>
      <c r="B47" s="5" t="n"/>
      <c r="C47" s="15">
        <f>IF(A47&amp;""="","",COUNTIFS('الدرجات'!$A$6:$A$1005,A47&amp;"",'الدرجات'!$K$6:$K$1005,1))</f>
        <v/>
      </c>
      <c r="D47" s="15">
        <f>IF(A47&amp;""="","",MAX(0,'الإعدادات'!$B$10-C47))</f>
        <v/>
      </c>
      <c r="E47" s="19">
        <f>IF(A47&amp;""="","",SUMIFS('الدرجات'!$L$6:$L$1005,'الدرجات'!$A$6:$A$1005,A47&amp;"",'الدرجات'!$K$6:$K$1005,1))</f>
        <v/>
      </c>
      <c r="F47" s="19">
        <f>IF(A47&amp;""="","",SUMIFS('الدرجات'!$M$6:$M$1005,'الدرجات'!$A$6:$A$1005,A47&amp;"",'الدرجات'!$K$6:$K$1005,1))</f>
        <v/>
      </c>
      <c r="G47" s="19">
        <f>IF(A47&amp;""="","",E47+F47)</f>
        <v/>
      </c>
      <c r="H47" s="19">
        <f>IF(A47&amp;""="","",SUMIFS('الدرجات'!$N$6:$N$1005,'الدرجات'!$A$6:$A$1005,A47&amp;"",'الدرجات'!$K$6:$K$1005,1))</f>
        <v/>
      </c>
      <c r="I47" s="20">
        <f>IF(A47&amp;""="","",IF(D47&gt;0,"",IF(H47=0,"",ROUND(G47/H47,6))))</f>
        <v/>
      </c>
      <c r="J47" s="6">
        <f>IF(I47="","",IF(I47&gt;='الإعدادات'!$B$5,"ممتاز",IF(I47&gt;='الإعدادات'!$B$6,"جيد جدًا",IF(I47&gt;='الإعدادات'!$B$7,"جيد",IF(I47&gt;='الإعدادات'!$B$8,"مقبول","ضعيف")))))</f>
        <v/>
      </c>
      <c r="K47" s="15">
        <f>IF(A47&amp;""="","",COUNTIFS('الدرجات'!$A$6:$A$1005,A47&amp;"",'الدرجات'!$J$6:$J$1005,"متعثر"))</f>
        <v/>
      </c>
      <c r="L47" s="6">
        <f>IF(A47&amp;""="","",IF(D47&gt;0,"ناقص",IF(K47=0,"ناجح",IF(K47&lt;='الإعدادات'!$B$9,"دور ثانٍ","راسب"))))</f>
        <v/>
      </c>
      <c r="M47" s="15">
        <f>IF(I47="","",COUNTIFS('الطلاب'!$B$6:$B$305,B47&amp;"",'الطلاب'!$I$6:$I$305,"&gt;"&amp;I47)+1)</f>
        <v/>
      </c>
      <c r="N47" s="15">
        <f>IF(I47="","",COUNTIFS('الطلاب'!$B$6:$B$305,B47&amp;"",'الطلاب'!$I$6:$I$305,"&gt;"&amp;I47)+COUNTIFS($B$6:B47,B47&amp;"",$I$6:I47,I47))</f>
        <v/>
      </c>
      <c r="O47" s="6">
        <f>IF(N47="","",B47&amp;"|"&amp;N47)</f>
        <v/>
      </c>
    </row>
    <row r="48">
      <c r="A48" s="5" t="n"/>
      <c r="B48" s="5" t="n"/>
      <c r="C48" s="15">
        <f>IF(A48&amp;""="","",COUNTIFS('الدرجات'!$A$6:$A$1005,A48&amp;"",'الدرجات'!$K$6:$K$1005,1))</f>
        <v/>
      </c>
      <c r="D48" s="15">
        <f>IF(A48&amp;""="","",MAX(0,'الإعدادات'!$B$10-C48))</f>
        <v/>
      </c>
      <c r="E48" s="19">
        <f>IF(A48&amp;""="","",SUMIFS('الدرجات'!$L$6:$L$1005,'الدرجات'!$A$6:$A$1005,A48&amp;"",'الدرجات'!$K$6:$K$1005,1))</f>
        <v/>
      </c>
      <c r="F48" s="19">
        <f>IF(A48&amp;""="","",SUMIFS('الدرجات'!$M$6:$M$1005,'الدرجات'!$A$6:$A$1005,A48&amp;"",'الدرجات'!$K$6:$K$1005,1))</f>
        <v/>
      </c>
      <c r="G48" s="19">
        <f>IF(A48&amp;""="","",E48+F48)</f>
        <v/>
      </c>
      <c r="H48" s="19">
        <f>IF(A48&amp;""="","",SUMIFS('الدرجات'!$N$6:$N$1005,'الدرجات'!$A$6:$A$1005,A48&amp;"",'الدرجات'!$K$6:$K$1005,1))</f>
        <v/>
      </c>
      <c r="I48" s="20">
        <f>IF(A48&amp;""="","",IF(D48&gt;0,"",IF(H48=0,"",ROUND(G48/H48,6))))</f>
        <v/>
      </c>
      <c r="J48" s="6">
        <f>IF(I48="","",IF(I48&gt;='الإعدادات'!$B$5,"ممتاز",IF(I48&gt;='الإعدادات'!$B$6,"جيد جدًا",IF(I48&gt;='الإعدادات'!$B$7,"جيد",IF(I48&gt;='الإعدادات'!$B$8,"مقبول","ضعيف")))))</f>
        <v/>
      </c>
      <c r="K48" s="15">
        <f>IF(A48&amp;""="","",COUNTIFS('الدرجات'!$A$6:$A$1005,A48&amp;"",'الدرجات'!$J$6:$J$1005,"متعثر"))</f>
        <v/>
      </c>
      <c r="L48" s="6">
        <f>IF(A48&amp;""="","",IF(D48&gt;0,"ناقص",IF(K48=0,"ناجح",IF(K48&lt;='الإعدادات'!$B$9,"دور ثانٍ","راسب"))))</f>
        <v/>
      </c>
      <c r="M48" s="15">
        <f>IF(I48="","",COUNTIFS('الطلاب'!$B$6:$B$305,B48&amp;"",'الطلاب'!$I$6:$I$305,"&gt;"&amp;I48)+1)</f>
        <v/>
      </c>
      <c r="N48" s="15">
        <f>IF(I48="","",COUNTIFS('الطلاب'!$B$6:$B$305,B48&amp;"",'الطلاب'!$I$6:$I$305,"&gt;"&amp;I48)+COUNTIFS($B$6:B48,B48&amp;"",$I$6:I48,I48))</f>
        <v/>
      </c>
      <c r="O48" s="6">
        <f>IF(N48="","",B48&amp;"|"&amp;N48)</f>
        <v/>
      </c>
    </row>
    <row r="49">
      <c r="A49" s="5" t="n"/>
      <c r="B49" s="5" t="n"/>
      <c r="C49" s="15">
        <f>IF(A49&amp;""="","",COUNTIFS('الدرجات'!$A$6:$A$1005,A49&amp;"",'الدرجات'!$K$6:$K$1005,1))</f>
        <v/>
      </c>
      <c r="D49" s="15">
        <f>IF(A49&amp;""="","",MAX(0,'الإعدادات'!$B$10-C49))</f>
        <v/>
      </c>
      <c r="E49" s="19">
        <f>IF(A49&amp;""="","",SUMIFS('الدرجات'!$L$6:$L$1005,'الدرجات'!$A$6:$A$1005,A49&amp;"",'الدرجات'!$K$6:$K$1005,1))</f>
        <v/>
      </c>
      <c r="F49" s="19">
        <f>IF(A49&amp;""="","",SUMIFS('الدرجات'!$M$6:$M$1005,'الدرجات'!$A$6:$A$1005,A49&amp;"",'الدرجات'!$K$6:$K$1005,1))</f>
        <v/>
      </c>
      <c r="G49" s="19">
        <f>IF(A49&amp;""="","",E49+F49)</f>
        <v/>
      </c>
      <c r="H49" s="19">
        <f>IF(A49&amp;""="","",SUMIFS('الدرجات'!$N$6:$N$1005,'الدرجات'!$A$6:$A$1005,A49&amp;"",'الدرجات'!$K$6:$K$1005,1))</f>
        <v/>
      </c>
      <c r="I49" s="20">
        <f>IF(A49&amp;""="","",IF(D49&gt;0,"",IF(H49=0,"",ROUND(G49/H49,6))))</f>
        <v/>
      </c>
      <c r="J49" s="6">
        <f>IF(I49="","",IF(I49&gt;='الإعدادات'!$B$5,"ممتاز",IF(I49&gt;='الإعدادات'!$B$6,"جيد جدًا",IF(I49&gt;='الإعدادات'!$B$7,"جيد",IF(I49&gt;='الإعدادات'!$B$8,"مقبول","ضعيف")))))</f>
        <v/>
      </c>
      <c r="K49" s="15">
        <f>IF(A49&amp;""="","",COUNTIFS('الدرجات'!$A$6:$A$1005,A49&amp;"",'الدرجات'!$J$6:$J$1005,"متعثر"))</f>
        <v/>
      </c>
      <c r="L49" s="6">
        <f>IF(A49&amp;""="","",IF(D49&gt;0,"ناقص",IF(K49=0,"ناجح",IF(K49&lt;='الإعدادات'!$B$9,"دور ثانٍ","راسب"))))</f>
        <v/>
      </c>
      <c r="M49" s="15">
        <f>IF(I49="","",COUNTIFS('الطلاب'!$B$6:$B$305,B49&amp;"",'الطلاب'!$I$6:$I$305,"&gt;"&amp;I49)+1)</f>
        <v/>
      </c>
      <c r="N49" s="15">
        <f>IF(I49="","",COUNTIFS('الطلاب'!$B$6:$B$305,B49&amp;"",'الطلاب'!$I$6:$I$305,"&gt;"&amp;I49)+COUNTIFS($B$6:B49,B49&amp;"",$I$6:I49,I49))</f>
        <v/>
      </c>
      <c r="O49" s="6">
        <f>IF(N49="","",B49&amp;"|"&amp;N49)</f>
        <v/>
      </c>
    </row>
    <row r="50">
      <c r="A50" s="5" t="n"/>
      <c r="B50" s="5" t="n"/>
      <c r="C50" s="15">
        <f>IF(A50&amp;""="","",COUNTIFS('الدرجات'!$A$6:$A$1005,A50&amp;"",'الدرجات'!$K$6:$K$1005,1))</f>
        <v/>
      </c>
      <c r="D50" s="15">
        <f>IF(A50&amp;""="","",MAX(0,'الإعدادات'!$B$10-C50))</f>
        <v/>
      </c>
      <c r="E50" s="19">
        <f>IF(A50&amp;""="","",SUMIFS('الدرجات'!$L$6:$L$1005,'الدرجات'!$A$6:$A$1005,A50&amp;"",'الدرجات'!$K$6:$K$1005,1))</f>
        <v/>
      </c>
      <c r="F50" s="19">
        <f>IF(A50&amp;""="","",SUMIFS('الدرجات'!$M$6:$M$1005,'الدرجات'!$A$6:$A$1005,A50&amp;"",'الدرجات'!$K$6:$K$1005,1))</f>
        <v/>
      </c>
      <c r="G50" s="19">
        <f>IF(A50&amp;""="","",E50+F50)</f>
        <v/>
      </c>
      <c r="H50" s="19">
        <f>IF(A50&amp;""="","",SUMIFS('الدرجات'!$N$6:$N$1005,'الدرجات'!$A$6:$A$1005,A50&amp;"",'الدرجات'!$K$6:$K$1005,1))</f>
        <v/>
      </c>
      <c r="I50" s="20">
        <f>IF(A50&amp;""="","",IF(D50&gt;0,"",IF(H50=0,"",ROUND(G50/H50,6))))</f>
        <v/>
      </c>
      <c r="J50" s="6">
        <f>IF(I50="","",IF(I50&gt;='الإعدادات'!$B$5,"ممتاز",IF(I50&gt;='الإعدادات'!$B$6,"جيد جدًا",IF(I50&gt;='الإعدادات'!$B$7,"جيد",IF(I50&gt;='الإعدادات'!$B$8,"مقبول","ضعيف")))))</f>
        <v/>
      </c>
      <c r="K50" s="15">
        <f>IF(A50&amp;""="","",COUNTIFS('الدرجات'!$A$6:$A$1005,A50&amp;"",'الدرجات'!$J$6:$J$1005,"متعثر"))</f>
        <v/>
      </c>
      <c r="L50" s="6">
        <f>IF(A50&amp;""="","",IF(D50&gt;0,"ناقص",IF(K50=0,"ناجح",IF(K50&lt;='الإعدادات'!$B$9,"دور ثانٍ","راسب"))))</f>
        <v/>
      </c>
      <c r="M50" s="15">
        <f>IF(I50="","",COUNTIFS('الطلاب'!$B$6:$B$305,B50&amp;"",'الطلاب'!$I$6:$I$305,"&gt;"&amp;I50)+1)</f>
        <v/>
      </c>
      <c r="N50" s="15">
        <f>IF(I50="","",COUNTIFS('الطلاب'!$B$6:$B$305,B50&amp;"",'الطلاب'!$I$6:$I$305,"&gt;"&amp;I50)+COUNTIFS($B$6:B50,B50&amp;"",$I$6:I50,I50))</f>
        <v/>
      </c>
      <c r="O50" s="6">
        <f>IF(N50="","",B50&amp;"|"&amp;N50)</f>
        <v/>
      </c>
    </row>
    <row r="51">
      <c r="A51" s="5" t="n"/>
      <c r="B51" s="5" t="n"/>
      <c r="C51" s="15">
        <f>IF(A51&amp;""="","",COUNTIFS('الدرجات'!$A$6:$A$1005,A51&amp;"",'الدرجات'!$K$6:$K$1005,1))</f>
        <v/>
      </c>
      <c r="D51" s="15">
        <f>IF(A51&amp;""="","",MAX(0,'الإعدادات'!$B$10-C51))</f>
        <v/>
      </c>
      <c r="E51" s="19">
        <f>IF(A51&amp;""="","",SUMIFS('الدرجات'!$L$6:$L$1005,'الدرجات'!$A$6:$A$1005,A51&amp;"",'الدرجات'!$K$6:$K$1005,1))</f>
        <v/>
      </c>
      <c r="F51" s="19">
        <f>IF(A51&amp;""="","",SUMIFS('الدرجات'!$M$6:$M$1005,'الدرجات'!$A$6:$A$1005,A51&amp;"",'الدرجات'!$K$6:$K$1005,1))</f>
        <v/>
      </c>
      <c r="G51" s="19">
        <f>IF(A51&amp;""="","",E51+F51)</f>
        <v/>
      </c>
      <c r="H51" s="19">
        <f>IF(A51&amp;""="","",SUMIFS('الدرجات'!$N$6:$N$1005,'الدرجات'!$A$6:$A$1005,A51&amp;"",'الدرجات'!$K$6:$K$1005,1))</f>
        <v/>
      </c>
      <c r="I51" s="20">
        <f>IF(A51&amp;""="","",IF(D51&gt;0,"",IF(H51=0,"",ROUND(G51/H51,6))))</f>
        <v/>
      </c>
      <c r="J51" s="6">
        <f>IF(I51="","",IF(I51&gt;='الإعدادات'!$B$5,"ممتاز",IF(I51&gt;='الإعدادات'!$B$6,"جيد جدًا",IF(I51&gt;='الإعدادات'!$B$7,"جيد",IF(I51&gt;='الإعدادات'!$B$8,"مقبول","ضعيف")))))</f>
        <v/>
      </c>
      <c r="K51" s="15">
        <f>IF(A51&amp;""="","",COUNTIFS('الدرجات'!$A$6:$A$1005,A51&amp;"",'الدرجات'!$J$6:$J$1005,"متعثر"))</f>
        <v/>
      </c>
      <c r="L51" s="6">
        <f>IF(A51&amp;""="","",IF(D51&gt;0,"ناقص",IF(K51=0,"ناجح",IF(K51&lt;='الإعدادات'!$B$9,"دور ثانٍ","راسب"))))</f>
        <v/>
      </c>
      <c r="M51" s="15">
        <f>IF(I51="","",COUNTIFS('الطلاب'!$B$6:$B$305,B51&amp;"",'الطلاب'!$I$6:$I$305,"&gt;"&amp;I51)+1)</f>
        <v/>
      </c>
      <c r="N51" s="15">
        <f>IF(I51="","",COUNTIFS('الطلاب'!$B$6:$B$305,B51&amp;"",'الطلاب'!$I$6:$I$305,"&gt;"&amp;I51)+COUNTIFS($B$6:B51,B51&amp;"",$I$6:I51,I51))</f>
        <v/>
      </c>
      <c r="O51" s="6">
        <f>IF(N51="","",B51&amp;"|"&amp;N51)</f>
        <v/>
      </c>
    </row>
    <row r="52">
      <c r="A52" s="5" t="n"/>
      <c r="B52" s="5" t="n"/>
      <c r="C52" s="15">
        <f>IF(A52&amp;""="","",COUNTIFS('الدرجات'!$A$6:$A$1005,A52&amp;"",'الدرجات'!$K$6:$K$1005,1))</f>
        <v/>
      </c>
      <c r="D52" s="15">
        <f>IF(A52&amp;""="","",MAX(0,'الإعدادات'!$B$10-C52))</f>
        <v/>
      </c>
      <c r="E52" s="19">
        <f>IF(A52&amp;""="","",SUMIFS('الدرجات'!$L$6:$L$1005,'الدرجات'!$A$6:$A$1005,A52&amp;"",'الدرجات'!$K$6:$K$1005,1))</f>
        <v/>
      </c>
      <c r="F52" s="19">
        <f>IF(A52&amp;""="","",SUMIFS('الدرجات'!$M$6:$M$1005,'الدرجات'!$A$6:$A$1005,A52&amp;"",'الدرجات'!$K$6:$K$1005,1))</f>
        <v/>
      </c>
      <c r="G52" s="19">
        <f>IF(A52&amp;""="","",E52+F52)</f>
        <v/>
      </c>
      <c r="H52" s="19">
        <f>IF(A52&amp;""="","",SUMIFS('الدرجات'!$N$6:$N$1005,'الدرجات'!$A$6:$A$1005,A52&amp;"",'الدرجات'!$K$6:$K$1005,1))</f>
        <v/>
      </c>
      <c r="I52" s="20">
        <f>IF(A52&amp;""="","",IF(D52&gt;0,"",IF(H52=0,"",ROUND(G52/H52,6))))</f>
        <v/>
      </c>
      <c r="J52" s="6">
        <f>IF(I52="","",IF(I52&gt;='الإعدادات'!$B$5,"ممتاز",IF(I52&gt;='الإعدادات'!$B$6,"جيد جدًا",IF(I52&gt;='الإعدادات'!$B$7,"جيد",IF(I52&gt;='الإعدادات'!$B$8,"مقبول","ضعيف")))))</f>
        <v/>
      </c>
      <c r="K52" s="15">
        <f>IF(A52&amp;""="","",COUNTIFS('الدرجات'!$A$6:$A$1005,A52&amp;"",'الدرجات'!$J$6:$J$1005,"متعثر"))</f>
        <v/>
      </c>
      <c r="L52" s="6">
        <f>IF(A52&amp;""="","",IF(D52&gt;0,"ناقص",IF(K52=0,"ناجح",IF(K52&lt;='الإعدادات'!$B$9,"دور ثانٍ","راسب"))))</f>
        <v/>
      </c>
      <c r="M52" s="15">
        <f>IF(I52="","",COUNTIFS('الطلاب'!$B$6:$B$305,B52&amp;"",'الطلاب'!$I$6:$I$305,"&gt;"&amp;I52)+1)</f>
        <v/>
      </c>
      <c r="N52" s="15">
        <f>IF(I52="","",COUNTIFS('الطلاب'!$B$6:$B$305,B52&amp;"",'الطلاب'!$I$6:$I$305,"&gt;"&amp;I52)+COUNTIFS($B$6:B52,B52&amp;"",$I$6:I52,I52))</f>
        <v/>
      </c>
      <c r="O52" s="6">
        <f>IF(N52="","",B52&amp;"|"&amp;N52)</f>
        <v/>
      </c>
    </row>
    <row r="53">
      <c r="A53" s="5" t="n"/>
      <c r="B53" s="5" t="n"/>
      <c r="C53" s="15">
        <f>IF(A53&amp;""="","",COUNTIFS('الدرجات'!$A$6:$A$1005,A53&amp;"",'الدرجات'!$K$6:$K$1005,1))</f>
        <v/>
      </c>
      <c r="D53" s="15">
        <f>IF(A53&amp;""="","",MAX(0,'الإعدادات'!$B$10-C53))</f>
        <v/>
      </c>
      <c r="E53" s="19">
        <f>IF(A53&amp;""="","",SUMIFS('الدرجات'!$L$6:$L$1005,'الدرجات'!$A$6:$A$1005,A53&amp;"",'الدرجات'!$K$6:$K$1005,1))</f>
        <v/>
      </c>
      <c r="F53" s="19">
        <f>IF(A53&amp;""="","",SUMIFS('الدرجات'!$M$6:$M$1005,'الدرجات'!$A$6:$A$1005,A53&amp;"",'الدرجات'!$K$6:$K$1005,1))</f>
        <v/>
      </c>
      <c r="G53" s="19">
        <f>IF(A53&amp;""="","",E53+F53)</f>
        <v/>
      </c>
      <c r="H53" s="19">
        <f>IF(A53&amp;""="","",SUMIFS('الدرجات'!$N$6:$N$1005,'الدرجات'!$A$6:$A$1005,A53&amp;"",'الدرجات'!$K$6:$K$1005,1))</f>
        <v/>
      </c>
      <c r="I53" s="20">
        <f>IF(A53&amp;""="","",IF(D53&gt;0,"",IF(H53=0,"",ROUND(G53/H53,6))))</f>
        <v/>
      </c>
      <c r="J53" s="6">
        <f>IF(I53="","",IF(I53&gt;='الإعدادات'!$B$5,"ممتاز",IF(I53&gt;='الإعدادات'!$B$6,"جيد جدًا",IF(I53&gt;='الإعدادات'!$B$7,"جيد",IF(I53&gt;='الإعدادات'!$B$8,"مقبول","ضعيف")))))</f>
        <v/>
      </c>
      <c r="K53" s="15">
        <f>IF(A53&amp;""="","",COUNTIFS('الدرجات'!$A$6:$A$1005,A53&amp;"",'الدرجات'!$J$6:$J$1005,"متعثر"))</f>
        <v/>
      </c>
      <c r="L53" s="6">
        <f>IF(A53&amp;""="","",IF(D53&gt;0,"ناقص",IF(K53=0,"ناجح",IF(K53&lt;='الإعدادات'!$B$9,"دور ثانٍ","راسب"))))</f>
        <v/>
      </c>
      <c r="M53" s="15">
        <f>IF(I53="","",COUNTIFS('الطلاب'!$B$6:$B$305,B53&amp;"",'الطلاب'!$I$6:$I$305,"&gt;"&amp;I53)+1)</f>
        <v/>
      </c>
      <c r="N53" s="15">
        <f>IF(I53="","",COUNTIFS('الطلاب'!$B$6:$B$305,B53&amp;"",'الطلاب'!$I$6:$I$305,"&gt;"&amp;I53)+COUNTIFS($B$6:B53,B53&amp;"",$I$6:I53,I53))</f>
        <v/>
      </c>
      <c r="O53" s="6">
        <f>IF(N53="","",B53&amp;"|"&amp;N53)</f>
        <v/>
      </c>
    </row>
    <row r="54">
      <c r="A54" s="5" t="n"/>
      <c r="B54" s="5" t="n"/>
      <c r="C54" s="15">
        <f>IF(A54&amp;""="","",COUNTIFS('الدرجات'!$A$6:$A$1005,A54&amp;"",'الدرجات'!$K$6:$K$1005,1))</f>
        <v/>
      </c>
      <c r="D54" s="15">
        <f>IF(A54&amp;""="","",MAX(0,'الإعدادات'!$B$10-C54))</f>
        <v/>
      </c>
      <c r="E54" s="19">
        <f>IF(A54&amp;""="","",SUMIFS('الدرجات'!$L$6:$L$1005,'الدرجات'!$A$6:$A$1005,A54&amp;"",'الدرجات'!$K$6:$K$1005,1))</f>
        <v/>
      </c>
      <c r="F54" s="19">
        <f>IF(A54&amp;""="","",SUMIFS('الدرجات'!$M$6:$M$1005,'الدرجات'!$A$6:$A$1005,A54&amp;"",'الدرجات'!$K$6:$K$1005,1))</f>
        <v/>
      </c>
      <c r="G54" s="19">
        <f>IF(A54&amp;""="","",E54+F54)</f>
        <v/>
      </c>
      <c r="H54" s="19">
        <f>IF(A54&amp;""="","",SUMIFS('الدرجات'!$N$6:$N$1005,'الدرجات'!$A$6:$A$1005,A54&amp;"",'الدرجات'!$K$6:$K$1005,1))</f>
        <v/>
      </c>
      <c r="I54" s="20">
        <f>IF(A54&amp;""="","",IF(D54&gt;0,"",IF(H54=0,"",ROUND(G54/H54,6))))</f>
        <v/>
      </c>
      <c r="J54" s="6">
        <f>IF(I54="","",IF(I54&gt;='الإعدادات'!$B$5,"ممتاز",IF(I54&gt;='الإعدادات'!$B$6,"جيد جدًا",IF(I54&gt;='الإعدادات'!$B$7,"جيد",IF(I54&gt;='الإعدادات'!$B$8,"مقبول","ضعيف")))))</f>
        <v/>
      </c>
      <c r="K54" s="15">
        <f>IF(A54&amp;""="","",COUNTIFS('الدرجات'!$A$6:$A$1005,A54&amp;"",'الدرجات'!$J$6:$J$1005,"متعثر"))</f>
        <v/>
      </c>
      <c r="L54" s="6">
        <f>IF(A54&amp;""="","",IF(D54&gt;0,"ناقص",IF(K54=0,"ناجح",IF(K54&lt;='الإعدادات'!$B$9,"دور ثانٍ","راسب"))))</f>
        <v/>
      </c>
      <c r="M54" s="15">
        <f>IF(I54="","",COUNTIFS('الطلاب'!$B$6:$B$305,B54&amp;"",'الطلاب'!$I$6:$I$305,"&gt;"&amp;I54)+1)</f>
        <v/>
      </c>
      <c r="N54" s="15">
        <f>IF(I54="","",COUNTIFS('الطلاب'!$B$6:$B$305,B54&amp;"",'الطلاب'!$I$6:$I$305,"&gt;"&amp;I54)+COUNTIFS($B$6:B54,B54&amp;"",$I$6:I54,I54))</f>
        <v/>
      </c>
      <c r="O54" s="6">
        <f>IF(N54="","",B54&amp;"|"&amp;N54)</f>
        <v/>
      </c>
    </row>
    <row r="55">
      <c r="A55" s="5" t="n"/>
      <c r="B55" s="5" t="n"/>
      <c r="C55" s="15">
        <f>IF(A55&amp;""="","",COUNTIFS('الدرجات'!$A$6:$A$1005,A55&amp;"",'الدرجات'!$K$6:$K$1005,1))</f>
        <v/>
      </c>
      <c r="D55" s="15">
        <f>IF(A55&amp;""="","",MAX(0,'الإعدادات'!$B$10-C55))</f>
        <v/>
      </c>
      <c r="E55" s="19">
        <f>IF(A55&amp;""="","",SUMIFS('الدرجات'!$L$6:$L$1005,'الدرجات'!$A$6:$A$1005,A55&amp;"",'الدرجات'!$K$6:$K$1005,1))</f>
        <v/>
      </c>
      <c r="F55" s="19">
        <f>IF(A55&amp;""="","",SUMIFS('الدرجات'!$M$6:$M$1005,'الدرجات'!$A$6:$A$1005,A55&amp;"",'الدرجات'!$K$6:$K$1005,1))</f>
        <v/>
      </c>
      <c r="G55" s="19">
        <f>IF(A55&amp;""="","",E55+F55)</f>
        <v/>
      </c>
      <c r="H55" s="19">
        <f>IF(A55&amp;""="","",SUMIFS('الدرجات'!$N$6:$N$1005,'الدرجات'!$A$6:$A$1005,A55&amp;"",'الدرجات'!$K$6:$K$1005,1))</f>
        <v/>
      </c>
      <c r="I55" s="20">
        <f>IF(A55&amp;""="","",IF(D55&gt;0,"",IF(H55=0,"",ROUND(G55/H55,6))))</f>
        <v/>
      </c>
      <c r="J55" s="6">
        <f>IF(I55="","",IF(I55&gt;='الإعدادات'!$B$5,"ممتاز",IF(I55&gt;='الإعدادات'!$B$6,"جيد جدًا",IF(I55&gt;='الإعدادات'!$B$7,"جيد",IF(I55&gt;='الإعدادات'!$B$8,"مقبول","ضعيف")))))</f>
        <v/>
      </c>
      <c r="K55" s="15">
        <f>IF(A55&amp;""="","",COUNTIFS('الدرجات'!$A$6:$A$1005,A55&amp;"",'الدرجات'!$J$6:$J$1005,"متعثر"))</f>
        <v/>
      </c>
      <c r="L55" s="6">
        <f>IF(A55&amp;""="","",IF(D55&gt;0,"ناقص",IF(K55=0,"ناجح",IF(K55&lt;='الإعدادات'!$B$9,"دور ثانٍ","راسب"))))</f>
        <v/>
      </c>
      <c r="M55" s="15">
        <f>IF(I55="","",COUNTIFS('الطلاب'!$B$6:$B$305,B55&amp;"",'الطلاب'!$I$6:$I$305,"&gt;"&amp;I55)+1)</f>
        <v/>
      </c>
      <c r="N55" s="15">
        <f>IF(I55="","",COUNTIFS('الطلاب'!$B$6:$B$305,B55&amp;"",'الطلاب'!$I$6:$I$305,"&gt;"&amp;I55)+COUNTIFS($B$6:B55,B55&amp;"",$I$6:I55,I55))</f>
        <v/>
      </c>
      <c r="O55" s="6">
        <f>IF(N55="","",B55&amp;"|"&amp;N55)</f>
        <v/>
      </c>
    </row>
    <row r="56">
      <c r="A56" s="5" t="n"/>
      <c r="B56" s="5" t="n"/>
      <c r="C56" s="15">
        <f>IF(A56&amp;""="","",COUNTIFS('الدرجات'!$A$6:$A$1005,A56&amp;"",'الدرجات'!$K$6:$K$1005,1))</f>
        <v/>
      </c>
      <c r="D56" s="15">
        <f>IF(A56&amp;""="","",MAX(0,'الإعدادات'!$B$10-C56))</f>
        <v/>
      </c>
      <c r="E56" s="19">
        <f>IF(A56&amp;""="","",SUMIFS('الدرجات'!$L$6:$L$1005,'الدرجات'!$A$6:$A$1005,A56&amp;"",'الدرجات'!$K$6:$K$1005,1))</f>
        <v/>
      </c>
      <c r="F56" s="19">
        <f>IF(A56&amp;""="","",SUMIFS('الدرجات'!$M$6:$M$1005,'الدرجات'!$A$6:$A$1005,A56&amp;"",'الدرجات'!$K$6:$K$1005,1))</f>
        <v/>
      </c>
      <c r="G56" s="19">
        <f>IF(A56&amp;""="","",E56+F56)</f>
        <v/>
      </c>
      <c r="H56" s="19">
        <f>IF(A56&amp;""="","",SUMIFS('الدرجات'!$N$6:$N$1005,'الدرجات'!$A$6:$A$1005,A56&amp;"",'الدرجات'!$K$6:$K$1005,1))</f>
        <v/>
      </c>
      <c r="I56" s="20">
        <f>IF(A56&amp;""="","",IF(D56&gt;0,"",IF(H56=0,"",ROUND(G56/H56,6))))</f>
        <v/>
      </c>
      <c r="J56" s="6">
        <f>IF(I56="","",IF(I56&gt;='الإعدادات'!$B$5,"ممتاز",IF(I56&gt;='الإعدادات'!$B$6,"جيد جدًا",IF(I56&gt;='الإعدادات'!$B$7,"جيد",IF(I56&gt;='الإعدادات'!$B$8,"مقبول","ضعيف")))))</f>
        <v/>
      </c>
      <c r="K56" s="15">
        <f>IF(A56&amp;""="","",COUNTIFS('الدرجات'!$A$6:$A$1005,A56&amp;"",'الدرجات'!$J$6:$J$1005,"متعثر"))</f>
        <v/>
      </c>
      <c r="L56" s="6">
        <f>IF(A56&amp;""="","",IF(D56&gt;0,"ناقص",IF(K56=0,"ناجح",IF(K56&lt;='الإعدادات'!$B$9,"دور ثانٍ","راسب"))))</f>
        <v/>
      </c>
      <c r="M56" s="15">
        <f>IF(I56="","",COUNTIFS('الطلاب'!$B$6:$B$305,B56&amp;"",'الطلاب'!$I$6:$I$305,"&gt;"&amp;I56)+1)</f>
        <v/>
      </c>
      <c r="N56" s="15">
        <f>IF(I56="","",COUNTIFS('الطلاب'!$B$6:$B$305,B56&amp;"",'الطلاب'!$I$6:$I$305,"&gt;"&amp;I56)+COUNTIFS($B$6:B56,B56&amp;"",$I$6:I56,I56))</f>
        <v/>
      </c>
      <c r="O56" s="6">
        <f>IF(N56="","",B56&amp;"|"&amp;N56)</f>
        <v/>
      </c>
    </row>
    <row r="57">
      <c r="A57" s="5" t="n"/>
      <c r="B57" s="5" t="n"/>
      <c r="C57" s="15">
        <f>IF(A57&amp;""="","",COUNTIFS('الدرجات'!$A$6:$A$1005,A57&amp;"",'الدرجات'!$K$6:$K$1005,1))</f>
        <v/>
      </c>
      <c r="D57" s="15">
        <f>IF(A57&amp;""="","",MAX(0,'الإعدادات'!$B$10-C57))</f>
        <v/>
      </c>
      <c r="E57" s="19">
        <f>IF(A57&amp;""="","",SUMIFS('الدرجات'!$L$6:$L$1005,'الدرجات'!$A$6:$A$1005,A57&amp;"",'الدرجات'!$K$6:$K$1005,1))</f>
        <v/>
      </c>
      <c r="F57" s="19">
        <f>IF(A57&amp;""="","",SUMIFS('الدرجات'!$M$6:$M$1005,'الدرجات'!$A$6:$A$1005,A57&amp;"",'الدرجات'!$K$6:$K$1005,1))</f>
        <v/>
      </c>
      <c r="G57" s="19">
        <f>IF(A57&amp;""="","",E57+F57)</f>
        <v/>
      </c>
      <c r="H57" s="19">
        <f>IF(A57&amp;""="","",SUMIFS('الدرجات'!$N$6:$N$1005,'الدرجات'!$A$6:$A$1005,A57&amp;"",'الدرجات'!$K$6:$K$1005,1))</f>
        <v/>
      </c>
      <c r="I57" s="20">
        <f>IF(A57&amp;""="","",IF(D57&gt;0,"",IF(H57=0,"",ROUND(G57/H57,6))))</f>
        <v/>
      </c>
      <c r="J57" s="6">
        <f>IF(I57="","",IF(I57&gt;='الإعدادات'!$B$5,"ممتاز",IF(I57&gt;='الإعدادات'!$B$6,"جيد جدًا",IF(I57&gt;='الإعدادات'!$B$7,"جيد",IF(I57&gt;='الإعدادات'!$B$8,"مقبول","ضعيف")))))</f>
        <v/>
      </c>
      <c r="K57" s="15">
        <f>IF(A57&amp;""="","",COUNTIFS('الدرجات'!$A$6:$A$1005,A57&amp;"",'الدرجات'!$J$6:$J$1005,"متعثر"))</f>
        <v/>
      </c>
      <c r="L57" s="6">
        <f>IF(A57&amp;""="","",IF(D57&gt;0,"ناقص",IF(K57=0,"ناجح",IF(K57&lt;='الإعدادات'!$B$9,"دور ثانٍ","راسب"))))</f>
        <v/>
      </c>
      <c r="M57" s="15">
        <f>IF(I57="","",COUNTIFS('الطلاب'!$B$6:$B$305,B57&amp;"",'الطلاب'!$I$6:$I$305,"&gt;"&amp;I57)+1)</f>
        <v/>
      </c>
      <c r="N57" s="15">
        <f>IF(I57="","",COUNTIFS('الطلاب'!$B$6:$B$305,B57&amp;"",'الطلاب'!$I$6:$I$305,"&gt;"&amp;I57)+COUNTIFS($B$6:B57,B57&amp;"",$I$6:I57,I57))</f>
        <v/>
      </c>
      <c r="O57" s="6">
        <f>IF(N57="","",B57&amp;"|"&amp;N57)</f>
        <v/>
      </c>
    </row>
    <row r="58">
      <c r="A58" s="5" t="n"/>
      <c r="B58" s="5" t="n"/>
      <c r="C58" s="15">
        <f>IF(A58&amp;""="","",COUNTIFS('الدرجات'!$A$6:$A$1005,A58&amp;"",'الدرجات'!$K$6:$K$1005,1))</f>
        <v/>
      </c>
      <c r="D58" s="15">
        <f>IF(A58&amp;""="","",MAX(0,'الإعدادات'!$B$10-C58))</f>
        <v/>
      </c>
      <c r="E58" s="19">
        <f>IF(A58&amp;""="","",SUMIFS('الدرجات'!$L$6:$L$1005,'الدرجات'!$A$6:$A$1005,A58&amp;"",'الدرجات'!$K$6:$K$1005,1))</f>
        <v/>
      </c>
      <c r="F58" s="19">
        <f>IF(A58&amp;""="","",SUMIFS('الدرجات'!$M$6:$M$1005,'الدرجات'!$A$6:$A$1005,A58&amp;"",'الدرجات'!$K$6:$K$1005,1))</f>
        <v/>
      </c>
      <c r="G58" s="19">
        <f>IF(A58&amp;""="","",E58+F58)</f>
        <v/>
      </c>
      <c r="H58" s="19">
        <f>IF(A58&amp;""="","",SUMIFS('الدرجات'!$N$6:$N$1005,'الدرجات'!$A$6:$A$1005,A58&amp;"",'الدرجات'!$K$6:$K$1005,1))</f>
        <v/>
      </c>
      <c r="I58" s="20">
        <f>IF(A58&amp;""="","",IF(D58&gt;0,"",IF(H58=0,"",ROUND(G58/H58,6))))</f>
        <v/>
      </c>
      <c r="J58" s="6">
        <f>IF(I58="","",IF(I58&gt;='الإعدادات'!$B$5,"ممتاز",IF(I58&gt;='الإعدادات'!$B$6,"جيد جدًا",IF(I58&gt;='الإعدادات'!$B$7,"جيد",IF(I58&gt;='الإعدادات'!$B$8,"مقبول","ضعيف")))))</f>
        <v/>
      </c>
      <c r="K58" s="15">
        <f>IF(A58&amp;""="","",COUNTIFS('الدرجات'!$A$6:$A$1005,A58&amp;"",'الدرجات'!$J$6:$J$1005,"متعثر"))</f>
        <v/>
      </c>
      <c r="L58" s="6">
        <f>IF(A58&amp;""="","",IF(D58&gt;0,"ناقص",IF(K58=0,"ناجح",IF(K58&lt;='الإعدادات'!$B$9,"دور ثانٍ","راسب"))))</f>
        <v/>
      </c>
      <c r="M58" s="15">
        <f>IF(I58="","",COUNTIFS('الطلاب'!$B$6:$B$305,B58&amp;"",'الطلاب'!$I$6:$I$305,"&gt;"&amp;I58)+1)</f>
        <v/>
      </c>
      <c r="N58" s="15">
        <f>IF(I58="","",COUNTIFS('الطلاب'!$B$6:$B$305,B58&amp;"",'الطلاب'!$I$6:$I$305,"&gt;"&amp;I58)+COUNTIFS($B$6:B58,B58&amp;"",$I$6:I58,I58))</f>
        <v/>
      </c>
      <c r="O58" s="6">
        <f>IF(N58="","",B58&amp;"|"&amp;N58)</f>
        <v/>
      </c>
    </row>
    <row r="59">
      <c r="A59" s="5" t="n"/>
      <c r="B59" s="5" t="n"/>
      <c r="C59" s="15">
        <f>IF(A59&amp;""="","",COUNTIFS('الدرجات'!$A$6:$A$1005,A59&amp;"",'الدرجات'!$K$6:$K$1005,1))</f>
        <v/>
      </c>
      <c r="D59" s="15">
        <f>IF(A59&amp;""="","",MAX(0,'الإعدادات'!$B$10-C59))</f>
        <v/>
      </c>
      <c r="E59" s="19">
        <f>IF(A59&amp;""="","",SUMIFS('الدرجات'!$L$6:$L$1005,'الدرجات'!$A$6:$A$1005,A59&amp;"",'الدرجات'!$K$6:$K$1005,1))</f>
        <v/>
      </c>
      <c r="F59" s="19">
        <f>IF(A59&amp;""="","",SUMIFS('الدرجات'!$M$6:$M$1005,'الدرجات'!$A$6:$A$1005,A59&amp;"",'الدرجات'!$K$6:$K$1005,1))</f>
        <v/>
      </c>
      <c r="G59" s="19">
        <f>IF(A59&amp;""="","",E59+F59)</f>
        <v/>
      </c>
      <c r="H59" s="19">
        <f>IF(A59&amp;""="","",SUMIFS('الدرجات'!$N$6:$N$1005,'الدرجات'!$A$6:$A$1005,A59&amp;"",'الدرجات'!$K$6:$K$1005,1))</f>
        <v/>
      </c>
      <c r="I59" s="20">
        <f>IF(A59&amp;""="","",IF(D59&gt;0,"",IF(H59=0,"",ROUND(G59/H59,6))))</f>
        <v/>
      </c>
      <c r="J59" s="6">
        <f>IF(I59="","",IF(I59&gt;='الإعدادات'!$B$5,"ممتاز",IF(I59&gt;='الإعدادات'!$B$6,"جيد جدًا",IF(I59&gt;='الإعدادات'!$B$7,"جيد",IF(I59&gt;='الإعدادات'!$B$8,"مقبول","ضعيف")))))</f>
        <v/>
      </c>
      <c r="K59" s="15">
        <f>IF(A59&amp;""="","",COUNTIFS('الدرجات'!$A$6:$A$1005,A59&amp;"",'الدرجات'!$J$6:$J$1005,"متعثر"))</f>
        <v/>
      </c>
      <c r="L59" s="6">
        <f>IF(A59&amp;""="","",IF(D59&gt;0,"ناقص",IF(K59=0,"ناجح",IF(K59&lt;='الإعدادات'!$B$9,"دور ثانٍ","راسب"))))</f>
        <v/>
      </c>
      <c r="M59" s="15">
        <f>IF(I59="","",COUNTIFS('الطلاب'!$B$6:$B$305,B59&amp;"",'الطلاب'!$I$6:$I$305,"&gt;"&amp;I59)+1)</f>
        <v/>
      </c>
      <c r="N59" s="15">
        <f>IF(I59="","",COUNTIFS('الطلاب'!$B$6:$B$305,B59&amp;"",'الطلاب'!$I$6:$I$305,"&gt;"&amp;I59)+COUNTIFS($B$6:B59,B59&amp;"",$I$6:I59,I59))</f>
        <v/>
      </c>
      <c r="O59" s="6">
        <f>IF(N59="","",B59&amp;"|"&amp;N59)</f>
        <v/>
      </c>
    </row>
    <row r="60">
      <c r="A60" s="5" t="n"/>
      <c r="B60" s="5" t="n"/>
      <c r="C60" s="15">
        <f>IF(A60&amp;""="","",COUNTIFS('الدرجات'!$A$6:$A$1005,A60&amp;"",'الدرجات'!$K$6:$K$1005,1))</f>
        <v/>
      </c>
      <c r="D60" s="15">
        <f>IF(A60&amp;""="","",MAX(0,'الإعدادات'!$B$10-C60))</f>
        <v/>
      </c>
      <c r="E60" s="19">
        <f>IF(A60&amp;""="","",SUMIFS('الدرجات'!$L$6:$L$1005,'الدرجات'!$A$6:$A$1005,A60&amp;"",'الدرجات'!$K$6:$K$1005,1))</f>
        <v/>
      </c>
      <c r="F60" s="19">
        <f>IF(A60&amp;""="","",SUMIFS('الدرجات'!$M$6:$M$1005,'الدرجات'!$A$6:$A$1005,A60&amp;"",'الدرجات'!$K$6:$K$1005,1))</f>
        <v/>
      </c>
      <c r="G60" s="19">
        <f>IF(A60&amp;""="","",E60+F60)</f>
        <v/>
      </c>
      <c r="H60" s="19">
        <f>IF(A60&amp;""="","",SUMIFS('الدرجات'!$N$6:$N$1005,'الدرجات'!$A$6:$A$1005,A60&amp;"",'الدرجات'!$K$6:$K$1005,1))</f>
        <v/>
      </c>
      <c r="I60" s="20">
        <f>IF(A60&amp;""="","",IF(D60&gt;0,"",IF(H60=0,"",ROUND(G60/H60,6))))</f>
        <v/>
      </c>
      <c r="J60" s="6">
        <f>IF(I60="","",IF(I60&gt;='الإعدادات'!$B$5,"ممتاز",IF(I60&gt;='الإعدادات'!$B$6,"جيد جدًا",IF(I60&gt;='الإعدادات'!$B$7,"جيد",IF(I60&gt;='الإعدادات'!$B$8,"مقبول","ضعيف")))))</f>
        <v/>
      </c>
      <c r="K60" s="15">
        <f>IF(A60&amp;""="","",COUNTIFS('الدرجات'!$A$6:$A$1005,A60&amp;"",'الدرجات'!$J$6:$J$1005,"متعثر"))</f>
        <v/>
      </c>
      <c r="L60" s="6">
        <f>IF(A60&amp;""="","",IF(D60&gt;0,"ناقص",IF(K60=0,"ناجح",IF(K60&lt;='الإعدادات'!$B$9,"دور ثانٍ","راسب"))))</f>
        <v/>
      </c>
      <c r="M60" s="15">
        <f>IF(I60="","",COUNTIFS('الطلاب'!$B$6:$B$305,B60&amp;"",'الطلاب'!$I$6:$I$305,"&gt;"&amp;I60)+1)</f>
        <v/>
      </c>
      <c r="N60" s="15">
        <f>IF(I60="","",COUNTIFS('الطلاب'!$B$6:$B$305,B60&amp;"",'الطلاب'!$I$6:$I$305,"&gt;"&amp;I60)+COUNTIFS($B$6:B60,B60&amp;"",$I$6:I60,I60))</f>
        <v/>
      </c>
      <c r="O60" s="6">
        <f>IF(N60="","",B60&amp;"|"&amp;N60)</f>
        <v/>
      </c>
    </row>
    <row r="61">
      <c r="A61" s="5" t="n"/>
      <c r="B61" s="5" t="n"/>
      <c r="C61" s="15">
        <f>IF(A61&amp;""="","",COUNTIFS('الدرجات'!$A$6:$A$1005,A61&amp;"",'الدرجات'!$K$6:$K$1005,1))</f>
        <v/>
      </c>
      <c r="D61" s="15">
        <f>IF(A61&amp;""="","",MAX(0,'الإعدادات'!$B$10-C61))</f>
        <v/>
      </c>
      <c r="E61" s="19">
        <f>IF(A61&amp;""="","",SUMIFS('الدرجات'!$L$6:$L$1005,'الدرجات'!$A$6:$A$1005,A61&amp;"",'الدرجات'!$K$6:$K$1005,1))</f>
        <v/>
      </c>
      <c r="F61" s="19">
        <f>IF(A61&amp;""="","",SUMIFS('الدرجات'!$M$6:$M$1005,'الدرجات'!$A$6:$A$1005,A61&amp;"",'الدرجات'!$K$6:$K$1005,1))</f>
        <v/>
      </c>
      <c r="G61" s="19">
        <f>IF(A61&amp;""="","",E61+F61)</f>
        <v/>
      </c>
      <c r="H61" s="19">
        <f>IF(A61&amp;""="","",SUMIFS('الدرجات'!$N$6:$N$1005,'الدرجات'!$A$6:$A$1005,A61&amp;"",'الدرجات'!$K$6:$K$1005,1))</f>
        <v/>
      </c>
      <c r="I61" s="20">
        <f>IF(A61&amp;""="","",IF(D61&gt;0,"",IF(H61=0,"",ROUND(G61/H61,6))))</f>
        <v/>
      </c>
      <c r="J61" s="6">
        <f>IF(I61="","",IF(I61&gt;='الإعدادات'!$B$5,"ممتاز",IF(I61&gt;='الإعدادات'!$B$6,"جيد جدًا",IF(I61&gt;='الإعدادات'!$B$7,"جيد",IF(I61&gt;='الإعدادات'!$B$8,"مقبول","ضعيف")))))</f>
        <v/>
      </c>
      <c r="K61" s="15">
        <f>IF(A61&amp;""="","",COUNTIFS('الدرجات'!$A$6:$A$1005,A61&amp;"",'الدرجات'!$J$6:$J$1005,"متعثر"))</f>
        <v/>
      </c>
      <c r="L61" s="6">
        <f>IF(A61&amp;""="","",IF(D61&gt;0,"ناقص",IF(K61=0,"ناجح",IF(K61&lt;='الإعدادات'!$B$9,"دور ثانٍ","راسب"))))</f>
        <v/>
      </c>
      <c r="M61" s="15">
        <f>IF(I61="","",COUNTIFS('الطلاب'!$B$6:$B$305,B61&amp;"",'الطلاب'!$I$6:$I$305,"&gt;"&amp;I61)+1)</f>
        <v/>
      </c>
      <c r="N61" s="15">
        <f>IF(I61="","",COUNTIFS('الطلاب'!$B$6:$B$305,B61&amp;"",'الطلاب'!$I$6:$I$305,"&gt;"&amp;I61)+COUNTIFS($B$6:B61,B61&amp;"",$I$6:I61,I61))</f>
        <v/>
      </c>
      <c r="O61" s="6">
        <f>IF(N61="","",B61&amp;"|"&amp;N61)</f>
        <v/>
      </c>
    </row>
    <row r="62">
      <c r="A62" s="5" t="n"/>
      <c r="B62" s="5" t="n"/>
      <c r="C62" s="15">
        <f>IF(A62&amp;""="","",COUNTIFS('الدرجات'!$A$6:$A$1005,A62&amp;"",'الدرجات'!$K$6:$K$1005,1))</f>
        <v/>
      </c>
      <c r="D62" s="15">
        <f>IF(A62&amp;""="","",MAX(0,'الإعدادات'!$B$10-C62))</f>
        <v/>
      </c>
      <c r="E62" s="19">
        <f>IF(A62&amp;""="","",SUMIFS('الدرجات'!$L$6:$L$1005,'الدرجات'!$A$6:$A$1005,A62&amp;"",'الدرجات'!$K$6:$K$1005,1))</f>
        <v/>
      </c>
      <c r="F62" s="19">
        <f>IF(A62&amp;""="","",SUMIFS('الدرجات'!$M$6:$M$1005,'الدرجات'!$A$6:$A$1005,A62&amp;"",'الدرجات'!$K$6:$K$1005,1))</f>
        <v/>
      </c>
      <c r="G62" s="19">
        <f>IF(A62&amp;""="","",E62+F62)</f>
        <v/>
      </c>
      <c r="H62" s="19">
        <f>IF(A62&amp;""="","",SUMIFS('الدرجات'!$N$6:$N$1005,'الدرجات'!$A$6:$A$1005,A62&amp;"",'الدرجات'!$K$6:$K$1005,1))</f>
        <v/>
      </c>
      <c r="I62" s="20">
        <f>IF(A62&amp;""="","",IF(D62&gt;0,"",IF(H62=0,"",ROUND(G62/H62,6))))</f>
        <v/>
      </c>
      <c r="J62" s="6">
        <f>IF(I62="","",IF(I62&gt;='الإعدادات'!$B$5,"ممتاز",IF(I62&gt;='الإعدادات'!$B$6,"جيد جدًا",IF(I62&gt;='الإعدادات'!$B$7,"جيد",IF(I62&gt;='الإعدادات'!$B$8,"مقبول","ضعيف")))))</f>
        <v/>
      </c>
      <c r="K62" s="15">
        <f>IF(A62&amp;""="","",COUNTIFS('الدرجات'!$A$6:$A$1005,A62&amp;"",'الدرجات'!$J$6:$J$1005,"متعثر"))</f>
        <v/>
      </c>
      <c r="L62" s="6">
        <f>IF(A62&amp;""="","",IF(D62&gt;0,"ناقص",IF(K62=0,"ناجح",IF(K62&lt;='الإعدادات'!$B$9,"دور ثانٍ","راسب"))))</f>
        <v/>
      </c>
      <c r="M62" s="15">
        <f>IF(I62="","",COUNTIFS('الطلاب'!$B$6:$B$305,B62&amp;"",'الطلاب'!$I$6:$I$305,"&gt;"&amp;I62)+1)</f>
        <v/>
      </c>
      <c r="N62" s="15">
        <f>IF(I62="","",COUNTIFS('الطلاب'!$B$6:$B$305,B62&amp;"",'الطلاب'!$I$6:$I$305,"&gt;"&amp;I62)+COUNTIFS($B$6:B62,B62&amp;"",$I$6:I62,I62))</f>
        <v/>
      </c>
      <c r="O62" s="6">
        <f>IF(N62="","",B62&amp;"|"&amp;N62)</f>
        <v/>
      </c>
    </row>
    <row r="63">
      <c r="A63" s="5" t="n"/>
      <c r="B63" s="5" t="n"/>
      <c r="C63" s="15">
        <f>IF(A63&amp;""="","",COUNTIFS('الدرجات'!$A$6:$A$1005,A63&amp;"",'الدرجات'!$K$6:$K$1005,1))</f>
        <v/>
      </c>
      <c r="D63" s="15">
        <f>IF(A63&amp;""="","",MAX(0,'الإعدادات'!$B$10-C63))</f>
        <v/>
      </c>
      <c r="E63" s="19">
        <f>IF(A63&amp;""="","",SUMIFS('الدرجات'!$L$6:$L$1005,'الدرجات'!$A$6:$A$1005,A63&amp;"",'الدرجات'!$K$6:$K$1005,1))</f>
        <v/>
      </c>
      <c r="F63" s="19">
        <f>IF(A63&amp;""="","",SUMIFS('الدرجات'!$M$6:$M$1005,'الدرجات'!$A$6:$A$1005,A63&amp;"",'الدرجات'!$K$6:$K$1005,1))</f>
        <v/>
      </c>
      <c r="G63" s="19">
        <f>IF(A63&amp;""="","",E63+F63)</f>
        <v/>
      </c>
      <c r="H63" s="19">
        <f>IF(A63&amp;""="","",SUMIFS('الدرجات'!$N$6:$N$1005,'الدرجات'!$A$6:$A$1005,A63&amp;"",'الدرجات'!$K$6:$K$1005,1))</f>
        <v/>
      </c>
      <c r="I63" s="20">
        <f>IF(A63&amp;""="","",IF(D63&gt;0,"",IF(H63=0,"",ROUND(G63/H63,6))))</f>
        <v/>
      </c>
      <c r="J63" s="6">
        <f>IF(I63="","",IF(I63&gt;='الإعدادات'!$B$5,"ممتاز",IF(I63&gt;='الإعدادات'!$B$6,"جيد جدًا",IF(I63&gt;='الإعدادات'!$B$7,"جيد",IF(I63&gt;='الإعدادات'!$B$8,"مقبول","ضعيف")))))</f>
        <v/>
      </c>
      <c r="K63" s="15">
        <f>IF(A63&amp;""="","",COUNTIFS('الدرجات'!$A$6:$A$1005,A63&amp;"",'الدرجات'!$J$6:$J$1005,"متعثر"))</f>
        <v/>
      </c>
      <c r="L63" s="6">
        <f>IF(A63&amp;""="","",IF(D63&gt;0,"ناقص",IF(K63=0,"ناجح",IF(K63&lt;='الإعدادات'!$B$9,"دور ثانٍ","راسب"))))</f>
        <v/>
      </c>
      <c r="M63" s="15">
        <f>IF(I63="","",COUNTIFS('الطلاب'!$B$6:$B$305,B63&amp;"",'الطلاب'!$I$6:$I$305,"&gt;"&amp;I63)+1)</f>
        <v/>
      </c>
      <c r="N63" s="15">
        <f>IF(I63="","",COUNTIFS('الطلاب'!$B$6:$B$305,B63&amp;"",'الطلاب'!$I$6:$I$305,"&gt;"&amp;I63)+COUNTIFS($B$6:B63,B63&amp;"",$I$6:I63,I63))</f>
        <v/>
      </c>
      <c r="O63" s="6">
        <f>IF(N63="","",B63&amp;"|"&amp;N63)</f>
        <v/>
      </c>
    </row>
    <row r="64">
      <c r="A64" s="5" t="n"/>
      <c r="B64" s="5" t="n"/>
      <c r="C64" s="15">
        <f>IF(A64&amp;""="","",COUNTIFS('الدرجات'!$A$6:$A$1005,A64&amp;"",'الدرجات'!$K$6:$K$1005,1))</f>
        <v/>
      </c>
      <c r="D64" s="15">
        <f>IF(A64&amp;""="","",MAX(0,'الإعدادات'!$B$10-C64))</f>
        <v/>
      </c>
      <c r="E64" s="19">
        <f>IF(A64&amp;""="","",SUMIFS('الدرجات'!$L$6:$L$1005,'الدرجات'!$A$6:$A$1005,A64&amp;"",'الدرجات'!$K$6:$K$1005,1))</f>
        <v/>
      </c>
      <c r="F64" s="19">
        <f>IF(A64&amp;""="","",SUMIFS('الدرجات'!$M$6:$M$1005,'الدرجات'!$A$6:$A$1005,A64&amp;"",'الدرجات'!$K$6:$K$1005,1))</f>
        <v/>
      </c>
      <c r="G64" s="19">
        <f>IF(A64&amp;""="","",E64+F64)</f>
        <v/>
      </c>
      <c r="H64" s="19">
        <f>IF(A64&amp;""="","",SUMIFS('الدرجات'!$N$6:$N$1005,'الدرجات'!$A$6:$A$1005,A64&amp;"",'الدرجات'!$K$6:$K$1005,1))</f>
        <v/>
      </c>
      <c r="I64" s="20">
        <f>IF(A64&amp;""="","",IF(D64&gt;0,"",IF(H64=0,"",ROUND(G64/H64,6))))</f>
        <v/>
      </c>
      <c r="J64" s="6">
        <f>IF(I64="","",IF(I64&gt;='الإعدادات'!$B$5,"ممتاز",IF(I64&gt;='الإعدادات'!$B$6,"جيد جدًا",IF(I64&gt;='الإعدادات'!$B$7,"جيد",IF(I64&gt;='الإعدادات'!$B$8,"مقبول","ضعيف")))))</f>
        <v/>
      </c>
      <c r="K64" s="15">
        <f>IF(A64&amp;""="","",COUNTIFS('الدرجات'!$A$6:$A$1005,A64&amp;"",'الدرجات'!$J$6:$J$1005,"متعثر"))</f>
        <v/>
      </c>
      <c r="L64" s="6">
        <f>IF(A64&amp;""="","",IF(D64&gt;0,"ناقص",IF(K64=0,"ناجح",IF(K64&lt;='الإعدادات'!$B$9,"دور ثانٍ","راسب"))))</f>
        <v/>
      </c>
      <c r="M64" s="15">
        <f>IF(I64="","",COUNTIFS('الطلاب'!$B$6:$B$305,B64&amp;"",'الطلاب'!$I$6:$I$305,"&gt;"&amp;I64)+1)</f>
        <v/>
      </c>
      <c r="N64" s="15">
        <f>IF(I64="","",COUNTIFS('الطلاب'!$B$6:$B$305,B64&amp;"",'الطلاب'!$I$6:$I$305,"&gt;"&amp;I64)+COUNTIFS($B$6:B64,B64&amp;"",$I$6:I64,I64))</f>
        <v/>
      </c>
      <c r="O64" s="6">
        <f>IF(N64="","",B64&amp;"|"&amp;N64)</f>
        <v/>
      </c>
    </row>
    <row r="65">
      <c r="A65" s="5" t="n"/>
      <c r="B65" s="5" t="n"/>
      <c r="C65" s="15">
        <f>IF(A65&amp;""="","",COUNTIFS('الدرجات'!$A$6:$A$1005,A65&amp;"",'الدرجات'!$K$6:$K$1005,1))</f>
        <v/>
      </c>
      <c r="D65" s="15">
        <f>IF(A65&amp;""="","",MAX(0,'الإعدادات'!$B$10-C65))</f>
        <v/>
      </c>
      <c r="E65" s="19">
        <f>IF(A65&amp;""="","",SUMIFS('الدرجات'!$L$6:$L$1005,'الدرجات'!$A$6:$A$1005,A65&amp;"",'الدرجات'!$K$6:$K$1005,1))</f>
        <v/>
      </c>
      <c r="F65" s="19">
        <f>IF(A65&amp;""="","",SUMIFS('الدرجات'!$M$6:$M$1005,'الدرجات'!$A$6:$A$1005,A65&amp;"",'الدرجات'!$K$6:$K$1005,1))</f>
        <v/>
      </c>
      <c r="G65" s="19">
        <f>IF(A65&amp;""="","",E65+F65)</f>
        <v/>
      </c>
      <c r="H65" s="19">
        <f>IF(A65&amp;""="","",SUMIFS('الدرجات'!$N$6:$N$1005,'الدرجات'!$A$6:$A$1005,A65&amp;"",'الدرجات'!$K$6:$K$1005,1))</f>
        <v/>
      </c>
      <c r="I65" s="20">
        <f>IF(A65&amp;""="","",IF(D65&gt;0,"",IF(H65=0,"",ROUND(G65/H65,6))))</f>
        <v/>
      </c>
      <c r="J65" s="6">
        <f>IF(I65="","",IF(I65&gt;='الإعدادات'!$B$5,"ممتاز",IF(I65&gt;='الإعدادات'!$B$6,"جيد جدًا",IF(I65&gt;='الإعدادات'!$B$7,"جيد",IF(I65&gt;='الإعدادات'!$B$8,"مقبول","ضعيف")))))</f>
        <v/>
      </c>
      <c r="K65" s="15">
        <f>IF(A65&amp;""="","",COUNTIFS('الدرجات'!$A$6:$A$1005,A65&amp;"",'الدرجات'!$J$6:$J$1005,"متعثر"))</f>
        <v/>
      </c>
      <c r="L65" s="6">
        <f>IF(A65&amp;""="","",IF(D65&gt;0,"ناقص",IF(K65=0,"ناجح",IF(K65&lt;='الإعدادات'!$B$9,"دور ثانٍ","راسب"))))</f>
        <v/>
      </c>
      <c r="M65" s="15">
        <f>IF(I65="","",COUNTIFS('الطلاب'!$B$6:$B$305,B65&amp;"",'الطلاب'!$I$6:$I$305,"&gt;"&amp;I65)+1)</f>
        <v/>
      </c>
      <c r="N65" s="15">
        <f>IF(I65="","",COUNTIFS('الطلاب'!$B$6:$B$305,B65&amp;"",'الطلاب'!$I$6:$I$305,"&gt;"&amp;I65)+COUNTIFS($B$6:B65,B65&amp;"",$I$6:I65,I65))</f>
        <v/>
      </c>
      <c r="O65" s="6">
        <f>IF(N65="","",B65&amp;"|"&amp;N65)</f>
        <v/>
      </c>
    </row>
    <row r="66">
      <c r="A66" s="5" t="n"/>
      <c r="B66" s="5" t="n"/>
      <c r="C66" s="15">
        <f>IF(A66&amp;""="","",COUNTIFS('الدرجات'!$A$6:$A$1005,A66&amp;"",'الدرجات'!$K$6:$K$1005,1))</f>
        <v/>
      </c>
      <c r="D66" s="15">
        <f>IF(A66&amp;""="","",MAX(0,'الإعدادات'!$B$10-C66))</f>
        <v/>
      </c>
      <c r="E66" s="19">
        <f>IF(A66&amp;""="","",SUMIFS('الدرجات'!$L$6:$L$1005,'الدرجات'!$A$6:$A$1005,A66&amp;"",'الدرجات'!$K$6:$K$1005,1))</f>
        <v/>
      </c>
      <c r="F66" s="19">
        <f>IF(A66&amp;""="","",SUMIFS('الدرجات'!$M$6:$M$1005,'الدرجات'!$A$6:$A$1005,A66&amp;"",'الدرجات'!$K$6:$K$1005,1))</f>
        <v/>
      </c>
      <c r="G66" s="19">
        <f>IF(A66&amp;""="","",E66+F66)</f>
        <v/>
      </c>
      <c r="H66" s="19">
        <f>IF(A66&amp;""="","",SUMIFS('الدرجات'!$N$6:$N$1005,'الدرجات'!$A$6:$A$1005,A66&amp;"",'الدرجات'!$K$6:$K$1005,1))</f>
        <v/>
      </c>
      <c r="I66" s="20">
        <f>IF(A66&amp;""="","",IF(D66&gt;0,"",IF(H66=0,"",ROUND(G66/H66,6))))</f>
        <v/>
      </c>
      <c r="J66" s="6">
        <f>IF(I66="","",IF(I66&gt;='الإعدادات'!$B$5,"ممتاز",IF(I66&gt;='الإعدادات'!$B$6,"جيد جدًا",IF(I66&gt;='الإعدادات'!$B$7,"جيد",IF(I66&gt;='الإعدادات'!$B$8,"مقبول","ضعيف")))))</f>
        <v/>
      </c>
      <c r="K66" s="15">
        <f>IF(A66&amp;""="","",COUNTIFS('الدرجات'!$A$6:$A$1005,A66&amp;"",'الدرجات'!$J$6:$J$1005,"متعثر"))</f>
        <v/>
      </c>
      <c r="L66" s="6">
        <f>IF(A66&amp;""="","",IF(D66&gt;0,"ناقص",IF(K66=0,"ناجح",IF(K66&lt;='الإعدادات'!$B$9,"دور ثانٍ","راسب"))))</f>
        <v/>
      </c>
      <c r="M66" s="15">
        <f>IF(I66="","",COUNTIFS('الطلاب'!$B$6:$B$305,B66&amp;"",'الطلاب'!$I$6:$I$305,"&gt;"&amp;I66)+1)</f>
        <v/>
      </c>
      <c r="N66" s="15">
        <f>IF(I66="","",COUNTIFS('الطلاب'!$B$6:$B$305,B66&amp;"",'الطلاب'!$I$6:$I$305,"&gt;"&amp;I66)+COUNTIFS($B$6:B66,B66&amp;"",$I$6:I66,I66))</f>
        <v/>
      </c>
      <c r="O66" s="6">
        <f>IF(N66="","",B66&amp;"|"&amp;N66)</f>
        <v/>
      </c>
    </row>
    <row r="67">
      <c r="A67" s="5" t="n"/>
      <c r="B67" s="5" t="n"/>
      <c r="C67" s="15">
        <f>IF(A67&amp;""="","",COUNTIFS('الدرجات'!$A$6:$A$1005,A67&amp;"",'الدرجات'!$K$6:$K$1005,1))</f>
        <v/>
      </c>
      <c r="D67" s="15">
        <f>IF(A67&amp;""="","",MAX(0,'الإعدادات'!$B$10-C67))</f>
        <v/>
      </c>
      <c r="E67" s="19">
        <f>IF(A67&amp;""="","",SUMIFS('الدرجات'!$L$6:$L$1005,'الدرجات'!$A$6:$A$1005,A67&amp;"",'الدرجات'!$K$6:$K$1005,1))</f>
        <v/>
      </c>
      <c r="F67" s="19">
        <f>IF(A67&amp;""="","",SUMIFS('الدرجات'!$M$6:$M$1005,'الدرجات'!$A$6:$A$1005,A67&amp;"",'الدرجات'!$K$6:$K$1005,1))</f>
        <v/>
      </c>
      <c r="G67" s="19">
        <f>IF(A67&amp;""="","",E67+F67)</f>
        <v/>
      </c>
      <c r="H67" s="19">
        <f>IF(A67&amp;""="","",SUMIFS('الدرجات'!$N$6:$N$1005,'الدرجات'!$A$6:$A$1005,A67&amp;"",'الدرجات'!$K$6:$K$1005,1))</f>
        <v/>
      </c>
      <c r="I67" s="20">
        <f>IF(A67&amp;""="","",IF(D67&gt;0,"",IF(H67=0,"",ROUND(G67/H67,6))))</f>
        <v/>
      </c>
      <c r="J67" s="6">
        <f>IF(I67="","",IF(I67&gt;='الإعدادات'!$B$5,"ممتاز",IF(I67&gt;='الإعدادات'!$B$6,"جيد جدًا",IF(I67&gt;='الإعدادات'!$B$7,"جيد",IF(I67&gt;='الإعدادات'!$B$8,"مقبول","ضعيف")))))</f>
        <v/>
      </c>
      <c r="K67" s="15">
        <f>IF(A67&amp;""="","",COUNTIFS('الدرجات'!$A$6:$A$1005,A67&amp;"",'الدرجات'!$J$6:$J$1005,"متعثر"))</f>
        <v/>
      </c>
      <c r="L67" s="6">
        <f>IF(A67&amp;""="","",IF(D67&gt;0,"ناقص",IF(K67=0,"ناجح",IF(K67&lt;='الإعدادات'!$B$9,"دور ثانٍ","راسب"))))</f>
        <v/>
      </c>
      <c r="M67" s="15">
        <f>IF(I67="","",COUNTIFS('الطلاب'!$B$6:$B$305,B67&amp;"",'الطلاب'!$I$6:$I$305,"&gt;"&amp;I67)+1)</f>
        <v/>
      </c>
      <c r="N67" s="15">
        <f>IF(I67="","",COUNTIFS('الطلاب'!$B$6:$B$305,B67&amp;"",'الطلاب'!$I$6:$I$305,"&gt;"&amp;I67)+COUNTIFS($B$6:B67,B67&amp;"",$I$6:I67,I67))</f>
        <v/>
      </c>
      <c r="O67" s="6">
        <f>IF(N67="","",B67&amp;"|"&amp;N67)</f>
        <v/>
      </c>
    </row>
    <row r="68">
      <c r="A68" s="5" t="n"/>
      <c r="B68" s="5" t="n"/>
      <c r="C68" s="15">
        <f>IF(A68&amp;""="","",COUNTIFS('الدرجات'!$A$6:$A$1005,A68&amp;"",'الدرجات'!$K$6:$K$1005,1))</f>
        <v/>
      </c>
      <c r="D68" s="15">
        <f>IF(A68&amp;""="","",MAX(0,'الإعدادات'!$B$10-C68))</f>
        <v/>
      </c>
      <c r="E68" s="19">
        <f>IF(A68&amp;""="","",SUMIFS('الدرجات'!$L$6:$L$1005,'الدرجات'!$A$6:$A$1005,A68&amp;"",'الدرجات'!$K$6:$K$1005,1))</f>
        <v/>
      </c>
      <c r="F68" s="19">
        <f>IF(A68&amp;""="","",SUMIFS('الدرجات'!$M$6:$M$1005,'الدرجات'!$A$6:$A$1005,A68&amp;"",'الدرجات'!$K$6:$K$1005,1))</f>
        <v/>
      </c>
      <c r="G68" s="19">
        <f>IF(A68&amp;""="","",E68+F68)</f>
        <v/>
      </c>
      <c r="H68" s="19">
        <f>IF(A68&amp;""="","",SUMIFS('الدرجات'!$N$6:$N$1005,'الدرجات'!$A$6:$A$1005,A68&amp;"",'الدرجات'!$K$6:$K$1005,1))</f>
        <v/>
      </c>
      <c r="I68" s="20">
        <f>IF(A68&amp;""="","",IF(D68&gt;0,"",IF(H68=0,"",ROUND(G68/H68,6))))</f>
        <v/>
      </c>
      <c r="J68" s="6">
        <f>IF(I68="","",IF(I68&gt;='الإعدادات'!$B$5,"ممتاز",IF(I68&gt;='الإعدادات'!$B$6,"جيد جدًا",IF(I68&gt;='الإعدادات'!$B$7,"جيد",IF(I68&gt;='الإعدادات'!$B$8,"مقبول","ضعيف")))))</f>
        <v/>
      </c>
      <c r="K68" s="15">
        <f>IF(A68&amp;""="","",COUNTIFS('الدرجات'!$A$6:$A$1005,A68&amp;"",'الدرجات'!$J$6:$J$1005,"متعثر"))</f>
        <v/>
      </c>
      <c r="L68" s="6">
        <f>IF(A68&amp;""="","",IF(D68&gt;0,"ناقص",IF(K68=0,"ناجح",IF(K68&lt;='الإعدادات'!$B$9,"دور ثانٍ","راسب"))))</f>
        <v/>
      </c>
      <c r="M68" s="15">
        <f>IF(I68="","",COUNTIFS('الطلاب'!$B$6:$B$305,B68&amp;"",'الطلاب'!$I$6:$I$305,"&gt;"&amp;I68)+1)</f>
        <v/>
      </c>
      <c r="N68" s="15">
        <f>IF(I68="","",COUNTIFS('الطلاب'!$B$6:$B$305,B68&amp;"",'الطلاب'!$I$6:$I$305,"&gt;"&amp;I68)+COUNTIFS($B$6:B68,B68&amp;"",$I$6:I68,I68))</f>
        <v/>
      </c>
      <c r="O68" s="6">
        <f>IF(N68="","",B68&amp;"|"&amp;N68)</f>
        <v/>
      </c>
    </row>
    <row r="69">
      <c r="A69" s="5" t="n"/>
      <c r="B69" s="5" t="n"/>
      <c r="C69" s="15">
        <f>IF(A69&amp;""="","",COUNTIFS('الدرجات'!$A$6:$A$1005,A69&amp;"",'الدرجات'!$K$6:$K$1005,1))</f>
        <v/>
      </c>
      <c r="D69" s="15">
        <f>IF(A69&amp;""="","",MAX(0,'الإعدادات'!$B$10-C69))</f>
        <v/>
      </c>
      <c r="E69" s="19">
        <f>IF(A69&amp;""="","",SUMIFS('الدرجات'!$L$6:$L$1005,'الدرجات'!$A$6:$A$1005,A69&amp;"",'الدرجات'!$K$6:$K$1005,1))</f>
        <v/>
      </c>
      <c r="F69" s="19">
        <f>IF(A69&amp;""="","",SUMIFS('الدرجات'!$M$6:$M$1005,'الدرجات'!$A$6:$A$1005,A69&amp;"",'الدرجات'!$K$6:$K$1005,1))</f>
        <v/>
      </c>
      <c r="G69" s="19">
        <f>IF(A69&amp;""="","",E69+F69)</f>
        <v/>
      </c>
      <c r="H69" s="19">
        <f>IF(A69&amp;""="","",SUMIFS('الدرجات'!$N$6:$N$1005,'الدرجات'!$A$6:$A$1005,A69&amp;"",'الدرجات'!$K$6:$K$1005,1))</f>
        <v/>
      </c>
      <c r="I69" s="20">
        <f>IF(A69&amp;""="","",IF(D69&gt;0,"",IF(H69=0,"",ROUND(G69/H69,6))))</f>
        <v/>
      </c>
      <c r="J69" s="6">
        <f>IF(I69="","",IF(I69&gt;='الإعدادات'!$B$5,"ممتاز",IF(I69&gt;='الإعدادات'!$B$6,"جيد جدًا",IF(I69&gt;='الإعدادات'!$B$7,"جيد",IF(I69&gt;='الإعدادات'!$B$8,"مقبول","ضعيف")))))</f>
        <v/>
      </c>
      <c r="K69" s="15">
        <f>IF(A69&amp;""="","",COUNTIFS('الدرجات'!$A$6:$A$1005,A69&amp;"",'الدرجات'!$J$6:$J$1005,"متعثر"))</f>
        <v/>
      </c>
      <c r="L69" s="6">
        <f>IF(A69&amp;""="","",IF(D69&gt;0,"ناقص",IF(K69=0,"ناجح",IF(K69&lt;='الإعدادات'!$B$9,"دور ثانٍ","راسب"))))</f>
        <v/>
      </c>
      <c r="M69" s="15">
        <f>IF(I69="","",COUNTIFS('الطلاب'!$B$6:$B$305,B69&amp;"",'الطلاب'!$I$6:$I$305,"&gt;"&amp;I69)+1)</f>
        <v/>
      </c>
      <c r="N69" s="15">
        <f>IF(I69="","",COUNTIFS('الطلاب'!$B$6:$B$305,B69&amp;"",'الطلاب'!$I$6:$I$305,"&gt;"&amp;I69)+COUNTIFS($B$6:B69,B69&amp;"",$I$6:I69,I69))</f>
        <v/>
      </c>
      <c r="O69" s="6">
        <f>IF(N69="","",B69&amp;"|"&amp;N69)</f>
        <v/>
      </c>
    </row>
    <row r="70">
      <c r="A70" s="5" t="n"/>
      <c r="B70" s="5" t="n"/>
      <c r="C70" s="15">
        <f>IF(A70&amp;""="","",COUNTIFS('الدرجات'!$A$6:$A$1005,A70&amp;"",'الدرجات'!$K$6:$K$1005,1))</f>
        <v/>
      </c>
      <c r="D70" s="15">
        <f>IF(A70&amp;""="","",MAX(0,'الإعدادات'!$B$10-C70))</f>
        <v/>
      </c>
      <c r="E70" s="19">
        <f>IF(A70&amp;""="","",SUMIFS('الدرجات'!$L$6:$L$1005,'الدرجات'!$A$6:$A$1005,A70&amp;"",'الدرجات'!$K$6:$K$1005,1))</f>
        <v/>
      </c>
      <c r="F70" s="19">
        <f>IF(A70&amp;""="","",SUMIFS('الدرجات'!$M$6:$M$1005,'الدرجات'!$A$6:$A$1005,A70&amp;"",'الدرجات'!$K$6:$K$1005,1))</f>
        <v/>
      </c>
      <c r="G70" s="19">
        <f>IF(A70&amp;""="","",E70+F70)</f>
        <v/>
      </c>
      <c r="H70" s="19">
        <f>IF(A70&amp;""="","",SUMIFS('الدرجات'!$N$6:$N$1005,'الدرجات'!$A$6:$A$1005,A70&amp;"",'الدرجات'!$K$6:$K$1005,1))</f>
        <v/>
      </c>
      <c r="I70" s="20">
        <f>IF(A70&amp;""="","",IF(D70&gt;0,"",IF(H70=0,"",ROUND(G70/H70,6))))</f>
        <v/>
      </c>
      <c r="J70" s="6">
        <f>IF(I70="","",IF(I70&gt;='الإعدادات'!$B$5,"ممتاز",IF(I70&gt;='الإعدادات'!$B$6,"جيد جدًا",IF(I70&gt;='الإعدادات'!$B$7,"جيد",IF(I70&gt;='الإعدادات'!$B$8,"مقبول","ضعيف")))))</f>
        <v/>
      </c>
      <c r="K70" s="15">
        <f>IF(A70&amp;""="","",COUNTIFS('الدرجات'!$A$6:$A$1005,A70&amp;"",'الدرجات'!$J$6:$J$1005,"متعثر"))</f>
        <v/>
      </c>
      <c r="L70" s="6">
        <f>IF(A70&amp;""="","",IF(D70&gt;0,"ناقص",IF(K70=0,"ناجح",IF(K70&lt;='الإعدادات'!$B$9,"دور ثانٍ","راسب"))))</f>
        <v/>
      </c>
      <c r="M70" s="15">
        <f>IF(I70="","",COUNTIFS('الطلاب'!$B$6:$B$305,B70&amp;"",'الطلاب'!$I$6:$I$305,"&gt;"&amp;I70)+1)</f>
        <v/>
      </c>
      <c r="N70" s="15">
        <f>IF(I70="","",COUNTIFS('الطلاب'!$B$6:$B$305,B70&amp;"",'الطلاب'!$I$6:$I$305,"&gt;"&amp;I70)+COUNTIFS($B$6:B70,B70&amp;"",$I$6:I70,I70))</f>
        <v/>
      </c>
      <c r="O70" s="6">
        <f>IF(N70="","",B70&amp;"|"&amp;N70)</f>
        <v/>
      </c>
    </row>
    <row r="71">
      <c r="A71" s="5" t="n"/>
      <c r="B71" s="5" t="n"/>
      <c r="C71" s="15">
        <f>IF(A71&amp;""="","",COUNTIFS('الدرجات'!$A$6:$A$1005,A71&amp;"",'الدرجات'!$K$6:$K$1005,1))</f>
        <v/>
      </c>
      <c r="D71" s="15">
        <f>IF(A71&amp;""="","",MAX(0,'الإعدادات'!$B$10-C71))</f>
        <v/>
      </c>
      <c r="E71" s="19">
        <f>IF(A71&amp;""="","",SUMIFS('الدرجات'!$L$6:$L$1005,'الدرجات'!$A$6:$A$1005,A71&amp;"",'الدرجات'!$K$6:$K$1005,1))</f>
        <v/>
      </c>
      <c r="F71" s="19">
        <f>IF(A71&amp;""="","",SUMIFS('الدرجات'!$M$6:$M$1005,'الدرجات'!$A$6:$A$1005,A71&amp;"",'الدرجات'!$K$6:$K$1005,1))</f>
        <v/>
      </c>
      <c r="G71" s="19">
        <f>IF(A71&amp;""="","",E71+F71)</f>
        <v/>
      </c>
      <c r="H71" s="19">
        <f>IF(A71&amp;""="","",SUMIFS('الدرجات'!$N$6:$N$1005,'الدرجات'!$A$6:$A$1005,A71&amp;"",'الدرجات'!$K$6:$K$1005,1))</f>
        <v/>
      </c>
      <c r="I71" s="20">
        <f>IF(A71&amp;""="","",IF(D71&gt;0,"",IF(H71=0,"",ROUND(G71/H71,6))))</f>
        <v/>
      </c>
      <c r="J71" s="6">
        <f>IF(I71="","",IF(I71&gt;='الإعدادات'!$B$5,"ممتاز",IF(I71&gt;='الإعدادات'!$B$6,"جيد جدًا",IF(I71&gt;='الإعدادات'!$B$7,"جيد",IF(I71&gt;='الإعدادات'!$B$8,"مقبول","ضعيف")))))</f>
        <v/>
      </c>
      <c r="K71" s="15">
        <f>IF(A71&amp;""="","",COUNTIFS('الدرجات'!$A$6:$A$1005,A71&amp;"",'الدرجات'!$J$6:$J$1005,"متعثر"))</f>
        <v/>
      </c>
      <c r="L71" s="6">
        <f>IF(A71&amp;""="","",IF(D71&gt;0,"ناقص",IF(K71=0,"ناجح",IF(K71&lt;='الإعدادات'!$B$9,"دور ثانٍ","راسب"))))</f>
        <v/>
      </c>
      <c r="M71" s="15">
        <f>IF(I71="","",COUNTIFS('الطلاب'!$B$6:$B$305,B71&amp;"",'الطلاب'!$I$6:$I$305,"&gt;"&amp;I71)+1)</f>
        <v/>
      </c>
      <c r="N71" s="15">
        <f>IF(I71="","",COUNTIFS('الطلاب'!$B$6:$B$305,B71&amp;"",'الطلاب'!$I$6:$I$305,"&gt;"&amp;I71)+COUNTIFS($B$6:B71,B71&amp;"",$I$6:I71,I71))</f>
        <v/>
      </c>
      <c r="O71" s="6">
        <f>IF(N71="","",B71&amp;"|"&amp;N71)</f>
        <v/>
      </c>
    </row>
    <row r="72">
      <c r="A72" s="5" t="n"/>
      <c r="B72" s="5" t="n"/>
      <c r="C72" s="15">
        <f>IF(A72&amp;""="","",COUNTIFS('الدرجات'!$A$6:$A$1005,A72&amp;"",'الدرجات'!$K$6:$K$1005,1))</f>
        <v/>
      </c>
      <c r="D72" s="15">
        <f>IF(A72&amp;""="","",MAX(0,'الإعدادات'!$B$10-C72))</f>
        <v/>
      </c>
      <c r="E72" s="19">
        <f>IF(A72&amp;""="","",SUMIFS('الدرجات'!$L$6:$L$1005,'الدرجات'!$A$6:$A$1005,A72&amp;"",'الدرجات'!$K$6:$K$1005,1))</f>
        <v/>
      </c>
      <c r="F72" s="19">
        <f>IF(A72&amp;""="","",SUMIFS('الدرجات'!$M$6:$M$1005,'الدرجات'!$A$6:$A$1005,A72&amp;"",'الدرجات'!$K$6:$K$1005,1))</f>
        <v/>
      </c>
      <c r="G72" s="19">
        <f>IF(A72&amp;""="","",E72+F72)</f>
        <v/>
      </c>
      <c r="H72" s="19">
        <f>IF(A72&amp;""="","",SUMIFS('الدرجات'!$N$6:$N$1005,'الدرجات'!$A$6:$A$1005,A72&amp;"",'الدرجات'!$K$6:$K$1005,1))</f>
        <v/>
      </c>
      <c r="I72" s="20">
        <f>IF(A72&amp;""="","",IF(D72&gt;0,"",IF(H72=0,"",ROUND(G72/H72,6))))</f>
        <v/>
      </c>
      <c r="J72" s="6">
        <f>IF(I72="","",IF(I72&gt;='الإعدادات'!$B$5,"ممتاز",IF(I72&gt;='الإعدادات'!$B$6,"جيد جدًا",IF(I72&gt;='الإعدادات'!$B$7,"جيد",IF(I72&gt;='الإعدادات'!$B$8,"مقبول","ضعيف")))))</f>
        <v/>
      </c>
      <c r="K72" s="15">
        <f>IF(A72&amp;""="","",COUNTIFS('الدرجات'!$A$6:$A$1005,A72&amp;"",'الدرجات'!$J$6:$J$1005,"متعثر"))</f>
        <v/>
      </c>
      <c r="L72" s="6">
        <f>IF(A72&amp;""="","",IF(D72&gt;0,"ناقص",IF(K72=0,"ناجح",IF(K72&lt;='الإعدادات'!$B$9,"دور ثانٍ","راسب"))))</f>
        <v/>
      </c>
      <c r="M72" s="15">
        <f>IF(I72="","",COUNTIFS('الطلاب'!$B$6:$B$305,B72&amp;"",'الطلاب'!$I$6:$I$305,"&gt;"&amp;I72)+1)</f>
        <v/>
      </c>
      <c r="N72" s="15">
        <f>IF(I72="","",COUNTIFS('الطلاب'!$B$6:$B$305,B72&amp;"",'الطلاب'!$I$6:$I$305,"&gt;"&amp;I72)+COUNTIFS($B$6:B72,B72&amp;"",$I$6:I72,I72))</f>
        <v/>
      </c>
      <c r="O72" s="6">
        <f>IF(N72="","",B72&amp;"|"&amp;N72)</f>
        <v/>
      </c>
    </row>
    <row r="73">
      <c r="A73" s="5" t="n"/>
      <c r="B73" s="5" t="n"/>
      <c r="C73" s="15">
        <f>IF(A73&amp;""="","",COUNTIFS('الدرجات'!$A$6:$A$1005,A73&amp;"",'الدرجات'!$K$6:$K$1005,1))</f>
        <v/>
      </c>
      <c r="D73" s="15">
        <f>IF(A73&amp;""="","",MAX(0,'الإعدادات'!$B$10-C73))</f>
        <v/>
      </c>
      <c r="E73" s="19">
        <f>IF(A73&amp;""="","",SUMIFS('الدرجات'!$L$6:$L$1005,'الدرجات'!$A$6:$A$1005,A73&amp;"",'الدرجات'!$K$6:$K$1005,1))</f>
        <v/>
      </c>
      <c r="F73" s="19">
        <f>IF(A73&amp;""="","",SUMIFS('الدرجات'!$M$6:$M$1005,'الدرجات'!$A$6:$A$1005,A73&amp;"",'الدرجات'!$K$6:$K$1005,1))</f>
        <v/>
      </c>
      <c r="G73" s="19">
        <f>IF(A73&amp;""="","",E73+F73)</f>
        <v/>
      </c>
      <c r="H73" s="19">
        <f>IF(A73&amp;""="","",SUMIFS('الدرجات'!$N$6:$N$1005,'الدرجات'!$A$6:$A$1005,A73&amp;"",'الدرجات'!$K$6:$K$1005,1))</f>
        <v/>
      </c>
      <c r="I73" s="20">
        <f>IF(A73&amp;""="","",IF(D73&gt;0,"",IF(H73=0,"",ROUND(G73/H73,6))))</f>
        <v/>
      </c>
      <c r="J73" s="6">
        <f>IF(I73="","",IF(I73&gt;='الإعدادات'!$B$5,"ممتاز",IF(I73&gt;='الإعدادات'!$B$6,"جيد جدًا",IF(I73&gt;='الإعدادات'!$B$7,"جيد",IF(I73&gt;='الإعدادات'!$B$8,"مقبول","ضعيف")))))</f>
        <v/>
      </c>
      <c r="K73" s="15">
        <f>IF(A73&amp;""="","",COUNTIFS('الدرجات'!$A$6:$A$1005,A73&amp;"",'الدرجات'!$J$6:$J$1005,"متعثر"))</f>
        <v/>
      </c>
      <c r="L73" s="6">
        <f>IF(A73&amp;""="","",IF(D73&gt;0,"ناقص",IF(K73=0,"ناجح",IF(K73&lt;='الإعدادات'!$B$9,"دور ثانٍ","راسب"))))</f>
        <v/>
      </c>
      <c r="M73" s="15">
        <f>IF(I73="","",COUNTIFS('الطلاب'!$B$6:$B$305,B73&amp;"",'الطلاب'!$I$6:$I$305,"&gt;"&amp;I73)+1)</f>
        <v/>
      </c>
      <c r="N73" s="15">
        <f>IF(I73="","",COUNTIFS('الطلاب'!$B$6:$B$305,B73&amp;"",'الطلاب'!$I$6:$I$305,"&gt;"&amp;I73)+COUNTIFS($B$6:B73,B73&amp;"",$I$6:I73,I73))</f>
        <v/>
      </c>
      <c r="O73" s="6">
        <f>IF(N73="","",B73&amp;"|"&amp;N73)</f>
        <v/>
      </c>
    </row>
    <row r="74">
      <c r="A74" s="5" t="n"/>
      <c r="B74" s="5" t="n"/>
      <c r="C74" s="15">
        <f>IF(A74&amp;""="","",COUNTIFS('الدرجات'!$A$6:$A$1005,A74&amp;"",'الدرجات'!$K$6:$K$1005,1))</f>
        <v/>
      </c>
      <c r="D74" s="15">
        <f>IF(A74&amp;""="","",MAX(0,'الإعدادات'!$B$10-C74))</f>
        <v/>
      </c>
      <c r="E74" s="19">
        <f>IF(A74&amp;""="","",SUMIFS('الدرجات'!$L$6:$L$1005,'الدرجات'!$A$6:$A$1005,A74&amp;"",'الدرجات'!$K$6:$K$1005,1))</f>
        <v/>
      </c>
      <c r="F74" s="19">
        <f>IF(A74&amp;""="","",SUMIFS('الدرجات'!$M$6:$M$1005,'الدرجات'!$A$6:$A$1005,A74&amp;"",'الدرجات'!$K$6:$K$1005,1))</f>
        <v/>
      </c>
      <c r="G74" s="19">
        <f>IF(A74&amp;""="","",E74+F74)</f>
        <v/>
      </c>
      <c r="H74" s="19">
        <f>IF(A74&amp;""="","",SUMIFS('الدرجات'!$N$6:$N$1005,'الدرجات'!$A$6:$A$1005,A74&amp;"",'الدرجات'!$K$6:$K$1005,1))</f>
        <v/>
      </c>
      <c r="I74" s="20">
        <f>IF(A74&amp;""="","",IF(D74&gt;0,"",IF(H74=0,"",ROUND(G74/H74,6))))</f>
        <v/>
      </c>
      <c r="J74" s="6">
        <f>IF(I74="","",IF(I74&gt;='الإعدادات'!$B$5,"ممتاز",IF(I74&gt;='الإعدادات'!$B$6,"جيد جدًا",IF(I74&gt;='الإعدادات'!$B$7,"جيد",IF(I74&gt;='الإعدادات'!$B$8,"مقبول","ضعيف")))))</f>
        <v/>
      </c>
      <c r="K74" s="15">
        <f>IF(A74&amp;""="","",COUNTIFS('الدرجات'!$A$6:$A$1005,A74&amp;"",'الدرجات'!$J$6:$J$1005,"متعثر"))</f>
        <v/>
      </c>
      <c r="L74" s="6">
        <f>IF(A74&amp;""="","",IF(D74&gt;0,"ناقص",IF(K74=0,"ناجح",IF(K74&lt;='الإعدادات'!$B$9,"دور ثانٍ","راسب"))))</f>
        <v/>
      </c>
      <c r="M74" s="15">
        <f>IF(I74="","",COUNTIFS('الطلاب'!$B$6:$B$305,B74&amp;"",'الطلاب'!$I$6:$I$305,"&gt;"&amp;I74)+1)</f>
        <v/>
      </c>
      <c r="N74" s="15">
        <f>IF(I74="","",COUNTIFS('الطلاب'!$B$6:$B$305,B74&amp;"",'الطلاب'!$I$6:$I$305,"&gt;"&amp;I74)+COUNTIFS($B$6:B74,B74&amp;"",$I$6:I74,I74))</f>
        <v/>
      </c>
      <c r="O74" s="6">
        <f>IF(N74="","",B74&amp;"|"&amp;N74)</f>
        <v/>
      </c>
    </row>
    <row r="75">
      <c r="A75" s="5" t="n"/>
      <c r="B75" s="5" t="n"/>
      <c r="C75" s="15">
        <f>IF(A75&amp;""="","",COUNTIFS('الدرجات'!$A$6:$A$1005,A75&amp;"",'الدرجات'!$K$6:$K$1005,1))</f>
        <v/>
      </c>
      <c r="D75" s="15">
        <f>IF(A75&amp;""="","",MAX(0,'الإعدادات'!$B$10-C75))</f>
        <v/>
      </c>
      <c r="E75" s="19">
        <f>IF(A75&amp;""="","",SUMIFS('الدرجات'!$L$6:$L$1005,'الدرجات'!$A$6:$A$1005,A75&amp;"",'الدرجات'!$K$6:$K$1005,1))</f>
        <v/>
      </c>
      <c r="F75" s="19">
        <f>IF(A75&amp;""="","",SUMIFS('الدرجات'!$M$6:$M$1005,'الدرجات'!$A$6:$A$1005,A75&amp;"",'الدرجات'!$K$6:$K$1005,1))</f>
        <v/>
      </c>
      <c r="G75" s="19">
        <f>IF(A75&amp;""="","",E75+F75)</f>
        <v/>
      </c>
      <c r="H75" s="19">
        <f>IF(A75&amp;""="","",SUMIFS('الدرجات'!$N$6:$N$1005,'الدرجات'!$A$6:$A$1005,A75&amp;"",'الدرجات'!$K$6:$K$1005,1))</f>
        <v/>
      </c>
      <c r="I75" s="20">
        <f>IF(A75&amp;""="","",IF(D75&gt;0,"",IF(H75=0,"",ROUND(G75/H75,6))))</f>
        <v/>
      </c>
      <c r="J75" s="6">
        <f>IF(I75="","",IF(I75&gt;='الإعدادات'!$B$5,"ممتاز",IF(I75&gt;='الإعدادات'!$B$6,"جيد جدًا",IF(I75&gt;='الإعدادات'!$B$7,"جيد",IF(I75&gt;='الإعدادات'!$B$8,"مقبول","ضعيف")))))</f>
        <v/>
      </c>
      <c r="K75" s="15">
        <f>IF(A75&amp;""="","",COUNTIFS('الدرجات'!$A$6:$A$1005,A75&amp;"",'الدرجات'!$J$6:$J$1005,"متعثر"))</f>
        <v/>
      </c>
      <c r="L75" s="6">
        <f>IF(A75&amp;""="","",IF(D75&gt;0,"ناقص",IF(K75=0,"ناجح",IF(K75&lt;='الإعدادات'!$B$9,"دور ثانٍ","راسب"))))</f>
        <v/>
      </c>
      <c r="M75" s="15">
        <f>IF(I75="","",COUNTIFS('الطلاب'!$B$6:$B$305,B75&amp;"",'الطلاب'!$I$6:$I$305,"&gt;"&amp;I75)+1)</f>
        <v/>
      </c>
      <c r="N75" s="15">
        <f>IF(I75="","",COUNTIFS('الطلاب'!$B$6:$B$305,B75&amp;"",'الطلاب'!$I$6:$I$305,"&gt;"&amp;I75)+COUNTIFS($B$6:B75,B75&amp;"",$I$6:I75,I75))</f>
        <v/>
      </c>
      <c r="O75" s="6">
        <f>IF(N75="","",B75&amp;"|"&amp;N75)</f>
        <v/>
      </c>
    </row>
    <row r="76">
      <c r="A76" s="5" t="n"/>
      <c r="B76" s="5" t="n"/>
      <c r="C76" s="15">
        <f>IF(A76&amp;""="","",COUNTIFS('الدرجات'!$A$6:$A$1005,A76&amp;"",'الدرجات'!$K$6:$K$1005,1))</f>
        <v/>
      </c>
      <c r="D76" s="15">
        <f>IF(A76&amp;""="","",MAX(0,'الإعدادات'!$B$10-C76))</f>
        <v/>
      </c>
      <c r="E76" s="19">
        <f>IF(A76&amp;""="","",SUMIFS('الدرجات'!$L$6:$L$1005,'الدرجات'!$A$6:$A$1005,A76&amp;"",'الدرجات'!$K$6:$K$1005,1))</f>
        <v/>
      </c>
      <c r="F76" s="19">
        <f>IF(A76&amp;""="","",SUMIFS('الدرجات'!$M$6:$M$1005,'الدرجات'!$A$6:$A$1005,A76&amp;"",'الدرجات'!$K$6:$K$1005,1))</f>
        <v/>
      </c>
      <c r="G76" s="19">
        <f>IF(A76&amp;""="","",E76+F76)</f>
        <v/>
      </c>
      <c r="H76" s="19">
        <f>IF(A76&amp;""="","",SUMIFS('الدرجات'!$N$6:$N$1005,'الدرجات'!$A$6:$A$1005,A76&amp;"",'الدرجات'!$K$6:$K$1005,1))</f>
        <v/>
      </c>
      <c r="I76" s="20">
        <f>IF(A76&amp;""="","",IF(D76&gt;0,"",IF(H76=0,"",ROUND(G76/H76,6))))</f>
        <v/>
      </c>
      <c r="J76" s="6">
        <f>IF(I76="","",IF(I76&gt;='الإعدادات'!$B$5,"ممتاز",IF(I76&gt;='الإعدادات'!$B$6,"جيد جدًا",IF(I76&gt;='الإعدادات'!$B$7,"جيد",IF(I76&gt;='الإعدادات'!$B$8,"مقبول","ضعيف")))))</f>
        <v/>
      </c>
      <c r="K76" s="15">
        <f>IF(A76&amp;""="","",COUNTIFS('الدرجات'!$A$6:$A$1005,A76&amp;"",'الدرجات'!$J$6:$J$1005,"متعثر"))</f>
        <v/>
      </c>
      <c r="L76" s="6">
        <f>IF(A76&amp;""="","",IF(D76&gt;0,"ناقص",IF(K76=0,"ناجح",IF(K76&lt;='الإعدادات'!$B$9,"دور ثانٍ","راسب"))))</f>
        <v/>
      </c>
      <c r="M76" s="15">
        <f>IF(I76="","",COUNTIFS('الطلاب'!$B$6:$B$305,B76&amp;"",'الطلاب'!$I$6:$I$305,"&gt;"&amp;I76)+1)</f>
        <v/>
      </c>
      <c r="N76" s="15">
        <f>IF(I76="","",COUNTIFS('الطلاب'!$B$6:$B$305,B76&amp;"",'الطلاب'!$I$6:$I$305,"&gt;"&amp;I76)+COUNTIFS($B$6:B76,B76&amp;"",$I$6:I76,I76))</f>
        <v/>
      </c>
      <c r="O76" s="6">
        <f>IF(N76="","",B76&amp;"|"&amp;N76)</f>
        <v/>
      </c>
    </row>
    <row r="77">
      <c r="A77" s="5" t="n"/>
      <c r="B77" s="5" t="n"/>
      <c r="C77" s="15">
        <f>IF(A77&amp;""="","",COUNTIFS('الدرجات'!$A$6:$A$1005,A77&amp;"",'الدرجات'!$K$6:$K$1005,1))</f>
        <v/>
      </c>
      <c r="D77" s="15">
        <f>IF(A77&amp;""="","",MAX(0,'الإعدادات'!$B$10-C77))</f>
        <v/>
      </c>
      <c r="E77" s="19">
        <f>IF(A77&amp;""="","",SUMIFS('الدرجات'!$L$6:$L$1005,'الدرجات'!$A$6:$A$1005,A77&amp;"",'الدرجات'!$K$6:$K$1005,1))</f>
        <v/>
      </c>
      <c r="F77" s="19">
        <f>IF(A77&amp;""="","",SUMIFS('الدرجات'!$M$6:$M$1005,'الدرجات'!$A$6:$A$1005,A77&amp;"",'الدرجات'!$K$6:$K$1005,1))</f>
        <v/>
      </c>
      <c r="G77" s="19">
        <f>IF(A77&amp;""="","",E77+F77)</f>
        <v/>
      </c>
      <c r="H77" s="19">
        <f>IF(A77&amp;""="","",SUMIFS('الدرجات'!$N$6:$N$1005,'الدرجات'!$A$6:$A$1005,A77&amp;"",'الدرجات'!$K$6:$K$1005,1))</f>
        <v/>
      </c>
      <c r="I77" s="20">
        <f>IF(A77&amp;""="","",IF(D77&gt;0,"",IF(H77=0,"",ROUND(G77/H77,6))))</f>
        <v/>
      </c>
      <c r="J77" s="6">
        <f>IF(I77="","",IF(I77&gt;='الإعدادات'!$B$5,"ممتاز",IF(I77&gt;='الإعدادات'!$B$6,"جيد جدًا",IF(I77&gt;='الإعدادات'!$B$7,"جيد",IF(I77&gt;='الإعدادات'!$B$8,"مقبول","ضعيف")))))</f>
        <v/>
      </c>
      <c r="K77" s="15">
        <f>IF(A77&amp;""="","",COUNTIFS('الدرجات'!$A$6:$A$1005,A77&amp;"",'الدرجات'!$J$6:$J$1005,"متعثر"))</f>
        <v/>
      </c>
      <c r="L77" s="6">
        <f>IF(A77&amp;""="","",IF(D77&gt;0,"ناقص",IF(K77=0,"ناجح",IF(K77&lt;='الإعدادات'!$B$9,"دور ثانٍ","راسب"))))</f>
        <v/>
      </c>
      <c r="M77" s="15">
        <f>IF(I77="","",COUNTIFS('الطلاب'!$B$6:$B$305,B77&amp;"",'الطلاب'!$I$6:$I$305,"&gt;"&amp;I77)+1)</f>
        <v/>
      </c>
      <c r="N77" s="15">
        <f>IF(I77="","",COUNTIFS('الطلاب'!$B$6:$B$305,B77&amp;"",'الطلاب'!$I$6:$I$305,"&gt;"&amp;I77)+COUNTIFS($B$6:B77,B77&amp;"",$I$6:I77,I77))</f>
        <v/>
      </c>
      <c r="O77" s="6">
        <f>IF(N77="","",B77&amp;"|"&amp;N77)</f>
        <v/>
      </c>
    </row>
    <row r="78">
      <c r="A78" s="5" t="n"/>
      <c r="B78" s="5" t="n"/>
      <c r="C78" s="15">
        <f>IF(A78&amp;""="","",COUNTIFS('الدرجات'!$A$6:$A$1005,A78&amp;"",'الدرجات'!$K$6:$K$1005,1))</f>
        <v/>
      </c>
      <c r="D78" s="15">
        <f>IF(A78&amp;""="","",MAX(0,'الإعدادات'!$B$10-C78))</f>
        <v/>
      </c>
      <c r="E78" s="19">
        <f>IF(A78&amp;""="","",SUMIFS('الدرجات'!$L$6:$L$1005,'الدرجات'!$A$6:$A$1005,A78&amp;"",'الدرجات'!$K$6:$K$1005,1))</f>
        <v/>
      </c>
      <c r="F78" s="19">
        <f>IF(A78&amp;""="","",SUMIFS('الدرجات'!$M$6:$M$1005,'الدرجات'!$A$6:$A$1005,A78&amp;"",'الدرجات'!$K$6:$K$1005,1))</f>
        <v/>
      </c>
      <c r="G78" s="19">
        <f>IF(A78&amp;""="","",E78+F78)</f>
        <v/>
      </c>
      <c r="H78" s="19">
        <f>IF(A78&amp;""="","",SUMIFS('الدرجات'!$N$6:$N$1005,'الدرجات'!$A$6:$A$1005,A78&amp;"",'الدرجات'!$K$6:$K$1005,1))</f>
        <v/>
      </c>
      <c r="I78" s="20">
        <f>IF(A78&amp;""="","",IF(D78&gt;0,"",IF(H78=0,"",ROUND(G78/H78,6))))</f>
        <v/>
      </c>
      <c r="J78" s="6">
        <f>IF(I78="","",IF(I78&gt;='الإعدادات'!$B$5,"ممتاز",IF(I78&gt;='الإعدادات'!$B$6,"جيد جدًا",IF(I78&gt;='الإعدادات'!$B$7,"جيد",IF(I78&gt;='الإعدادات'!$B$8,"مقبول","ضعيف")))))</f>
        <v/>
      </c>
      <c r="K78" s="15">
        <f>IF(A78&amp;""="","",COUNTIFS('الدرجات'!$A$6:$A$1005,A78&amp;"",'الدرجات'!$J$6:$J$1005,"متعثر"))</f>
        <v/>
      </c>
      <c r="L78" s="6">
        <f>IF(A78&amp;""="","",IF(D78&gt;0,"ناقص",IF(K78=0,"ناجح",IF(K78&lt;='الإعدادات'!$B$9,"دور ثانٍ","راسب"))))</f>
        <v/>
      </c>
      <c r="M78" s="15">
        <f>IF(I78="","",COUNTIFS('الطلاب'!$B$6:$B$305,B78&amp;"",'الطلاب'!$I$6:$I$305,"&gt;"&amp;I78)+1)</f>
        <v/>
      </c>
      <c r="N78" s="15">
        <f>IF(I78="","",COUNTIFS('الطلاب'!$B$6:$B$305,B78&amp;"",'الطلاب'!$I$6:$I$305,"&gt;"&amp;I78)+COUNTIFS($B$6:B78,B78&amp;"",$I$6:I78,I78))</f>
        <v/>
      </c>
      <c r="O78" s="6">
        <f>IF(N78="","",B78&amp;"|"&amp;N78)</f>
        <v/>
      </c>
    </row>
    <row r="79">
      <c r="A79" s="5" t="n"/>
      <c r="B79" s="5" t="n"/>
      <c r="C79" s="15">
        <f>IF(A79&amp;""="","",COUNTIFS('الدرجات'!$A$6:$A$1005,A79&amp;"",'الدرجات'!$K$6:$K$1005,1))</f>
        <v/>
      </c>
      <c r="D79" s="15">
        <f>IF(A79&amp;""="","",MAX(0,'الإعدادات'!$B$10-C79))</f>
        <v/>
      </c>
      <c r="E79" s="19">
        <f>IF(A79&amp;""="","",SUMIFS('الدرجات'!$L$6:$L$1005,'الدرجات'!$A$6:$A$1005,A79&amp;"",'الدرجات'!$K$6:$K$1005,1))</f>
        <v/>
      </c>
      <c r="F79" s="19">
        <f>IF(A79&amp;""="","",SUMIFS('الدرجات'!$M$6:$M$1005,'الدرجات'!$A$6:$A$1005,A79&amp;"",'الدرجات'!$K$6:$K$1005,1))</f>
        <v/>
      </c>
      <c r="G79" s="19">
        <f>IF(A79&amp;""="","",E79+F79)</f>
        <v/>
      </c>
      <c r="H79" s="19">
        <f>IF(A79&amp;""="","",SUMIFS('الدرجات'!$N$6:$N$1005,'الدرجات'!$A$6:$A$1005,A79&amp;"",'الدرجات'!$K$6:$K$1005,1))</f>
        <v/>
      </c>
      <c r="I79" s="20">
        <f>IF(A79&amp;""="","",IF(D79&gt;0,"",IF(H79=0,"",ROUND(G79/H79,6))))</f>
        <v/>
      </c>
      <c r="J79" s="6">
        <f>IF(I79="","",IF(I79&gt;='الإعدادات'!$B$5,"ممتاز",IF(I79&gt;='الإعدادات'!$B$6,"جيد جدًا",IF(I79&gt;='الإعدادات'!$B$7,"جيد",IF(I79&gt;='الإعدادات'!$B$8,"مقبول","ضعيف")))))</f>
        <v/>
      </c>
      <c r="K79" s="15">
        <f>IF(A79&amp;""="","",COUNTIFS('الدرجات'!$A$6:$A$1005,A79&amp;"",'الدرجات'!$J$6:$J$1005,"متعثر"))</f>
        <v/>
      </c>
      <c r="L79" s="6">
        <f>IF(A79&amp;""="","",IF(D79&gt;0,"ناقص",IF(K79=0,"ناجح",IF(K79&lt;='الإعدادات'!$B$9,"دور ثانٍ","راسب"))))</f>
        <v/>
      </c>
      <c r="M79" s="15">
        <f>IF(I79="","",COUNTIFS('الطلاب'!$B$6:$B$305,B79&amp;"",'الطلاب'!$I$6:$I$305,"&gt;"&amp;I79)+1)</f>
        <v/>
      </c>
      <c r="N79" s="15">
        <f>IF(I79="","",COUNTIFS('الطلاب'!$B$6:$B$305,B79&amp;"",'الطلاب'!$I$6:$I$305,"&gt;"&amp;I79)+COUNTIFS($B$6:B79,B79&amp;"",$I$6:I79,I79))</f>
        <v/>
      </c>
      <c r="O79" s="6">
        <f>IF(N79="","",B79&amp;"|"&amp;N79)</f>
        <v/>
      </c>
    </row>
    <row r="80">
      <c r="A80" s="5" t="n"/>
      <c r="B80" s="5" t="n"/>
      <c r="C80" s="15">
        <f>IF(A80&amp;""="","",COUNTIFS('الدرجات'!$A$6:$A$1005,A80&amp;"",'الدرجات'!$K$6:$K$1005,1))</f>
        <v/>
      </c>
      <c r="D80" s="15">
        <f>IF(A80&amp;""="","",MAX(0,'الإعدادات'!$B$10-C80))</f>
        <v/>
      </c>
      <c r="E80" s="19">
        <f>IF(A80&amp;""="","",SUMIFS('الدرجات'!$L$6:$L$1005,'الدرجات'!$A$6:$A$1005,A80&amp;"",'الدرجات'!$K$6:$K$1005,1))</f>
        <v/>
      </c>
      <c r="F80" s="19">
        <f>IF(A80&amp;""="","",SUMIFS('الدرجات'!$M$6:$M$1005,'الدرجات'!$A$6:$A$1005,A80&amp;"",'الدرجات'!$K$6:$K$1005,1))</f>
        <v/>
      </c>
      <c r="G80" s="19">
        <f>IF(A80&amp;""="","",E80+F80)</f>
        <v/>
      </c>
      <c r="H80" s="19">
        <f>IF(A80&amp;""="","",SUMIFS('الدرجات'!$N$6:$N$1005,'الدرجات'!$A$6:$A$1005,A80&amp;"",'الدرجات'!$K$6:$K$1005,1))</f>
        <v/>
      </c>
      <c r="I80" s="20">
        <f>IF(A80&amp;""="","",IF(D80&gt;0,"",IF(H80=0,"",ROUND(G80/H80,6))))</f>
        <v/>
      </c>
      <c r="J80" s="6">
        <f>IF(I80="","",IF(I80&gt;='الإعدادات'!$B$5,"ممتاز",IF(I80&gt;='الإعدادات'!$B$6,"جيد جدًا",IF(I80&gt;='الإعدادات'!$B$7,"جيد",IF(I80&gt;='الإعدادات'!$B$8,"مقبول","ضعيف")))))</f>
        <v/>
      </c>
      <c r="K80" s="15">
        <f>IF(A80&amp;""="","",COUNTIFS('الدرجات'!$A$6:$A$1005,A80&amp;"",'الدرجات'!$J$6:$J$1005,"متعثر"))</f>
        <v/>
      </c>
      <c r="L80" s="6">
        <f>IF(A80&amp;""="","",IF(D80&gt;0,"ناقص",IF(K80=0,"ناجح",IF(K80&lt;='الإعدادات'!$B$9,"دور ثانٍ","راسب"))))</f>
        <v/>
      </c>
      <c r="M80" s="15">
        <f>IF(I80="","",COUNTIFS('الطلاب'!$B$6:$B$305,B80&amp;"",'الطلاب'!$I$6:$I$305,"&gt;"&amp;I80)+1)</f>
        <v/>
      </c>
      <c r="N80" s="15">
        <f>IF(I80="","",COUNTIFS('الطلاب'!$B$6:$B$305,B80&amp;"",'الطلاب'!$I$6:$I$305,"&gt;"&amp;I80)+COUNTIFS($B$6:B80,B80&amp;"",$I$6:I80,I80))</f>
        <v/>
      </c>
      <c r="O80" s="6">
        <f>IF(N80="","",B80&amp;"|"&amp;N80)</f>
        <v/>
      </c>
    </row>
    <row r="81">
      <c r="A81" s="5" t="n"/>
      <c r="B81" s="5" t="n"/>
      <c r="C81" s="15">
        <f>IF(A81&amp;""="","",COUNTIFS('الدرجات'!$A$6:$A$1005,A81&amp;"",'الدرجات'!$K$6:$K$1005,1))</f>
        <v/>
      </c>
      <c r="D81" s="15">
        <f>IF(A81&amp;""="","",MAX(0,'الإعدادات'!$B$10-C81))</f>
        <v/>
      </c>
      <c r="E81" s="19">
        <f>IF(A81&amp;""="","",SUMIFS('الدرجات'!$L$6:$L$1005,'الدرجات'!$A$6:$A$1005,A81&amp;"",'الدرجات'!$K$6:$K$1005,1))</f>
        <v/>
      </c>
      <c r="F81" s="19">
        <f>IF(A81&amp;""="","",SUMIFS('الدرجات'!$M$6:$M$1005,'الدرجات'!$A$6:$A$1005,A81&amp;"",'الدرجات'!$K$6:$K$1005,1))</f>
        <v/>
      </c>
      <c r="G81" s="19">
        <f>IF(A81&amp;""="","",E81+F81)</f>
        <v/>
      </c>
      <c r="H81" s="19">
        <f>IF(A81&amp;""="","",SUMIFS('الدرجات'!$N$6:$N$1005,'الدرجات'!$A$6:$A$1005,A81&amp;"",'الدرجات'!$K$6:$K$1005,1))</f>
        <v/>
      </c>
      <c r="I81" s="20">
        <f>IF(A81&amp;""="","",IF(D81&gt;0,"",IF(H81=0,"",ROUND(G81/H81,6))))</f>
        <v/>
      </c>
      <c r="J81" s="6">
        <f>IF(I81="","",IF(I81&gt;='الإعدادات'!$B$5,"ممتاز",IF(I81&gt;='الإعدادات'!$B$6,"جيد جدًا",IF(I81&gt;='الإعدادات'!$B$7,"جيد",IF(I81&gt;='الإعدادات'!$B$8,"مقبول","ضعيف")))))</f>
        <v/>
      </c>
      <c r="K81" s="15">
        <f>IF(A81&amp;""="","",COUNTIFS('الدرجات'!$A$6:$A$1005,A81&amp;"",'الدرجات'!$J$6:$J$1005,"متعثر"))</f>
        <v/>
      </c>
      <c r="L81" s="6">
        <f>IF(A81&amp;""="","",IF(D81&gt;0,"ناقص",IF(K81=0,"ناجح",IF(K81&lt;='الإعدادات'!$B$9,"دور ثانٍ","راسب"))))</f>
        <v/>
      </c>
      <c r="M81" s="15">
        <f>IF(I81="","",COUNTIFS('الطلاب'!$B$6:$B$305,B81&amp;"",'الطلاب'!$I$6:$I$305,"&gt;"&amp;I81)+1)</f>
        <v/>
      </c>
      <c r="N81" s="15">
        <f>IF(I81="","",COUNTIFS('الطلاب'!$B$6:$B$305,B81&amp;"",'الطلاب'!$I$6:$I$305,"&gt;"&amp;I81)+COUNTIFS($B$6:B81,B81&amp;"",$I$6:I81,I81))</f>
        <v/>
      </c>
      <c r="O81" s="6">
        <f>IF(N81="","",B81&amp;"|"&amp;N81)</f>
        <v/>
      </c>
    </row>
    <row r="82">
      <c r="A82" s="5" t="n"/>
      <c r="B82" s="5" t="n"/>
      <c r="C82" s="15">
        <f>IF(A82&amp;""="","",COUNTIFS('الدرجات'!$A$6:$A$1005,A82&amp;"",'الدرجات'!$K$6:$K$1005,1))</f>
        <v/>
      </c>
      <c r="D82" s="15">
        <f>IF(A82&amp;""="","",MAX(0,'الإعدادات'!$B$10-C82))</f>
        <v/>
      </c>
      <c r="E82" s="19">
        <f>IF(A82&amp;""="","",SUMIFS('الدرجات'!$L$6:$L$1005,'الدرجات'!$A$6:$A$1005,A82&amp;"",'الدرجات'!$K$6:$K$1005,1))</f>
        <v/>
      </c>
      <c r="F82" s="19">
        <f>IF(A82&amp;""="","",SUMIFS('الدرجات'!$M$6:$M$1005,'الدرجات'!$A$6:$A$1005,A82&amp;"",'الدرجات'!$K$6:$K$1005,1))</f>
        <v/>
      </c>
      <c r="G82" s="19">
        <f>IF(A82&amp;""="","",E82+F82)</f>
        <v/>
      </c>
      <c r="H82" s="19">
        <f>IF(A82&amp;""="","",SUMIFS('الدرجات'!$N$6:$N$1005,'الدرجات'!$A$6:$A$1005,A82&amp;"",'الدرجات'!$K$6:$K$1005,1))</f>
        <v/>
      </c>
      <c r="I82" s="20">
        <f>IF(A82&amp;""="","",IF(D82&gt;0,"",IF(H82=0,"",ROUND(G82/H82,6))))</f>
        <v/>
      </c>
      <c r="J82" s="6">
        <f>IF(I82="","",IF(I82&gt;='الإعدادات'!$B$5,"ممتاز",IF(I82&gt;='الإعدادات'!$B$6,"جيد جدًا",IF(I82&gt;='الإعدادات'!$B$7,"جيد",IF(I82&gt;='الإعدادات'!$B$8,"مقبول","ضعيف")))))</f>
        <v/>
      </c>
      <c r="K82" s="15">
        <f>IF(A82&amp;""="","",COUNTIFS('الدرجات'!$A$6:$A$1005,A82&amp;"",'الدرجات'!$J$6:$J$1005,"متعثر"))</f>
        <v/>
      </c>
      <c r="L82" s="6">
        <f>IF(A82&amp;""="","",IF(D82&gt;0,"ناقص",IF(K82=0,"ناجح",IF(K82&lt;='الإعدادات'!$B$9,"دور ثانٍ","راسب"))))</f>
        <v/>
      </c>
      <c r="M82" s="15">
        <f>IF(I82="","",COUNTIFS('الطلاب'!$B$6:$B$305,B82&amp;"",'الطلاب'!$I$6:$I$305,"&gt;"&amp;I82)+1)</f>
        <v/>
      </c>
      <c r="N82" s="15">
        <f>IF(I82="","",COUNTIFS('الطلاب'!$B$6:$B$305,B82&amp;"",'الطلاب'!$I$6:$I$305,"&gt;"&amp;I82)+COUNTIFS($B$6:B82,B82&amp;"",$I$6:I82,I82))</f>
        <v/>
      </c>
      <c r="O82" s="6">
        <f>IF(N82="","",B82&amp;"|"&amp;N82)</f>
        <v/>
      </c>
    </row>
    <row r="83">
      <c r="A83" s="5" t="n"/>
      <c r="B83" s="5" t="n"/>
      <c r="C83" s="15">
        <f>IF(A83&amp;""="","",COUNTIFS('الدرجات'!$A$6:$A$1005,A83&amp;"",'الدرجات'!$K$6:$K$1005,1))</f>
        <v/>
      </c>
      <c r="D83" s="15">
        <f>IF(A83&amp;""="","",MAX(0,'الإعدادات'!$B$10-C83))</f>
        <v/>
      </c>
      <c r="E83" s="19">
        <f>IF(A83&amp;""="","",SUMIFS('الدرجات'!$L$6:$L$1005,'الدرجات'!$A$6:$A$1005,A83&amp;"",'الدرجات'!$K$6:$K$1005,1))</f>
        <v/>
      </c>
      <c r="F83" s="19">
        <f>IF(A83&amp;""="","",SUMIFS('الدرجات'!$M$6:$M$1005,'الدرجات'!$A$6:$A$1005,A83&amp;"",'الدرجات'!$K$6:$K$1005,1))</f>
        <v/>
      </c>
      <c r="G83" s="19">
        <f>IF(A83&amp;""="","",E83+F83)</f>
        <v/>
      </c>
      <c r="H83" s="19">
        <f>IF(A83&amp;""="","",SUMIFS('الدرجات'!$N$6:$N$1005,'الدرجات'!$A$6:$A$1005,A83&amp;"",'الدرجات'!$K$6:$K$1005,1))</f>
        <v/>
      </c>
      <c r="I83" s="20">
        <f>IF(A83&amp;""="","",IF(D83&gt;0,"",IF(H83=0,"",ROUND(G83/H83,6))))</f>
        <v/>
      </c>
      <c r="J83" s="6">
        <f>IF(I83="","",IF(I83&gt;='الإعدادات'!$B$5,"ممتاز",IF(I83&gt;='الإعدادات'!$B$6,"جيد جدًا",IF(I83&gt;='الإعدادات'!$B$7,"جيد",IF(I83&gt;='الإعدادات'!$B$8,"مقبول","ضعيف")))))</f>
        <v/>
      </c>
      <c r="K83" s="15">
        <f>IF(A83&amp;""="","",COUNTIFS('الدرجات'!$A$6:$A$1005,A83&amp;"",'الدرجات'!$J$6:$J$1005,"متعثر"))</f>
        <v/>
      </c>
      <c r="L83" s="6">
        <f>IF(A83&amp;""="","",IF(D83&gt;0,"ناقص",IF(K83=0,"ناجح",IF(K83&lt;='الإعدادات'!$B$9,"دور ثانٍ","راسب"))))</f>
        <v/>
      </c>
      <c r="M83" s="15">
        <f>IF(I83="","",COUNTIFS('الطلاب'!$B$6:$B$305,B83&amp;"",'الطلاب'!$I$6:$I$305,"&gt;"&amp;I83)+1)</f>
        <v/>
      </c>
      <c r="N83" s="15">
        <f>IF(I83="","",COUNTIFS('الطلاب'!$B$6:$B$305,B83&amp;"",'الطلاب'!$I$6:$I$305,"&gt;"&amp;I83)+COUNTIFS($B$6:B83,B83&amp;"",$I$6:I83,I83))</f>
        <v/>
      </c>
      <c r="O83" s="6">
        <f>IF(N83="","",B83&amp;"|"&amp;N83)</f>
        <v/>
      </c>
    </row>
    <row r="84">
      <c r="A84" s="5" t="n"/>
      <c r="B84" s="5" t="n"/>
      <c r="C84" s="15">
        <f>IF(A84&amp;""="","",COUNTIFS('الدرجات'!$A$6:$A$1005,A84&amp;"",'الدرجات'!$K$6:$K$1005,1))</f>
        <v/>
      </c>
      <c r="D84" s="15">
        <f>IF(A84&amp;""="","",MAX(0,'الإعدادات'!$B$10-C84))</f>
        <v/>
      </c>
      <c r="E84" s="19">
        <f>IF(A84&amp;""="","",SUMIFS('الدرجات'!$L$6:$L$1005,'الدرجات'!$A$6:$A$1005,A84&amp;"",'الدرجات'!$K$6:$K$1005,1))</f>
        <v/>
      </c>
      <c r="F84" s="19">
        <f>IF(A84&amp;""="","",SUMIFS('الدرجات'!$M$6:$M$1005,'الدرجات'!$A$6:$A$1005,A84&amp;"",'الدرجات'!$K$6:$K$1005,1))</f>
        <v/>
      </c>
      <c r="G84" s="19">
        <f>IF(A84&amp;""="","",E84+F84)</f>
        <v/>
      </c>
      <c r="H84" s="19">
        <f>IF(A84&amp;""="","",SUMIFS('الدرجات'!$N$6:$N$1005,'الدرجات'!$A$6:$A$1005,A84&amp;"",'الدرجات'!$K$6:$K$1005,1))</f>
        <v/>
      </c>
      <c r="I84" s="20">
        <f>IF(A84&amp;""="","",IF(D84&gt;0,"",IF(H84=0,"",ROUND(G84/H84,6))))</f>
        <v/>
      </c>
      <c r="J84" s="6">
        <f>IF(I84="","",IF(I84&gt;='الإعدادات'!$B$5,"ممتاز",IF(I84&gt;='الإعدادات'!$B$6,"جيد جدًا",IF(I84&gt;='الإعدادات'!$B$7,"جيد",IF(I84&gt;='الإعدادات'!$B$8,"مقبول","ضعيف")))))</f>
        <v/>
      </c>
      <c r="K84" s="15">
        <f>IF(A84&amp;""="","",COUNTIFS('الدرجات'!$A$6:$A$1005,A84&amp;"",'الدرجات'!$J$6:$J$1005,"متعثر"))</f>
        <v/>
      </c>
      <c r="L84" s="6">
        <f>IF(A84&amp;""="","",IF(D84&gt;0,"ناقص",IF(K84=0,"ناجح",IF(K84&lt;='الإعدادات'!$B$9,"دور ثانٍ","راسب"))))</f>
        <v/>
      </c>
      <c r="M84" s="15">
        <f>IF(I84="","",COUNTIFS('الطلاب'!$B$6:$B$305,B84&amp;"",'الطلاب'!$I$6:$I$305,"&gt;"&amp;I84)+1)</f>
        <v/>
      </c>
      <c r="N84" s="15">
        <f>IF(I84="","",COUNTIFS('الطلاب'!$B$6:$B$305,B84&amp;"",'الطلاب'!$I$6:$I$305,"&gt;"&amp;I84)+COUNTIFS($B$6:B84,B84&amp;"",$I$6:I84,I84))</f>
        <v/>
      </c>
      <c r="O84" s="6">
        <f>IF(N84="","",B84&amp;"|"&amp;N84)</f>
        <v/>
      </c>
    </row>
    <row r="85">
      <c r="A85" s="5" t="n"/>
      <c r="B85" s="5" t="n"/>
      <c r="C85" s="15">
        <f>IF(A85&amp;""="","",COUNTIFS('الدرجات'!$A$6:$A$1005,A85&amp;"",'الدرجات'!$K$6:$K$1005,1))</f>
        <v/>
      </c>
      <c r="D85" s="15">
        <f>IF(A85&amp;""="","",MAX(0,'الإعدادات'!$B$10-C85))</f>
        <v/>
      </c>
      <c r="E85" s="19">
        <f>IF(A85&amp;""="","",SUMIFS('الدرجات'!$L$6:$L$1005,'الدرجات'!$A$6:$A$1005,A85&amp;"",'الدرجات'!$K$6:$K$1005,1))</f>
        <v/>
      </c>
      <c r="F85" s="19">
        <f>IF(A85&amp;""="","",SUMIFS('الدرجات'!$M$6:$M$1005,'الدرجات'!$A$6:$A$1005,A85&amp;"",'الدرجات'!$K$6:$K$1005,1))</f>
        <v/>
      </c>
      <c r="G85" s="19">
        <f>IF(A85&amp;""="","",E85+F85)</f>
        <v/>
      </c>
      <c r="H85" s="19">
        <f>IF(A85&amp;""="","",SUMIFS('الدرجات'!$N$6:$N$1005,'الدرجات'!$A$6:$A$1005,A85&amp;"",'الدرجات'!$K$6:$K$1005,1))</f>
        <v/>
      </c>
      <c r="I85" s="20">
        <f>IF(A85&amp;""="","",IF(D85&gt;0,"",IF(H85=0,"",ROUND(G85/H85,6))))</f>
        <v/>
      </c>
      <c r="J85" s="6">
        <f>IF(I85="","",IF(I85&gt;='الإعدادات'!$B$5,"ممتاز",IF(I85&gt;='الإعدادات'!$B$6,"جيد جدًا",IF(I85&gt;='الإعدادات'!$B$7,"جيد",IF(I85&gt;='الإعدادات'!$B$8,"مقبول","ضعيف")))))</f>
        <v/>
      </c>
      <c r="K85" s="15">
        <f>IF(A85&amp;""="","",COUNTIFS('الدرجات'!$A$6:$A$1005,A85&amp;"",'الدرجات'!$J$6:$J$1005,"متعثر"))</f>
        <v/>
      </c>
      <c r="L85" s="6">
        <f>IF(A85&amp;""="","",IF(D85&gt;0,"ناقص",IF(K85=0,"ناجح",IF(K85&lt;='الإعدادات'!$B$9,"دور ثانٍ","راسب"))))</f>
        <v/>
      </c>
      <c r="M85" s="15">
        <f>IF(I85="","",COUNTIFS('الطلاب'!$B$6:$B$305,B85&amp;"",'الطلاب'!$I$6:$I$305,"&gt;"&amp;I85)+1)</f>
        <v/>
      </c>
      <c r="N85" s="15">
        <f>IF(I85="","",COUNTIFS('الطلاب'!$B$6:$B$305,B85&amp;"",'الطلاب'!$I$6:$I$305,"&gt;"&amp;I85)+COUNTIFS($B$6:B85,B85&amp;"",$I$6:I85,I85))</f>
        <v/>
      </c>
      <c r="O85" s="6">
        <f>IF(N85="","",B85&amp;"|"&amp;N85)</f>
        <v/>
      </c>
    </row>
    <row r="86">
      <c r="A86" s="5" t="n"/>
      <c r="B86" s="5" t="n"/>
      <c r="C86" s="15">
        <f>IF(A86&amp;""="","",COUNTIFS('الدرجات'!$A$6:$A$1005,A86&amp;"",'الدرجات'!$K$6:$K$1005,1))</f>
        <v/>
      </c>
      <c r="D86" s="15">
        <f>IF(A86&amp;""="","",MAX(0,'الإعدادات'!$B$10-C86))</f>
        <v/>
      </c>
      <c r="E86" s="19">
        <f>IF(A86&amp;""="","",SUMIFS('الدرجات'!$L$6:$L$1005,'الدرجات'!$A$6:$A$1005,A86&amp;"",'الدرجات'!$K$6:$K$1005,1))</f>
        <v/>
      </c>
      <c r="F86" s="19">
        <f>IF(A86&amp;""="","",SUMIFS('الدرجات'!$M$6:$M$1005,'الدرجات'!$A$6:$A$1005,A86&amp;"",'الدرجات'!$K$6:$K$1005,1))</f>
        <v/>
      </c>
      <c r="G86" s="19">
        <f>IF(A86&amp;""="","",E86+F86)</f>
        <v/>
      </c>
      <c r="H86" s="19">
        <f>IF(A86&amp;""="","",SUMIFS('الدرجات'!$N$6:$N$1005,'الدرجات'!$A$6:$A$1005,A86&amp;"",'الدرجات'!$K$6:$K$1005,1))</f>
        <v/>
      </c>
      <c r="I86" s="20">
        <f>IF(A86&amp;""="","",IF(D86&gt;0,"",IF(H86=0,"",ROUND(G86/H86,6))))</f>
        <v/>
      </c>
      <c r="J86" s="6">
        <f>IF(I86="","",IF(I86&gt;='الإعدادات'!$B$5,"ممتاز",IF(I86&gt;='الإعدادات'!$B$6,"جيد جدًا",IF(I86&gt;='الإعدادات'!$B$7,"جيد",IF(I86&gt;='الإعدادات'!$B$8,"مقبول","ضعيف")))))</f>
        <v/>
      </c>
      <c r="K86" s="15">
        <f>IF(A86&amp;""="","",COUNTIFS('الدرجات'!$A$6:$A$1005,A86&amp;"",'الدرجات'!$J$6:$J$1005,"متعثر"))</f>
        <v/>
      </c>
      <c r="L86" s="6">
        <f>IF(A86&amp;""="","",IF(D86&gt;0,"ناقص",IF(K86=0,"ناجح",IF(K86&lt;='الإعدادات'!$B$9,"دور ثانٍ","راسب"))))</f>
        <v/>
      </c>
      <c r="M86" s="15">
        <f>IF(I86="","",COUNTIFS('الطلاب'!$B$6:$B$305,B86&amp;"",'الطلاب'!$I$6:$I$305,"&gt;"&amp;I86)+1)</f>
        <v/>
      </c>
      <c r="N86" s="15">
        <f>IF(I86="","",COUNTIFS('الطلاب'!$B$6:$B$305,B86&amp;"",'الطلاب'!$I$6:$I$305,"&gt;"&amp;I86)+COUNTIFS($B$6:B86,B86&amp;"",$I$6:I86,I86))</f>
        <v/>
      </c>
      <c r="O86" s="6">
        <f>IF(N86="","",B86&amp;"|"&amp;N86)</f>
        <v/>
      </c>
    </row>
    <row r="87">
      <c r="A87" s="5" t="n"/>
      <c r="B87" s="5" t="n"/>
      <c r="C87" s="15">
        <f>IF(A87&amp;""="","",COUNTIFS('الدرجات'!$A$6:$A$1005,A87&amp;"",'الدرجات'!$K$6:$K$1005,1))</f>
        <v/>
      </c>
      <c r="D87" s="15">
        <f>IF(A87&amp;""="","",MAX(0,'الإعدادات'!$B$10-C87))</f>
        <v/>
      </c>
      <c r="E87" s="19">
        <f>IF(A87&amp;""="","",SUMIFS('الدرجات'!$L$6:$L$1005,'الدرجات'!$A$6:$A$1005,A87&amp;"",'الدرجات'!$K$6:$K$1005,1))</f>
        <v/>
      </c>
      <c r="F87" s="19">
        <f>IF(A87&amp;""="","",SUMIFS('الدرجات'!$M$6:$M$1005,'الدرجات'!$A$6:$A$1005,A87&amp;"",'الدرجات'!$K$6:$K$1005,1))</f>
        <v/>
      </c>
      <c r="G87" s="19">
        <f>IF(A87&amp;""="","",E87+F87)</f>
        <v/>
      </c>
      <c r="H87" s="19">
        <f>IF(A87&amp;""="","",SUMIFS('الدرجات'!$N$6:$N$1005,'الدرجات'!$A$6:$A$1005,A87&amp;"",'الدرجات'!$K$6:$K$1005,1))</f>
        <v/>
      </c>
      <c r="I87" s="20">
        <f>IF(A87&amp;""="","",IF(D87&gt;0,"",IF(H87=0,"",ROUND(G87/H87,6))))</f>
        <v/>
      </c>
      <c r="J87" s="6">
        <f>IF(I87="","",IF(I87&gt;='الإعدادات'!$B$5,"ممتاز",IF(I87&gt;='الإعدادات'!$B$6,"جيد جدًا",IF(I87&gt;='الإعدادات'!$B$7,"جيد",IF(I87&gt;='الإعدادات'!$B$8,"مقبول","ضعيف")))))</f>
        <v/>
      </c>
      <c r="K87" s="15">
        <f>IF(A87&amp;""="","",COUNTIFS('الدرجات'!$A$6:$A$1005,A87&amp;"",'الدرجات'!$J$6:$J$1005,"متعثر"))</f>
        <v/>
      </c>
      <c r="L87" s="6">
        <f>IF(A87&amp;""="","",IF(D87&gt;0,"ناقص",IF(K87=0,"ناجح",IF(K87&lt;='الإعدادات'!$B$9,"دور ثانٍ","راسب"))))</f>
        <v/>
      </c>
      <c r="M87" s="15">
        <f>IF(I87="","",COUNTIFS('الطلاب'!$B$6:$B$305,B87&amp;"",'الطلاب'!$I$6:$I$305,"&gt;"&amp;I87)+1)</f>
        <v/>
      </c>
      <c r="N87" s="15">
        <f>IF(I87="","",COUNTIFS('الطلاب'!$B$6:$B$305,B87&amp;"",'الطلاب'!$I$6:$I$305,"&gt;"&amp;I87)+COUNTIFS($B$6:B87,B87&amp;"",$I$6:I87,I87))</f>
        <v/>
      </c>
      <c r="O87" s="6">
        <f>IF(N87="","",B87&amp;"|"&amp;N87)</f>
        <v/>
      </c>
    </row>
    <row r="88">
      <c r="A88" s="5" t="n"/>
      <c r="B88" s="5" t="n"/>
      <c r="C88" s="15">
        <f>IF(A88&amp;""="","",COUNTIFS('الدرجات'!$A$6:$A$1005,A88&amp;"",'الدرجات'!$K$6:$K$1005,1))</f>
        <v/>
      </c>
      <c r="D88" s="15">
        <f>IF(A88&amp;""="","",MAX(0,'الإعدادات'!$B$10-C88))</f>
        <v/>
      </c>
      <c r="E88" s="19">
        <f>IF(A88&amp;""="","",SUMIFS('الدرجات'!$L$6:$L$1005,'الدرجات'!$A$6:$A$1005,A88&amp;"",'الدرجات'!$K$6:$K$1005,1))</f>
        <v/>
      </c>
      <c r="F88" s="19">
        <f>IF(A88&amp;""="","",SUMIFS('الدرجات'!$M$6:$M$1005,'الدرجات'!$A$6:$A$1005,A88&amp;"",'الدرجات'!$K$6:$K$1005,1))</f>
        <v/>
      </c>
      <c r="G88" s="19">
        <f>IF(A88&amp;""="","",E88+F88)</f>
        <v/>
      </c>
      <c r="H88" s="19">
        <f>IF(A88&amp;""="","",SUMIFS('الدرجات'!$N$6:$N$1005,'الدرجات'!$A$6:$A$1005,A88&amp;"",'الدرجات'!$K$6:$K$1005,1))</f>
        <v/>
      </c>
      <c r="I88" s="20">
        <f>IF(A88&amp;""="","",IF(D88&gt;0,"",IF(H88=0,"",ROUND(G88/H88,6))))</f>
        <v/>
      </c>
      <c r="J88" s="6">
        <f>IF(I88="","",IF(I88&gt;='الإعدادات'!$B$5,"ممتاز",IF(I88&gt;='الإعدادات'!$B$6,"جيد جدًا",IF(I88&gt;='الإعدادات'!$B$7,"جيد",IF(I88&gt;='الإعدادات'!$B$8,"مقبول","ضعيف")))))</f>
        <v/>
      </c>
      <c r="K88" s="15">
        <f>IF(A88&amp;""="","",COUNTIFS('الدرجات'!$A$6:$A$1005,A88&amp;"",'الدرجات'!$J$6:$J$1005,"متعثر"))</f>
        <v/>
      </c>
      <c r="L88" s="6">
        <f>IF(A88&amp;""="","",IF(D88&gt;0,"ناقص",IF(K88=0,"ناجح",IF(K88&lt;='الإعدادات'!$B$9,"دور ثانٍ","راسب"))))</f>
        <v/>
      </c>
      <c r="M88" s="15">
        <f>IF(I88="","",COUNTIFS('الطلاب'!$B$6:$B$305,B88&amp;"",'الطلاب'!$I$6:$I$305,"&gt;"&amp;I88)+1)</f>
        <v/>
      </c>
      <c r="N88" s="15">
        <f>IF(I88="","",COUNTIFS('الطلاب'!$B$6:$B$305,B88&amp;"",'الطلاب'!$I$6:$I$305,"&gt;"&amp;I88)+COUNTIFS($B$6:B88,B88&amp;"",$I$6:I88,I88))</f>
        <v/>
      </c>
      <c r="O88" s="6">
        <f>IF(N88="","",B88&amp;"|"&amp;N88)</f>
        <v/>
      </c>
    </row>
    <row r="89">
      <c r="A89" s="5" t="n"/>
      <c r="B89" s="5" t="n"/>
      <c r="C89" s="15">
        <f>IF(A89&amp;""="","",COUNTIFS('الدرجات'!$A$6:$A$1005,A89&amp;"",'الدرجات'!$K$6:$K$1005,1))</f>
        <v/>
      </c>
      <c r="D89" s="15">
        <f>IF(A89&amp;""="","",MAX(0,'الإعدادات'!$B$10-C89))</f>
        <v/>
      </c>
      <c r="E89" s="19">
        <f>IF(A89&amp;""="","",SUMIFS('الدرجات'!$L$6:$L$1005,'الدرجات'!$A$6:$A$1005,A89&amp;"",'الدرجات'!$K$6:$K$1005,1))</f>
        <v/>
      </c>
      <c r="F89" s="19">
        <f>IF(A89&amp;""="","",SUMIFS('الدرجات'!$M$6:$M$1005,'الدرجات'!$A$6:$A$1005,A89&amp;"",'الدرجات'!$K$6:$K$1005,1))</f>
        <v/>
      </c>
      <c r="G89" s="19">
        <f>IF(A89&amp;""="","",E89+F89)</f>
        <v/>
      </c>
      <c r="H89" s="19">
        <f>IF(A89&amp;""="","",SUMIFS('الدرجات'!$N$6:$N$1005,'الدرجات'!$A$6:$A$1005,A89&amp;"",'الدرجات'!$K$6:$K$1005,1))</f>
        <v/>
      </c>
      <c r="I89" s="20">
        <f>IF(A89&amp;""="","",IF(D89&gt;0,"",IF(H89=0,"",ROUND(G89/H89,6))))</f>
        <v/>
      </c>
      <c r="J89" s="6">
        <f>IF(I89="","",IF(I89&gt;='الإعدادات'!$B$5,"ممتاز",IF(I89&gt;='الإعدادات'!$B$6,"جيد جدًا",IF(I89&gt;='الإعدادات'!$B$7,"جيد",IF(I89&gt;='الإعدادات'!$B$8,"مقبول","ضعيف")))))</f>
        <v/>
      </c>
      <c r="K89" s="15">
        <f>IF(A89&amp;""="","",COUNTIFS('الدرجات'!$A$6:$A$1005,A89&amp;"",'الدرجات'!$J$6:$J$1005,"متعثر"))</f>
        <v/>
      </c>
      <c r="L89" s="6">
        <f>IF(A89&amp;""="","",IF(D89&gt;0,"ناقص",IF(K89=0,"ناجح",IF(K89&lt;='الإعدادات'!$B$9,"دور ثانٍ","راسب"))))</f>
        <v/>
      </c>
      <c r="M89" s="15">
        <f>IF(I89="","",COUNTIFS('الطلاب'!$B$6:$B$305,B89&amp;"",'الطلاب'!$I$6:$I$305,"&gt;"&amp;I89)+1)</f>
        <v/>
      </c>
      <c r="N89" s="15">
        <f>IF(I89="","",COUNTIFS('الطلاب'!$B$6:$B$305,B89&amp;"",'الطلاب'!$I$6:$I$305,"&gt;"&amp;I89)+COUNTIFS($B$6:B89,B89&amp;"",$I$6:I89,I89))</f>
        <v/>
      </c>
      <c r="O89" s="6">
        <f>IF(N89="","",B89&amp;"|"&amp;N89)</f>
        <v/>
      </c>
    </row>
    <row r="90">
      <c r="A90" s="5" t="n"/>
      <c r="B90" s="5" t="n"/>
      <c r="C90" s="15">
        <f>IF(A90&amp;""="","",COUNTIFS('الدرجات'!$A$6:$A$1005,A90&amp;"",'الدرجات'!$K$6:$K$1005,1))</f>
        <v/>
      </c>
      <c r="D90" s="15">
        <f>IF(A90&amp;""="","",MAX(0,'الإعدادات'!$B$10-C90))</f>
        <v/>
      </c>
      <c r="E90" s="19">
        <f>IF(A90&amp;""="","",SUMIFS('الدرجات'!$L$6:$L$1005,'الدرجات'!$A$6:$A$1005,A90&amp;"",'الدرجات'!$K$6:$K$1005,1))</f>
        <v/>
      </c>
      <c r="F90" s="19">
        <f>IF(A90&amp;""="","",SUMIFS('الدرجات'!$M$6:$M$1005,'الدرجات'!$A$6:$A$1005,A90&amp;"",'الدرجات'!$K$6:$K$1005,1))</f>
        <v/>
      </c>
      <c r="G90" s="19">
        <f>IF(A90&amp;""="","",E90+F90)</f>
        <v/>
      </c>
      <c r="H90" s="19">
        <f>IF(A90&amp;""="","",SUMIFS('الدرجات'!$N$6:$N$1005,'الدرجات'!$A$6:$A$1005,A90&amp;"",'الدرجات'!$K$6:$K$1005,1))</f>
        <v/>
      </c>
      <c r="I90" s="20">
        <f>IF(A90&amp;""="","",IF(D90&gt;0,"",IF(H90=0,"",ROUND(G90/H90,6))))</f>
        <v/>
      </c>
      <c r="J90" s="6">
        <f>IF(I90="","",IF(I90&gt;='الإعدادات'!$B$5,"ممتاز",IF(I90&gt;='الإعدادات'!$B$6,"جيد جدًا",IF(I90&gt;='الإعدادات'!$B$7,"جيد",IF(I90&gt;='الإعدادات'!$B$8,"مقبول","ضعيف")))))</f>
        <v/>
      </c>
      <c r="K90" s="15">
        <f>IF(A90&amp;""="","",COUNTIFS('الدرجات'!$A$6:$A$1005,A90&amp;"",'الدرجات'!$J$6:$J$1005,"متعثر"))</f>
        <v/>
      </c>
      <c r="L90" s="6">
        <f>IF(A90&amp;""="","",IF(D90&gt;0,"ناقص",IF(K90=0,"ناجح",IF(K90&lt;='الإعدادات'!$B$9,"دور ثانٍ","راسب"))))</f>
        <v/>
      </c>
      <c r="M90" s="15">
        <f>IF(I90="","",COUNTIFS('الطلاب'!$B$6:$B$305,B90&amp;"",'الطلاب'!$I$6:$I$305,"&gt;"&amp;I90)+1)</f>
        <v/>
      </c>
      <c r="N90" s="15">
        <f>IF(I90="","",COUNTIFS('الطلاب'!$B$6:$B$305,B90&amp;"",'الطلاب'!$I$6:$I$305,"&gt;"&amp;I90)+COUNTIFS($B$6:B90,B90&amp;"",$I$6:I90,I90))</f>
        <v/>
      </c>
      <c r="O90" s="6">
        <f>IF(N90="","",B90&amp;"|"&amp;N90)</f>
        <v/>
      </c>
    </row>
    <row r="91">
      <c r="A91" s="5" t="n"/>
      <c r="B91" s="5" t="n"/>
      <c r="C91" s="15">
        <f>IF(A91&amp;""="","",COUNTIFS('الدرجات'!$A$6:$A$1005,A91&amp;"",'الدرجات'!$K$6:$K$1005,1))</f>
        <v/>
      </c>
      <c r="D91" s="15">
        <f>IF(A91&amp;""="","",MAX(0,'الإعدادات'!$B$10-C91))</f>
        <v/>
      </c>
      <c r="E91" s="19">
        <f>IF(A91&amp;""="","",SUMIFS('الدرجات'!$L$6:$L$1005,'الدرجات'!$A$6:$A$1005,A91&amp;"",'الدرجات'!$K$6:$K$1005,1))</f>
        <v/>
      </c>
      <c r="F91" s="19">
        <f>IF(A91&amp;""="","",SUMIFS('الدرجات'!$M$6:$M$1005,'الدرجات'!$A$6:$A$1005,A91&amp;"",'الدرجات'!$K$6:$K$1005,1))</f>
        <v/>
      </c>
      <c r="G91" s="19">
        <f>IF(A91&amp;""="","",E91+F91)</f>
        <v/>
      </c>
      <c r="H91" s="19">
        <f>IF(A91&amp;""="","",SUMIFS('الدرجات'!$N$6:$N$1005,'الدرجات'!$A$6:$A$1005,A91&amp;"",'الدرجات'!$K$6:$K$1005,1))</f>
        <v/>
      </c>
      <c r="I91" s="20">
        <f>IF(A91&amp;""="","",IF(D91&gt;0,"",IF(H91=0,"",ROUND(G91/H91,6))))</f>
        <v/>
      </c>
      <c r="J91" s="6">
        <f>IF(I91="","",IF(I91&gt;='الإعدادات'!$B$5,"ممتاز",IF(I91&gt;='الإعدادات'!$B$6,"جيد جدًا",IF(I91&gt;='الإعدادات'!$B$7,"جيد",IF(I91&gt;='الإعدادات'!$B$8,"مقبول","ضعيف")))))</f>
        <v/>
      </c>
      <c r="K91" s="15">
        <f>IF(A91&amp;""="","",COUNTIFS('الدرجات'!$A$6:$A$1005,A91&amp;"",'الدرجات'!$J$6:$J$1005,"متعثر"))</f>
        <v/>
      </c>
      <c r="L91" s="6">
        <f>IF(A91&amp;""="","",IF(D91&gt;0,"ناقص",IF(K91=0,"ناجح",IF(K91&lt;='الإعدادات'!$B$9,"دور ثانٍ","راسب"))))</f>
        <v/>
      </c>
      <c r="M91" s="15">
        <f>IF(I91="","",COUNTIFS('الطلاب'!$B$6:$B$305,B91&amp;"",'الطلاب'!$I$6:$I$305,"&gt;"&amp;I91)+1)</f>
        <v/>
      </c>
      <c r="N91" s="15">
        <f>IF(I91="","",COUNTIFS('الطلاب'!$B$6:$B$305,B91&amp;"",'الطلاب'!$I$6:$I$305,"&gt;"&amp;I91)+COUNTIFS($B$6:B91,B91&amp;"",$I$6:I91,I91))</f>
        <v/>
      </c>
      <c r="O91" s="6">
        <f>IF(N91="","",B91&amp;"|"&amp;N91)</f>
        <v/>
      </c>
    </row>
    <row r="92">
      <c r="A92" s="5" t="n"/>
      <c r="B92" s="5" t="n"/>
      <c r="C92" s="15">
        <f>IF(A92&amp;""="","",COUNTIFS('الدرجات'!$A$6:$A$1005,A92&amp;"",'الدرجات'!$K$6:$K$1005,1))</f>
        <v/>
      </c>
      <c r="D92" s="15">
        <f>IF(A92&amp;""="","",MAX(0,'الإعدادات'!$B$10-C92))</f>
        <v/>
      </c>
      <c r="E92" s="19">
        <f>IF(A92&amp;""="","",SUMIFS('الدرجات'!$L$6:$L$1005,'الدرجات'!$A$6:$A$1005,A92&amp;"",'الدرجات'!$K$6:$K$1005,1))</f>
        <v/>
      </c>
      <c r="F92" s="19">
        <f>IF(A92&amp;""="","",SUMIFS('الدرجات'!$M$6:$M$1005,'الدرجات'!$A$6:$A$1005,A92&amp;"",'الدرجات'!$K$6:$K$1005,1))</f>
        <v/>
      </c>
      <c r="G92" s="19">
        <f>IF(A92&amp;""="","",E92+F92)</f>
        <v/>
      </c>
      <c r="H92" s="19">
        <f>IF(A92&amp;""="","",SUMIFS('الدرجات'!$N$6:$N$1005,'الدرجات'!$A$6:$A$1005,A92&amp;"",'الدرجات'!$K$6:$K$1005,1))</f>
        <v/>
      </c>
      <c r="I92" s="20">
        <f>IF(A92&amp;""="","",IF(D92&gt;0,"",IF(H92=0,"",ROUND(G92/H92,6))))</f>
        <v/>
      </c>
      <c r="J92" s="6">
        <f>IF(I92="","",IF(I92&gt;='الإعدادات'!$B$5,"ممتاز",IF(I92&gt;='الإعدادات'!$B$6,"جيد جدًا",IF(I92&gt;='الإعدادات'!$B$7,"جيد",IF(I92&gt;='الإعدادات'!$B$8,"مقبول","ضعيف")))))</f>
        <v/>
      </c>
      <c r="K92" s="15">
        <f>IF(A92&amp;""="","",COUNTIFS('الدرجات'!$A$6:$A$1005,A92&amp;"",'الدرجات'!$J$6:$J$1005,"متعثر"))</f>
        <v/>
      </c>
      <c r="L92" s="6">
        <f>IF(A92&amp;""="","",IF(D92&gt;0,"ناقص",IF(K92=0,"ناجح",IF(K92&lt;='الإعدادات'!$B$9,"دور ثانٍ","راسب"))))</f>
        <v/>
      </c>
      <c r="M92" s="15">
        <f>IF(I92="","",COUNTIFS('الطلاب'!$B$6:$B$305,B92&amp;"",'الطلاب'!$I$6:$I$305,"&gt;"&amp;I92)+1)</f>
        <v/>
      </c>
      <c r="N92" s="15">
        <f>IF(I92="","",COUNTIFS('الطلاب'!$B$6:$B$305,B92&amp;"",'الطلاب'!$I$6:$I$305,"&gt;"&amp;I92)+COUNTIFS($B$6:B92,B92&amp;"",$I$6:I92,I92))</f>
        <v/>
      </c>
      <c r="O92" s="6">
        <f>IF(N92="","",B92&amp;"|"&amp;N92)</f>
        <v/>
      </c>
    </row>
    <row r="93">
      <c r="A93" s="5" t="n"/>
      <c r="B93" s="5" t="n"/>
      <c r="C93" s="15">
        <f>IF(A93&amp;""="","",COUNTIFS('الدرجات'!$A$6:$A$1005,A93&amp;"",'الدرجات'!$K$6:$K$1005,1))</f>
        <v/>
      </c>
      <c r="D93" s="15">
        <f>IF(A93&amp;""="","",MAX(0,'الإعدادات'!$B$10-C93))</f>
        <v/>
      </c>
      <c r="E93" s="19">
        <f>IF(A93&amp;""="","",SUMIFS('الدرجات'!$L$6:$L$1005,'الدرجات'!$A$6:$A$1005,A93&amp;"",'الدرجات'!$K$6:$K$1005,1))</f>
        <v/>
      </c>
      <c r="F93" s="19">
        <f>IF(A93&amp;""="","",SUMIFS('الدرجات'!$M$6:$M$1005,'الدرجات'!$A$6:$A$1005,A93&amp;"",'الدرجات'!$K$6:$K$1005,1))</f>
        <v/>
      </c>
      <c r="G93" s="19">
        <f>IF(A93&amp;""="","",E93+F93)</f>
        <v/>
      </c>
      <c r="H93" s="19">
        <f>IF(A93&amp;""="","",SUMIFS('الدرجات'!$N$6:$N$1005,'الدرجات'!$A$6:$A$1005,A93&amp;"",'الدرجات'!$K$6:$K$1005,1))</f>
        <v/>
      </c>
      <c r="I93" s="20">
        <f>IF(A93&amp;""="","",IF(D93&gt;0,"",IF(H93=0,"",ROUND(G93/H93,6))))</f>
        <v/>
      </c>
      <c r="J93" s="6">
        <f>IF(I93="","",IF(I93&gt;='الإعدادات'!$B$5,"ممتاز",IF(I93&gt;='الإعدادات'!$B$6,"جيد جدًا",IF(I93&gt;='الإعدادات'!$B$7,"جيد",IF(I93&gt;='الإعدادات'!$B$8,"مقبول","ضعيف")))))</f>
        <v/>
      </c>
      <c r="K93" s="15">
        <f>IF(A93&amp;""="","",COUNTIFS('الدرجات'!$A$6:$A$1005,A93&amp;"",'الدرجات'!$J$6:$J$1005,"متعثر"))</f>
        <v/>
      </c>
      <c r="L93" s="6">
        <f>IF(A93&amp;""="","",IF(D93&gt;0,"ناقص",IF(K93=0,"ناجح",IF(K93&lt;='الإعدادات'!$B$9,"دور ثانٍ","راسب"))))</f>
        <v/>
      </c>
      <c r="M93" s="15">
        <f>IF(I93="","",COUNTIFS('الطلاب'!$B$6:$B$305,B93&amp;"",'الطلاب'!$I$6:$I$305,"&gt;"&amp;I93)+1)</f>
        <v/>
      </c>
      <c r="N93" s="15">
        <f>IF(I93="","",COUNTIFS('الطلاب'!$B$6:$B$305,B93&amp;"",'الطلاب'!$I$6:$I$305,"&gt;"&amp;I93)+COUNTIFS($B$6:B93,B93&amp;"",$I$6:I93,I93))</f>
        <v/>
      </c>
      <c r="O93" s="6">
        <f>IF(N93="","",B93&amp;"|"&amp;N93)</f>
        <v/>
      </c>
    </row>
    <row r="94">
      <c r="A94" s="5" t="n"/>
      <c r="B94" s="5" t="n"/>
      <c r="C94" s="15">
        <f>IF(A94&amp;""="","",COUNTIFS('الدرجات'!$A$6:$A$1005,A94&amp;"",'الدرجات'!$K$6:$K$1005,1))</f>
        <v/>
      </c>
      <c r="D94" s="15">
        <f>IF(A94&amp;""="","",MAX(0,'الإعدادات'!$B$10-C94))</f>
        <v/>
      </c>
      <c r="E94" s="19">
        <f>IF(A94&amp;""="","",SUMIFS('الدرجات'!$L$6:$L$1005,'الدرجات'!$A$6:$A$1005,A94&amp;"",'الدرجات'!$K$6:$K$1005,1))</f>
        <v/>
      </c>
      <c r="F94" s="19">
        <f>IF(A94&amp;""="","",SUMIFS('الدرجات'!$M$6:$M$1005,'الدرجات'!$A$6:$A$1005,A94&amp;"",'الدرجات'!$K$6:$K$1005,1))</f>
        <v/>
      </c>
      <c r="G94" s="19">
        <f>IF(A94&amp;""="","",E94+F94)</f>
        <v/>
      </c>
      <c r="H94" s="19">
        <f>IF(A94&amp;""="","",SUMIFS('الدرجات'!$N$6:$N$1005,'الدرجات'!$A$6:$A$1005,A94&amp;"",'الدرجات'!$K$6:$K$1005,1))</f>
        <v/>
      </c>
      <c r="I94" s="20">
        <f>IF(A94&amp;""="","",IF(D94&gt;0,"",IF(H94=0,"",ROUND(G94/H94,6))))</f>
        <v/>
      </c>
      <c r="J94" s="6">
        <f>IF(I94="","",IF(I94&gt;='الإعدادات'!$B$5,"ممتاز",IF(I94&gt;='الإعدادات'!$B$6,"جيد جدًا",IF(I94&gt;='الإعدادات'!$B$7,"جيد",IF(I94&gt;='الإعدادات'!$B$8,"مقبول","ضعيف")))))</f>
        <v/>
      </c>
      <c r="K94" s="15">
        <f>IF(A94&amp;""="","",COUNTIFS('الدرجات'!$A$6:$A$1005,A94&amp;"",'الدرجات'!$J$6:$J$1005,"متعثر"))</f>
        <v/>
      </c>
      <c r="L94" s="6">
        <f>IF(A94&amp;""="","",IF(D94&gt;0,"ناقص",IF(K94=0,"ناجح",IF(K94&lt;='الإعدادات'!$B$9,"دور ثانٍ","راسب"))))</f>
        <v/>
      </c>
      <c r="M94" s="15">
        <f>IF(I94="","",COUNTIFS('الطلاب'!$B$6:$B$305,B94&amp;"",'الطلاب'!$I$6:$I$305,"&gt;"&amp;I94)+1)</f>
        <v/>
      </c>
      <c r="N94" s="15">
        <f>IF(I94="","",COUNTIFS('الطلاب'!$B$6:$B$305,B94&amp;"",'الطلاب'!$I$6:$I$305,"&gt;"&amp;I94)+COUNTIFS($B$6:B94,B94&amp;"",$I$6:I94,I94))</f>
        <v/>
      </c>
      <c r="O94" s="6">
        <f>IF(N94="","",B94&amp;"|"&amp;N94)</f>
        <v/>
      </c>
    </row>
    <row r="95">
      <c r="A95" s="5" t="n"/>
      <c r="B95" s="5" t="n"/>
      <c r="C95" s="15">
        <f>IF(A95&amp;""="","",COUNTIFS('الدرجات'!$A$6:$A$1005,A95&amp;"",'الدرجات'!$K$6:$K$1005,1))</f>
        <v/>
      </c>
      <c r="D95" s="15">
        <f>IF(A95&amp;""="","",MAX(0,'الإعدادات'!$B$10-C95))</f>
        <v/>
      </c>
      <c r="E95" s="19">
        <f>IF(A95&amp;""="","",SUMIFS('الدرجات'!$L$6:$L$1005,'الدرجات'!$A$6:$A$1005,A95&amp;"",'الدرجات'!$K$6:$K$1005,1))</f>
        <v/>
      </c>
      <c r="F95" s="19">
        <f>IF(A95&amp;""="","",SUMIFS('الدرجات'!$M$6:$M$1005,'الدرجات'!$A$6:$A$1005,A95&amp;"",'الدرجات'!$K$6:$K$1005,1))</f>
        <v/>
      </c>
      <c r="G95" s="19">
        <f>IF(A95&amp;""="","",E95+F95)</f>
        <v/>
      </c>
      <c r="H95" s="19">
        <f>IF(A95&amp;""="","",SUMIFS('الدرجات'!$N$6:$N$1005,'الدرجات'!$A$6:$A$1005,A95&amp;"",'الدرجات'!$K$6:$K$1005,1))</f>
        <v/>
      </c>
      <c r="I95" s="20">
        <f>IF(A95&amp;""="","",IF(D95&gt;0,"",IF(H95=0,"",ROUND(G95/H95,6))))</f>
        <v/>
      </c>
      <c r="J95" s="6">
        <f>IF(I95="","",IF(I95&gt;='الإعدادات'!$B$5,"ممتاز",IF(I95&gt;='الإعدادات'!$B$6,"جيد جدًا",IF(I95&gt;='الإعدادات'!$B$7,"جيد",IF(I95&gt;='الإعدادات'!$B$8,"مقبول","ضعيف")))))</f>
        <v/>
      </c>
      <c r="K95" s="15">
        <f>IF(A95&amp;""="","",COUNTIFS('الدرجات'!$A$6:$A$1005,A95&amp;"",'الدرجات'!$J$6:$J$1005,"متعثر"))</f>
        <v/>
      </c>
      <c r="L95" s="6">
        <f>IF(A95&amp;""="","",IF(D95&gt;0,"ناقص",IF(K95=0,"ناجح",IF(K95&lt;='الإعدادات'!$B$9,"دور ثانٍ","راسب"))))</f>
        <v/>
      </c>
      <c r="M95" s="15">
        <f>IF(I95="","",COUNTIFS('الطلاب'!$B$6:$B$305,B95&amp;"",'الطلاب'!$I$6:$I$305,"&gt;"&amp;I95)+1)</f>
        <v/>
      </c>
      <c r="N95" s="15">
        <f>IF(I95="","",COUNTIFS('الطلاب'!$B$6:$B$305,B95&amp;"",'الطلاب'!$I$6:$I$305,"&gt;"&amp;I95)+COUNTIFS($B$6:B95,B95&amp;"",$I$6:I95,I95))</f>
        <v/>
      </c>
      <c r="O95" s="6">
        <f>IF(N95="","",B95&amp;"|"&amp;N95)</f>
        <v/>
      </c>
    </row>
    <row r="96">
      <c r="A96" s="5" t="n"/>
      <c r="B96" s="5" t="n"/>
      <c r="C96" s="15">
        <f>IF(A96&amp;""="","",COUNTIFS('الدرجات'!$A$6:$A$1005,A96&amp;"",'الدرجات'!$K$6:$K$1005,1))</f>
        <v/>
      </c>
      <c r="D96" s="15">
        <f>IF(A96&amp;""="","",MAX(0,'الإعدادات'!$B$10-C96))</f>
        <v/>
      </c>
      <c r="E96" s="19">
        <f>IF(A96&amp;""="","",SUMIFS('الدرجات'!$L$6:$L$1005,'الدرجات'!$A$6:$A$1005,A96&amp;"",'الدرجات'!$K$6:$K$1005,1))</f>
        <v/>
      </c>
      <c r="F96" s="19">
        <f>IF(A96&amp;""="","",SUMIFS('الدرجات'!$M$6:$M$1005,'الدرجات'!$A$6:$A$1005,A96&amp;"",'الدرجات'!$K$6:$K$1005,1))</f>
        <v/>
      </c>
      <c r="G96" s="19">
        <f>IF(A96&amp;""="","",E96+F96)</f>
        <v/>
      </c>
      <c r="H96" s="19">
        <f>IF(A96&amp;""="","",SUMIFS('الدرجات'!$N$6:$N$1005,'الدرجات'!$A$6:$A$1005,A96&amp;"",'الدرجات'!$K$6:$K$1005,1))</f>
        <v/>
      </c>
      <c r="I96" s="20">
        <f>IF(A96&amp;""="","",IF(D96&gt;0,"",IF(H96=0,"",ROUND(G96/H96,6))))</f>
        <v/>
      </c>
      <c r="J96" s="6">
        <f>IF(I96="","",IF(I96&gt;='الإعدادات'!$B$5,"ممتاز",IF(I96&gt;='الإعدادات'!$B$6,"جيد جدًا",IF(I96&gt;='الإعدادات'!$B$7,"جيد",IF(I96&gt;='الإعدادات'!$B$8,"مقبول","ضعيف")))))</f>
        <v/>
      </c>
      <c r="K96" s="15">
        <f>IF(A96&amp;""="","",COUNTIFS('الدرجات'!$A$6:$A$1005,A96&amp;"",'الدرجات'!$J$6:$J$1005,"متعثر"))</f>
        <v/>
      </c>
      <c r="L96" s="6">
        <f>IF(A96&amp;""="","",IF(D96&gt;0,"ناقص",IF(K96=0,"ناجح",IF(K96&lt;='الإعدادات'!$B$9,"دور ثانٍ","راسب"))))</f>
        <v/>
      </c>
      <c r="M96" s="15">
        <f>IF(I96="","",COUNTIFS('الطلاب'!$B$6:$B$305,B96&amp;"",'الطلاب'!$I$6:$I$305,"&gt;"&amp;I96)+1)</f>
        <v/>
      </c>
      <c r="N96" s="15">
        <f>IF(I96="","",COUNTIFS('الطلاب'!$B$6:$B$305,B96&amp;"",'الطلاب'!$I$6:$I$305,"&gt;"&amp;I96)+COUNTIFS($B$6:B96,B96&amp;"",$I$6:I96,I96))</f>
        <v/>
      </c>
      <c r="O96" s="6">
        <f>IF(N96="","",B96&amp;"|"&amp;N96)</f>
        <v/>
      </c>
    </row>
    <row r="97">
      <c r="A97" s="5" t="n"/>
      <c r="B97" s="5" t="n"/>
      <c r="C97" s="15">
        <f>IF(A97&amp;""="","",COUNTIFS('الدرجات'!$A$6:$A$1005,A97&amp;"",'الدرجات'!$K$6:$K$1005,1))</f>
        <v/>
      </c>
      <c r="D97" s="15">
        <f>IF(A97&amp;""="","",MAX(0,'الإعدادات'!$B$10-C97))</f>
        <v/>
      </c>
      <c r="E97" s="19">
        <f>IF(A97&amp;""="","",SUMIFS('الدرجات'!$L$6:$L$1005,'الدرجات'!$A$6:$A$1005,A97&amp;"",'الدرجات'!$K$6:$K$1005,1))</f>
        <v/>
      </c>
      <c r="F97" s="19">
        <f>IF(A97&amp;""="","",SUMIFS('الدرجات'!$M$6:$M$1005,'الدرجات'!$A$6:$A$1005,A97&amp;"",'الدرجات'!$K$6:$K$1005,1))</f>
        <v/>
      </c>
      <c r="G97" s="19">
        <f>IF(A97&amp;""="","",E97+F97)</f>
        <v/>
      </c>
      <c r="H97" s="19">
        <f>IF(A97&amp;""="","",SUMIFS('الدرجات'!$N$6:$N$1005,'الدرجات'!$A$6:$A$1005,A97&amp;"",'الدرجات'!$K$6:$K$1005,1))</f>
        <v/>
      </c>
      <c r="I97" s="20">
        <f>IF(A97&amp;""="","",IF(D97&gt;0,"",IF(H97=0,"",ROUND(G97/H97,6))))</f>
        <v/>
      </c>
      <c r="J97" s="6">
        <f>IF(I97="","",IF(I97&gt;='الإعدادات'!$B$5,"ممتاز",IF(I97&gt;='الإعدادات'!$B$6,"جيد جدًا",IF(I97&gt;='الإعدادات'!$B$7,"جيد",IF(I97&gt;='الإعدادات'!$B$8,"مقبول","ضعيف")))))</f>
        <v/>
      </c>
      <c r="K97" s="15">
        <f>IF(A97&amp;""="","",COUNTIFS('الدرجات'!$A$6:$A$1005,A97&amp;"",'الدرجات'!$J$6:$J$1005,"متعثر"))</f>
        <v/>
      </c>
      <c r="L97" s="6">
        <f>IF(A97&amp;""="","",IF(D97&gt;0,"ناقص",IF(K97=0,"ناجح",IF(K97&lt;='الإعدادات'!$B$9,"دور ثانٍ","راسب"))))</f>
        <v/>
      </c>
      <c r="M97" s="15">
        <f>IF(I97="","",COUNTIFS('الطلاب'!$B$6:$B$305,B97&amp;"",'الطلاب'!$I$6:$I$305,"&gt;"&amp;I97)+1)</f>
        <v/>
      </c>
      <c r="N97" s="15">
        <f>IF(I97="","",COUNTIFS('الطلاب'!$B$6:$B$305,B97&amp;"",'الطلاب'!$I$6:$I$305,"&gt;"&amp;I97)+COUNTIFS($B$6:B97,B97&amp;"",$I$6:I97,I97))</f>
        <v/>
      </c>
      <c r="O97" s="6">
        <f>IF(N97="","",B97&amp;"|"&amp;N97)</f>
        <v/>
      </c>
    </row>
    <row r="98">
      <c r="A98" s="5" t="n"/>
      <c r="B98" s="5" t="n"/>
      <c r="C98" s="15">
        <f>IF(A98&amp;""="","",COUNTIFS('الدرجات'!$A$6:$A$1005,A98&amp;"",'الدرجات'!$K$6:$K$1005,1))</f>
        <v/>
      </c>
      <c r="D98" s="15">
        <f>IF(A98&amp;""="","",MAX(0,'الإعدادات'!$B$10-C98))</f>
        <v/>
      </c>
      <c r="E98" s="19">
        <f>IF(A98&amp;""="","",SUMIFS('الدرجات'!$L$6:$L$1005,'الدرجات'!$A$6:$A$1005,A98&amp;"",'الدرجات'!$K$6:$K$1005,1))</f>
        <v/>
      </c>
      <c r="F98" s="19">
        <f>IF(A98&amp;""="","",SUMIFS('الدرجات'!$M$6:$M$1005,'الدرجات'!$A$6:$A$1005,A98&amp;"",'الدرجات'!$K$6:$K$1005,1))</f>
        <v/>
      </c>
      <c r="G98" s="19">
        <f>IF(A98&amp;""="","",E98+F98)</f>
        <v/>
      </c>
      <c r="H98" s="19">
        <f>IF(A98&amp;""="","",SUMIFS('الدرجات'!$N$6:$N$1005,'الدرجات'!$A$6:$A$1005,A98&amp;"",'الدرجات'!$K$6:$K$1005,1))</f>
        <v/>
      </c>
      <c r="I98" s="20">
        <f>IF(A98&amp;""="","",IF(D98&gt;0,"",IF(H98=0,"",ROUND(G98/H98,6))))</f>
        <v/>
      </c>
      <c r="J98" s="6">
        <f>IF(I98="","",IF(I98&gt;='الإعدادات'!$B$5,"ممتاز",IF(I98&gt;='الإعدادات'!$B$6,"جيد جدًا",IF(I98&gt;='الإعدادات'!$B$7,"جيد",IF(I98&gt;='الإعدادات'!$B$8,"مقبول","ضعيف")))))</f>
        <v/>
      </c>
      <c r="K98" s="15">
        <f>IF(A98&amp;""="","",COUNTIFS('الدرجات'!$A$6:$A$1005,A98&amp;"",'الدرجات'!$J$6:$J$1005,"متعثر"))</f>
        <v/>
      </c>
      <c r="L98" s="6">
        <f>IF(A98&amp;""="","",IF(D98&gt;0,"ناقص",IF(K98=0,"ناجح",IF(K98&lt;='الإعدادات'!$B$9,"دور ثانٍ","راسب"))))</f>
        <v/>
      </c>
      <c r="M98" s="15">
        <f>IF(I98="","",COUNTIFS('الطلاب'!$B$6:$B$305,B98&amp;"",'الطلاب'!$I$6:$I$305,"&gt;"&amp;I98)+1)</f>
        <v/>
      </c>
      <c r="N98" s="15">
        <f>IF(I98="","",COUNTIFS('الطلاب'!$B$6:$B$305,B98&amp;"",'الطلاب'!$I$6:$I$305,"&gt;"&amp;I98)+COUNTIFS($B$6:B98,B98&amp;"",$I$6:I98,I98))</f>
        <v/>
      </c>
      <c r="O98" s="6">
        <f>IF(N98="","",B98&amp;"|"&amp;N98)</f>
        <v/>
      </c>
    </row>
    <row r="99">
      <c r="A99" s="5" t="n"/>
      <c r="B99" s="5" t="n"/>
      <c r="C99" s="15">
        <f>IF(A99&amp;""="","",COUNTIFS('الدرجات'!$A$6:$A$1005,A99&amp;"",'الدرجات'!$K$6:$K$1005,1))</f>
        <v/>
      </c>
      <c r="D99" s="15">
        <f>IF(A99&amp;""="","",MAX(0,'الإعدادات'!$B$10-C99))</f>
        <v/>
      </c>
      <c r="E99" s="19">
        <f>IF(A99&amp;""="","",SUMIFS('الدرجات'!$L$6:$L$1005,'الدرجات'!$A$6:$A$1005,A99&amp;"",'الدرجات'!$K$6:$K$1005,1))</f>
        <v/>
      </c>
      <c r="F99" s="19">
        <f>IF(A99&amp;""="","",SUMIFS('الدرجات'!$M$6:$M$1005,'الدرجات'!$A$6:$A$1005,A99&amp;"",'الدرجات'!$K$6:$K$1005,1))</f>
        <v/>
      </c>
      <c r="G99" s="19">
        <f>IF(A99&amp;""="","",E99+F99)</f>
        <v/>
      </c>
      <c r="H99" s="19">
        <f>IF(A99&amp;""="","",SUMIFS('الدرجات'!$N$6:$N$1005,'الدرجات'!$A$6:$A$1005,A99&amp;"",'الدرجات'!$K$6:$K$1005,1))</f>
        <v/>
      </c>
      <c r="I99" s="20">
        <f>IF(A99&amp;""="","",IF(D99&gt;0,"",IF(H99=0,"",ROUND(G99/H99,6))))</f>
        <v/>
      </c>
      <c r="J99" s="6">
        <f>IF(I99="","",IF(I99&gt;='الإعدادات'!$B$5,"ممتاز",IF(I99&gt;='الإعدادات'!$B$6,"جيد جدًا",IF(I99&gt;='الإعدادات'!$B$7,"جيد",IF(I99&gt;='الإعدادات'!$B$8,"مقبول","ضعيف")))))</f>
        <v/>
      </c>
      <c r="K99" s="15">
        <f>IF(A99&amp;""="","",COUNTIFS('الدرجات'!$A$6:$A$1005,A99&amp;"",'الدرجات'!$J$6:$J$1005,"متعثر"))</f>
        <v/>
      </c>
      <c r="L99" s="6">
        <f>IF(A99&amp;""="","",IF(D99&gt;0,"ناقص",IF(K99=0,"ناجح",IF(K99&lt;='الإعدادات'!$B$9,"دور ثانٍ","راسب"))))</f>
        <v/>
      </c>
      <c r="M99" s="15">
        <f>IF(I99="","",COUNTIFS('الطلاب'!$B$6:$B$305,B99&amp;"",'الطلاب'!$I$6:$I$305,"&gt;"&amp;I99)+1)</f>
        <v/>
      </c>
      <c r="N99" s="15">
        <f>IF(I99="","",COUNTIFS('الطلاب'!$B$6:$B$305,B99&amp;"",'الطلاب'!$I$6:$I$305,"&gt;"&amp;I99)+COUNTIFS($B$6:B99,B99&amp;"",$I$6:I99,I99))</f>
        <v/>
      </c>
      <c r="O99" s="6">
        <f>IF(N99="","",B99&amp;"|"&amp;N99)</f>
        <v/>
      </c>
    </row>
    <row r="100">
      <c r="A100" s="5" t="n"/>
      <c r="B100" s="5" t="n"/>
      <c r="C100" s="15">
        <f>IF(A100&amp;""="","",COUNTIFS('الدرجات'!$A$6:$A$1005,A100&amp;"",'الدرجات'!$K$6:$K$1005,1))</f>
        <v/>
      </c>
      <c r="D100" s="15">
        <f>IF(A100&amp;""="","",MAX(0,'الإعدادات'!$B$10-C100))</f>
        <v/>
      </c>
      <c r="E100" s="19">
        <f>IF(A100&amp;""="","",SUMIFS('الدرجات'!$L$6:$L$1005,'الدرجات'!$A$6:$A$1005,A100&amp;"",'الدرجات'!$K$6:$K$1005,1))</f>
        <v/>
      </c>
      <c r="F100" s="19">
        <f>IF(A100&amp;""="","",SUMIFS('الدرجات'!$M$6:$M$1005,'الدرجات'!$A$6:$A$1005,A100&amp;"",'الدرجات'!$K$6:$K$1005,1))</f>
        <v/>
      </c>
      <c r="G100" s="19">
        <f>IF(A100&amp;""="","",E100+F100)</f>
        <v/>
      </c>
      <c r="H100" s="19">
        <f>IF(A100&amp;""="","",SUMIFS('الدرجات'!$N$6:$N$1005,'الدرجات'!$A$6:$A$1005,A100&amp;"",'الدرجات'!$K$6:$K$1005,1))</f>
        <v/>
      </c>
      <c r="I100" s="20">
        <f>IF(A100&amp;""="","",IF(D100&gt;0,"",IF(H100=0,"",ROUND(G100/H100,6))))</f>
        <v/>
      </c>
      <c r="J100" s="6">
        <f>IF(I100="","",IF(I100&gt;='الإعدادات'!$B$5,"ممتاز",IF(I100&gt;='الإعدادات'!$B$6,"جيد جدًا",IF(I100&gt;='الإعدادات'!$B$7,"جيد",IF(I100&gt;='الإعدادات'!$B$8,"مقبول","ضعيف")))))</f>
        <v/>
      </c>
      <c r="K100" s="15">
        <f>IF(A100&amp;""="","",COUNTIFS('الدرجات'!$A$6:$A$1005,A100&amp;"",'الدرجات'!$J$6:$J$1005,"متعثر"))</f>
        <v/>
      </c>
      <c r="L100" s="6">
        <f>IF(A100&amp;""="","",IF(D100&gt;0,"ناقص",IF(K100=0,"ناجح",IF(K100&lt;='الإعدادات'!$B$9,"دور ثانٍ","راسب"))))</f>
        <v/>
      </c>
      <c r="M100" s="15">
        <f>IF(I100="","",COUNTIFS('الطلاب'!$B$6:$B$305,B100&amp;"",'الطلاب'!$I$6:$I$305,"&gt;"&amp;I100)+1)</f>
        <v/>
      </c>
      <c r="N100" s="15">
        <f>IF(I100="","",COUNTIFS('الطلاب'!$B$6:$B$305,B100&amp;"",'الطلاب'!$I$6:$I$305,"&gt;"&amp;I100)+COUNTIFS($B$6:B100,B100&amp;"",$I$6:I100,I100))</f>
        <v/>
      </c>
      <c r="O100" s="6">
        <f>IF(N100="","",B100&amp;"|"&amp;N100)</f>
        <v/>
      </c>
    </row>
    <row r="101">
      <c r="A101" s="5" t="n"/>
      <c r="B101" s="5" t="n"/>
      <c r="C101" s="15">
        <f>IF(A101&amp;""="","",COUNTIFS('الدرجات'!$A$6:$A$1005,A101&amp;"",'الدرجات'!$K$6:$K$1005,1))</f>
        <v/>
      </c>
      <c r="D101" s="15">
        <f>IF(A101&amp;""="","",MAX(0,'الإعدادات'!$B$10-C101))</f>
        <v/>
      </c>
      <c r="E101" s="19">
        <f>IF(A101&amp;""="","",SUMIFS('الدرجات'!$L$6:$L$1005,'الدرجات'!$A$6:$A$1005,A101&amp;"",'الدرجات'!$K$6:$K$1005,1))</f>
        <v/>
      </c>
      <c r="F101" s="19">
        <f>IF(A101&amp;""="","",SUMIFS('الدرجات'!$M$6:$M$1005,'الدرجات'!$A$6:$A$1005,A101&amp;"",'الدرجات'!$K$6:$K$1005,1))</f>
        <v/>
      </c>
      <c r="G101" s="19">
        <f>IF(A101&amp;""="","",E101+F101)</f>
        <v/>
      </c>
      <c r="H101" s="19">
        <f>IF(A101&amp;""="","",SUMIFS('الدرجات'!$N$6:$N$1005,'الدرجات'!$A$6:$A$1005,A101&amp;"",'الدرجات'!$K$6:$K$1005,1))</f>
        <v/>
      </c>
      <c r="I101" s="20">
        <f>IF(A101&amp;""="","",IF(D101&gt;0,"",IF(H101=0,"",ROUND(G101/H101,6))))</f>
        <v/>
      </c>
      <c r="J101" s="6">
        <f>IF(I101="","",IF(I101&gt;='الإعدادات'!$B$5,"ممتاز",IF(I101&gt;='الإعدادات'!$B$6,"جيد جدًا",IF(I101&gt;='الإعدادات'!$B$7,"جيد",IF(I101&gt;='الإعدادات'!$B$8,"مقبول","ضعيف")))))</f>
        <v/>
      </c>
      <c r="K101" s="15">
        <f>IF(A101&amp;""="","",COUNTIFS('الدرجات'!$A$6:$A$1005,A101&amp;"",'الدرجات'!$J$6:$J$1005,"متعثر"))</f>
        <v/>
      </c>
      <c r="L101" s="6">
        <f>IF(A101&amp;""="","",IF(D101&gt;0,"ناقص",IF(K101=0,"ناجح",IF(K101&lt;='الإعدادات'!$B$9,"دور ثانٍ","راسب"))))</f>
        <v/>
      </c>
      <c r="M101" s="15">
        <f>IF(I101="","",COUNTIFS('الطلاب'!$B$6:$B$305,B101&amp;"",'الطلاب'!$I$6:$I$305,"&gt;"&amp;I101)+1)</f>
        <v/>
      </c>
      <c r="N101" s="15">
        <f>IF(I101="","",COUNTIFS('الطلاب'!$B$6:$B$305,B101&amp;"",'الطلاب'!$I$6:$I$305,"&gt;"&amp;I101)+COUNTIFS($B$6:B101,B101&amp;"",$I$6:I101,I101))</f>
        <v/>
      </c>
      <c r="O101" s="6">
        <f>IF(N101="","",B101&amp;"|"&amp;N101)</f>
        <v/>
      </c>
    </row>
    <row r="102">
      <c r="A102" s="5" t="n"/>
      <c r="B102" s="5" t="n"/>
      <c r="C102" s="15">
        <f>IF(A102&amp;""="","",COUNTIFS('الدرجات'!$A$6:$A$1005,A102&amp;"",'الدرجات'!$K$6:$K$1005,1))</f>
        <v/>
      </c>
      <c r="D102" s="15">
        <f>IF(A102&amp;""="","",MAX(0,'الإعدادات'!$B$10-C102))</f>
        <v/>
      </c>
      <c r="E102" s="19">
        <f>IF(A102&amp;""="","",SUMIFS('الدرجات'!$L$6:$L$1005,'الدرجات'!$A$6:$A$1005,A102&amp;"",'الدرجات'!$K$6:$K$1005,1))</f>
        <v/>
      </c>
      <c r="F102" s="19">
        <f>IF(A102&amp;""="","",SUMIFS('الدرجات'!$M$6:$M$1005,'الدرجات'!$A$6:$A$1005,A102&amp;"",'الدرجات'!$K$6:$K$1005,1))</f>
        <v/>
      </c>
      <c r="G102" s="19">
        <f>IF(A102&amp;""="","",E102+F102)</f>
        <v/>
      </c>
      <c r="H102" s="19">
        <f>IF(A102&amp;""="","",SUMIFS('الدرجات'!$N$6:$N$1005,'الدرجات'!$A$6:$A$1005,A102&amp;"",'الدرجات'!$K$6:$K$1005,1))</f>
        <v/>
      </c>
      <c r="I102" s="20">
        <f>IF(A102&amp;""="","",IF(D102&gt;0,"",IF(H102=0,"",ROUND(G102/H102,6))))</f>
        <v/>
      </c>
      <c r="J102" s="6">
        <f>IF(I102="","",IF(I102&gt;='الإعدادات'!$B$5,"ممتاز",IF(I102&gt;='الإعدادات'!$B$6,"جيد جدًا",IF(I102&gt;='الإعدادات'!$B$7,"جيد",IF(I102&gt;='الإعدادات'!$B$8,"مقبول","ضعيف")))))</f>
        <v/>
      </c>
      <c r="K102" s="15">
        <f>IF(A102&amp;""="","",COUNTIFS('الدرجات'!$A$6:$A$1005,A102&amp;"",'الدرجات'!$J$6:$J$1005,"متعثر"))</f>
        <v/>
      </c>
      <c r="L102" s="6">
        <f>IF(A102&amp;""="","",IF(D102&gt;0,"ناقص",IF(K102=0,"ناجح",IF(K102&lt;='الإعدادات'!$B$9,"دور ثانٍ","راسب"))))</f>
        <v/>
      </c>
      <c r="M102" s="15">
        <f>IF(I102="","",COUNTIFS('الطلاب'!$B$6:$B$305,B102&amp;"",'الطلاب'!$I$6:$I$305,"&gt;"&amp;I102)+1)</f>
        <v/>
      </c>
      <c r="N102" s="15">
        <f>IF(I102="","",COUNTIFS('الطلاب'!$B$6:$B$305,B102&amp;"",'الطلاب'!$I$6:$I$305,"&gt;"&amp;I102)+COUNTIFS($B$6:B102,B102&amp;"",$I$6:I102,I102))</f>
        <v/>
      </c>
      <c r="O102" s="6">
        <f>IF(N102="","",B102&amp;"|"&amp;N102)</f>
        <v/>
      </c>
    </row>
    <row r="103">
      <c r="A103" s="5" t="n"/>
      <c r="B103" s="5" t="n"/>
      <c r="C103" s="15">
        <f>IF(A103&amp;""="","",COUNTIFS('الدرجات'!$A$6:$A$1005,A103&amp;"",'الدرجات'!$K$6:$K$1005,1))</f>
        <v/>
      </c>
      <c r="D103" s="15">
        <f>IF(A103&amp;""="","",MAX(0,'الإعدادات'!$B$10-C103))</f>
        <v/>
      </c>
      <c r="E103" s="19">
        <f>IF(A103&amp;""="","",SUMIFS('الدرجات'!$L$6:$L$1005,'الدرجات'!$A$6:$A$1005,A103&amp;"",'الدرجات'!$K$6:$K$1005,1))</f>
        <v/>
      </c>
      <c r="F103" s="19">
        <f>IF(A103&amp;""="","",SUMIFS('الدرجات'!$M$6:$M$1005,'الدرجات'!$A$6:$A$1005,A103&amp;"",'الدرجات'!$K$6:$K$1005,1))</f>
        <v/>
      </c>
      <c r="G103" s="19">
        <f>IF(A103&amp;""="","",E103+F103)</f>
        <v/>
      </c>
      <c r="H103" s="19">
        <f>IF(A103&amp;""="","",SUMIFS('الدرجات'!$N$6:$N$1005,'الدرجات'!$A$6:$A$1005,A103&amp;"",'الدرجات'!$K$6:$K$1005,1))</f>
        <v/>
      </c>
      <c r="I103" s="20">
        <f>IF(A103&amp;""="","",IF(D103&gt;0,"",IF(H103=0,"",ROUND(G103/H103,6))))</f>
        <v/>
      </c>
      <c r="J103" s="6">
        <f>IF(I103="","",IF(I103&gt;='الإعدادات'!$B$5,"ممتاز",IF(I103&gt;='الإعدادات'!$B$6,"جيد جدًا",IF(I103&gt;='الإعدادات'!$B$7,"جيد",IF(I103&gt;='الإعدادات'!$B$8,"مقبول","ضعيف")))))</f>
        <v/>
      </c>
      <c r="K103" s="15">
        <f>IF(A103&amp;""="","",COUNTIFS('الدرجات'!$A$6:$A$1005,A103&amp;"",'الدرجات'!$J$6:$J$1005,"متعثر"))</f>
        <v/>
      </c>
      <c r="L103" s="6">
        <f>IF(A103&amp;""="","",IF(D103&gt;0,"ناقص",IF(K103=0,"ناجح",IF(K103&lt;='الإعدادات'!$B$9,"دور ثانٍ","راسب"))))</f>
        <v/>
      </c>
      <c r="M103" s="15">
        <f>IF(I103="","",COUNTIFS('الطلاب'!$B$6:$B$305,B103&amp;"",'الطلاب'!$I$6:$I$305,"&gt;"&amp;I103)+1)</f>
        <v/>
      </c>
      <c r="N103" s="15">
        <f>IF(I103="","",COUNTIFS('الطلاب'!$B$6:$B$305,B103&amp;"",'الطلاب'!$I$6:$I$305,"&gt;"&amp;I103)+COUNTIFS($B$6:B103,B103&amp;"",$I$6:I103,I103))</f>
        <v/>
      </c>
      <c r="O103" s="6">
        <f>IF(N103="","",B103&amp;"|"&amp;N103)</f>
        <v/>
      </c>
    </row>
    <row r="104">
      <c r="A104" s="5" t="n"/>
      <c r="B104" s="5" t="n"/>
      <c r="C104" s="15">
        <f>IF(A104&amp;""="","",COUNTIFS('الدرجات'!$A$6:$A$1005,A104&amp;"",'الدرجات'!$K$6:$K$1005,1))</f>
        <v/>
      </c>
      <c r="D104" s="15">
        <f>IF(A104&amp;""="","",MAX(0,'الإعدادات'!$B$10-C104))</f>
        <v/>
      </c>
      <c r="E104" s="19">
        <f>IF(A104&amp;""="","",SUMIFS('الدرجات'!$L$6:$L$1005,'الدرجات'!$A$6:$A$1005,A104&amp;"",'الدرجات'!$K$6:$K$1005,1))</f>
        <v/>
      </c>
      <c r="F104" s="19">
        <f>IF(A104&amp;""="","",SUMIFS('الدرجات'!$M$6:$M$1005,'الدرجات'!$A$6:$A$1005,A104&amp;"",'الدرجات'!$K$6:$K$1005,1))</f>
        <v/>
      </c>
      <c r="G104" s="19">
        <f>IF(A104&amp;""="","",E104+F104)</f>
        <v/>
      </c>
      <c r="H104" s="19">
        <f>IF(A104&amp;""="","",SUMIFS('الدرجات'!$N$6:$N$1005,'الدرجات'!$A$6:$A$1005,A104&amp;"",'الدرجات'!$K$6:$K$1005,1))</f>
        <v/>
      </c>
      <c r="I104" s="20">
        <f>IF(A104&amp;""="","",IF(D104&gt;0,"",IF(H104=0,"",ROUND(G104/H104,6))))</f>
        <v/>
      </c>
      <c r="J104" s="6">
        <f>IF(I104="","",IF(I104&gt;='الإعدادات'!$B$5,"ممتاز",IF(I104&gt;='الإعدادات'!$B$6,"جيد جدًا",IF(I104&gt;='الإعدادات'!$B$7,"جيد",IF(I104&gt;='الإعدادات'!$B$8,"مقبول","ضعيف")))))</f>
        <v/>
      </c>
      <c r="K104" s="15">
        <f>IF(A104&amp;""="","",COUNTIFS('الدرجات'!$A$6:$A$1005,A104&amp;"",'الدرجات'!$J$6:$J$1005,"متعثر"))</f>
        <v/>
      </c>
      <c r="L104" s="6">
        <f>IF(A104&amp;""="","",IF(D104&gt;0,"ناقص",IF(K104=0,"ناجح",IF(K104&lt;='الإعدادات'!$B$9,"دور ثانٍ","راسب"))))</f>
        <v/>
      </c>
      <c r="M104" s="15">
        <f>IF(I104="","",COUNTIFS('الطلاب'!$B$6:$B$305,B104&amp;"",'الطلاب'!$I$6:$I$305,"&gt;"&amp;I104)+1)</f>
        <v/>
      </c>
      <c r="N104" s="15">
        <f>IF(I104="","",COUNTIFS('الطلاب'!$B$6:$B$305,B104&amp;"",'الطلاب'!$I$6:$I$305,"&gt;"&amp;I104)+COUNTIFS($B$6:B104,B104&amp;"",$I$6:I104,I104))</f>
        <v/>
      </c>
      <c r="O104" s="6">
        <f>IF(N104="","",B104&amp;"|"&amp;N104)</f>
        <v/>
      </c>
    </row>
    <row r="105">
      <c r="A105" s="5" t="n"/>
      <c r="B105" s="5" t="n"/>
      <c r="C105" s="15">
        <f>IF(A105&amp;""="","",COUNTIFS('الدرجات'!$A$6:$A$1005,A105&amp;"",'الدرجات'!$K$6:$K$1005,1))</f>
        <v/>
      </c>
      <c r="D105" s="15">
        <f>IF(A105&amp;""="","",MAX(0,'الإعدادات'!$B$10-C105))</f>
        <v/>
      </c>
      <c r="E105" s="19">
        <f>IF(A105&amp;""="","",SUMIFS('الدرجات'!$L$6:$L$1005,'الدرجات'!$A$6:$A$1005,A105&amp;"",'الدرجات'!$K$6:$K$1005,1))</f>
        <v/>
      </c>
      <c r="F105" s="19">
        <f>IF(A105&amp;""="","",SUMIFS('الدرجات'!$M$6:$M$1005,'الدرجات'!$A$6:$A$1005,A105&amp;"",'الدرجات'!$K$6:$K$1005,1))</f>
        <v/>
      </c>
      <c r="G105" s="19">
        <f>IF(A105&amp;""="","",E105+F105)</f>
        <v/>
      </c>
      <c r="H105" s="19">
        <f>IF(A105&amp;""="","",SUMIFS('الدرجات'!$N$6:$N$1005,'الدرجات'!$A$6:$A$1005,A105&amp;"",'الدرجات'!$K$6:$K$1005,1))</f>
        <v/>
      </c>
      <c r="I105" s="20">
        <f>IF(A105&amp;""="","",IF(D105&gt;0,"",IF(H105=0,"",ROUND(G105/H105,6))))</f>
        <v/>
      </c>
      <c r="J105" s="6">
        <f>IF(I105="","",IF(I105&gt;='الإعدادات'!$B$5,"ممتاز",IF(I105&gt;='الإعدادات'!$B$6,"جيد جدًا",IF(I105&gt;='الإعدادات'!$B$7,"جيد",IF(I105&gt;='الإعدادات'!$B$8,"مقبول","ضعيف")))))</f>
        <v/>
      </c>
      <c r="K105" s="15">
        <f>IF(A105&amp;""="","",COUNTIFS('الدرجات'!$A$6:$A$1005,A105&amp;"",'الدرجات'!$J$6:$J$1005,"متعثر"))</f>
        <v/>
      </c>
      <c r="L105" s="6">
        <f>IF(A105&amp;""="","",IF(D105&gt;0,"ناقص",IF(K105=0,"ناجح",IF(K105&lt;='الإعدادات'!$B$9,"دور ثانٍ","راسب"))))</f>
        <v/>
      </c>
      <c r="M105" s="15">
        <f>IF(I105="","",COUNTIFS('الطلاب'!$B$6:$B$305,B105&amp;"",'الطلاب'!$I$6:$I$305,"&gt;"&amp;I105)+1)</f>
        <v/>
      </c>
      <c r="N105" s="15">
        <f>IF(I105="","",COUNTIFS('الطلاب'!$B$6:$B$305,B105&amp;"",'الطلاب'!$I$6:$I$305,"&gt;"&amp;I105)+COUNTIFS($B$6:B105,B105&amp;"",$I$6:I105,I105))</f>
        <v/>
      </c>
      <c r="O105" s="6">
        <f>IF(N105="","",B105&amp;"|"&amp;N105)</f>
        <v/>
      </c>
    </row>
    <row r="106">
      <c r="A106" s="5" t="n"/>
      <c r="B106" s="5" t="n"/>
      <c r="C106" s="15">
        <f>IF(A106&amp;""="","",COUNTIFS('الدرجات'!$A$6:$A$1005,A106&amp;"",'الدرجات'!$K$6:$K$1005,1))</f>
        <v/>
      </c>
      <c r="D106" s="15">
        <f>IF(A106&amp;""="","",MAX(0,'الإعدادات'!$B$10-C106))</f>
        <v/>
      </c>
      <c r="E106" s="19">
        <f>IF(A106&amp;""="","",SUMIFS('الدرجات'!$L$6:$L$1005,'الدرجات'!$A$6:$A$1005,A106&amp;"",'الدرجات'!$K$6:$K$1005,1))</f>
        <v/>
      </c>
      <c r="F106" s="19">
        <f>IF(A106&amp;""="","",SUMIFS('الدرجات'!$M$6:$M$1005,'الدرجات'!$A$6:$A$1005,A106&amp;"",'الدرجات'!$K$6:$K$1005,1))</f>
        <v/>
      </c>
      <c r="G106" s="19">
        <f>IF(A106&amp;""="","",E106+F106)</f>
        <v/>
      </c>
      <c r="H106" s="19">
        <f>IF(A106&amp;""="","",SUMIFS('الدرجات'!$N$6:$N$1005,'الدرجات'!$A$6:$A$1005,A106&amp;"",'الدرجات'!$K$6:$K$1005,1))</f>
        <v/>
      </c>
      <c r="I106" s="20">
        <f>IF(A106&amp;""="","",IF(D106&gt;0,"",IF(H106=0,"",ROUND(G106/H106,6))))</f>
        <v/>
      </c>
      <c r="J106" s="6">
        <f>IF(I106="","",IF(I106&gt;='الإعدادات'!$B$5,"ممتاز",IF(I106&gt;='الإعدادات'!$B$6,"جيد جدًا",IF(I106&gt;='الإعدادات'!$B$7,"جيد",IF(I106&gt;='الإعدادات'!$B$8,"مقبول","ضعيف")))))</f>
        <v/>
      </c>
      <c r="K106" s="15">
        <f>IF(A106&amp;""="","",COUNTIFS('الدرجات'!$A$6:$A$1005,A106&amp;"",'الدرجات'!$J$6:$J$1005,"متعثر"))</f>
        <v/>
      </c>
      <c r="L106" s="6">
        <f>IF(A106&amp;""="","",IF(D106&gt;0,"ناقص",IF(K106=0,"ناجح",IF(K106&lt;='الإعدادات'!$B$9,"دور ثانٍ","راسب"))))</f>
        <v/>
      </c>
      <c r="M106" s="15">
        <f>IF(I106="","",COUNTIFS('الطلاب'!$B$6:$B$305,B106&amp;"",'الطلاب'!$I$6:$I$305,"&gt;"&amp;I106)+1)</f>
        <v/>
      </c>
      <c r="N106" s="15">
        <f>IF(I106="","",COUNTIFS('الطلاب'!$B$6:$B$305,B106&amp;"",'الطلاب'!$I$6:$I$305,"&gt;"&amp;I106)+COUNTIFS($B$6:B106,B106&amp;"",$I$6:I106,I106))</f>
        <v/>
      </c>
      <c r="O106" s="6">
        <f>IF(N106="","",B106&amp;"|"&amp;N106)</f>
        <v/>
      </c>
    </row>
    <row r="107">
      <c r="A107" s="5" t="n"/>
      <c r="B107" s="5" t="n"/>
      <c r="C107" s="15">
        <f>IF(A107&amp;""="","",COUNTIFS('الدرجات'!$A$6:$A$1005,A107&amp;"",'الدرجات'!$K$6:$K$1005,1))</f>
        <v/>
      </c>
      <c r="D107" s="15">
        <f>IF(A107&amp;""="","",MAX(0,'الإعدادات'!$B$10-C107))</f>
        <v/>
      </c>
      <c r="E107" s="19">
        <f>IF(A107&amp;""="","",SUMIFS('الدرجات'!$L$6:$L$1005,'الدرجات'!$A$6:$A$1005,A107&amp;"",'الدرجات'!$K$6:$K$1005,1))</f>
        <v/>
      </c>
      <c r="F107" s="19">
        <f>IF(A107&amp;""="","",SUMIFS('الدرجات'!$M$6:$M$1005,'الدرجات'!$A$6:$A$1005,A107&amp;"",'الدرجات'!$K$6:$K$1005,1))</f>
        <v/>
      </c>
      <c r="G107" s="19">
        <f>IF(A107&amp;""="","",E107+F107)</f>
        <v/>
      </c>
      <c r="H107" s="19">
        <f>IF(A107&amp;""="","",SUMIFS('الدرجات'!$N$6:$N$1005,'الدرجات'!$A$6:$A$1005,A107&amp;"",'الدرجات'!$K$6:$K$1005,1))</f>
        <v/>
      </c>
      <c r="I107" s="20">
        <f>IF(A107&amp;""="","",IF(D107&gt;0,"",IF(H107=0,"",ROUND(G107/H107,6))))</f>
        <v/>
      </c>
      <c r="J107" s="6">
        <f>IF(I107="","",IF(I107&gt;='الإعدادات'!$B$5,"ممتاز",IF(I107&gt;='الإعدادات'!$B$6,"جيد جدًا",IF(I107&gt;='الإعدادات'!$B$7,"جيد",IF(I107&gt;='الإعدادات'!$B$8,"مقبول","ضعيف")))))</f>
        <v/>
      </c>
      <c r="K107" s="15">
        <f>IF(A107&amp;""="","",COUNTIFS('الدرجات'!$A$6:$A$1005,A107&amp;"",'الدرجات'!$J$6:$J$1005,"متعثر"))</f>
        <v/>
      </c>
      <c r="L107" s="6">
        <f>IF(A107&amp;""="","",IF(D107&gt;0,"ناقص",IF(K107=0,"ناجح",IF(K107&lt;='الإعدادات'!$B$9,"دور ثانٍ","راسب"))))</f>
        <v/>
      </c>
      <c r="M107" s="15">
        <f>IF(I107="","",COUNTIFS('الطلاب'!$B$6:$B$305,B107&amp;"",'الطلاب'!$I$6:$I$305,"&gt;"&amp;I107)+1)</f>
        <v/>
      </c>
      <c r="N107" s="15">
        <f>IF(I107="","",COUNTIFS('الطلاب'!$B$6:$B$305,B107&amp;"",'الطلاب'!$I$6:$I$305,"&gt;"&amp;I107)+COUNTIFS($B$6:B107,B107&amp;"",$I$6:I107,I107))</f>
        <v/>
      </c>
      <c r="O107" s="6">
        <f>IF(N107="","",B107&amp;"|"&amp;N107)</f>
        <v/>
      </c>
    </row>
    <row r="108">
      <c r="A108" s="5" t="n"/>
      <c r="B108" s="5" t="n"/>
      <c r="C108" s="15">
        <f>IF(A108&amp;""="","",COUNTIFS('الدرجات'!$A$6:$A$1005,A108&amp;"",'الدرجات'!$K$6:$K$1005,1))</f>
        <v/>
      </c>
      <c r="D108" s="15">
        <f>IF(A108&amp;""="","",MAX(0,'الإعدادات'!$B$10-C108))</f>
        <v/>
      </c>
      <c r="E108" s="19">
        <f>IF(A108&amp;""="","",SUMIFS('الدرجات'!$L$6:$L$1005,'الدرجات'!$A$6:$A$1005,A108&amp;"",'الدرجات'!$K$6:$K$1005,1))</f>
        <v/>
      </c>
      <c r="F108" s="19">
        <f>IF(A108&amp;""="","",SUMIFS('الدرجات'!$M$6:$M$1005,'الدرجات'!$A$6:$A$1005,A108&amp;"",'الدرجات'!$K$6:$K$1005,1))</f>
        <v/>
      </c>
      <c r="G108" s="19">
        <f>IF(A108&amp;""="","",E108+F108)</f>
        <v/>
      </c>
      <c r="H108" s="19">
        <f>IF(A108&amp;""="","",SUMIFS('الدرجات'!$N$6:$N$1005,'الدرجات'!$A$6:$A$1005,A108&amp;"",'الدرجات'!$K$6:$K$1005,1))</f>
        <v/>
      </c>
      <c r="I108" s="20">
        <f>IF(A108&amp;""="","",IF(D108&gt;0,"",IF(H108=0,"",ROUND(G108/H108,6))))</f>
        <v/>
      </c>
      <c r="J108" s="6">
        <f>IF(I108="","",IF(I108&gt;='الإعدادات'!$B$5,"ممتاز",IF(I108&gt;='الإعدادات'!$B$6,"جيد جدًا",IF(I108&gt;='الإعدادات'!$B$7,"جيد",IF(I108&gt;='الإعدادات'!$B$8,"مقبول","ضعيف")))))</f>
        <v/>
      </c>
      <c r="K108" s="15">
        <f>IF(A108&amp;""="","",COUNTIFS('الدرجات'!$A$6:$A$1005,A108&amp;"",'الدرجات'!$J$6:$J$1005,"متعثر"))</f>
        <v/>
      </c>
      <c r="L108" s="6">
        <f>IF(A108&amp;""="","",IF(D108&gt;0,"ناقص",IF(K108=0,"ناجح",IF(K108&lt;='الإعدادات'!$B$9,"دور ثانٍ","راسب"))))</f>
        <v/>
      </c>
      <c r="M108" s="15">
        <f>IF(I108="","",COUNTIFS('الطلاب'!$B$6:$B$305,B108&amp;"",'الطلاب'!$I$6:$I$305,"&gt;"&amp;I108)+1)</f>
        <v/>
      </c>
      <c r="N108" s="15">
        <f>IF(I108="","",COUNTIFS('الطلاب'!$B$6:$B$305,B108&amp;"",'الطلاب'!$I$6:$I$305,"&gt;"&amp;I108)+COUNTIFS($B$6:B108,B108&amp;"",$I$6:I108,I108))</f>
        <v/>
      </c>
      <c r="O108" s="6">
        <f>IF(N108="","",B108&amp;"|"&amp;N108)</f>
        <v/>
      </c>
    </row>
    <row r="109">
      <c r="A109" s="5" t="n"/>
      <c r="B109" s="5" t="n"/>
      <c r="C109" s="15">
        <f>IF(A109&amp;""="","",COUNTIFS('الدرجات'!$A$6:$A$1005,A109&amp;"",'الدرجات'!$K$6:$K$1005,1))</f>
        <v/>
      </c>
      <c r="D109" s="15">
        <f>IF(A109&amp;""="","",MAX(0,'الإعدادات'!$B$10-C109))</f>
        <v/>
      </c>
      <c r="E109" s="19">
        <f>IF(A109&amp;""="","",SUMIFS('الدرجات'!$L$6:$L$1005,'الدرجات'!$A$6:$A$1005,A109&amp;"",'الدرجات'!$K$6:$K$1005,1))</f>
        <v/>
      </c>
      <c r="F109" s="19">
        <f>IF(A109&amp;""="","",SUMIFS('الدرجات'!$M$6:$M$1005,'الدرجات'!$A$6:$A$1005,A109&amp;"",'الدرجات'!$K$6:$K$1005,1))</f>
        <v/>
      </c>
      <c r="G109" s="19">
        <f>IF(A109&amp;""="","",E109+F109)</f>
        <v/>
      </c>
      <c r="H109" s="19">
        <f>IF(A109&amp;""="","",SUMIFS('الدرجات'!$N$6:$N$1005,'الدرجات'!$A$6:$A$1005,A109&amp;"",'الدرجات'!$K$6:$K$1005,1))</f>
        <v/>
      </c>
      <c r="I109" s="20">
        <f>IF(A109&amp;""="","",IF(D109&gt;0,"",IF(H109=0,"",ROUND(G109/H109,6))))</f>
        <v/>
      </c>
      <c r="J109" s="6">
        <f>IF(I109="","",IF(I109&gt;='الإعدادات'!$B$5,"ممتاز",IF(I109&gt;='الإعدادات'!$B$6,"جيد جدًا",IF(I109&gt;='الإعدادات'!$B$7,"جيد",IF(I109&gt;='الإعدادات'!$B$8,"مقبول","ضعيف")))))</f>
        <v/>
      </c>
      <c r="K109" s="15">
        <f>IF(A109&amp;""="","",COUNTIFS('الدرجات'!$A$6:$A$1005,A109&amp;"",'الدرجات'!$J$6:$J$1005,"متعثر"))</f>
        <v/>
      </c>
      <c r="L109" s="6">
        <f>IF(A109&amp;""="","",IF(D109&gt;0,"ناقص",IF(K109=0,"ناجح",IF(K109&lt;='الإعدادات'!$B$9,"دور ثانٍ","راسب"))))</f>
        <v/>
      </c>
      <c r="M109" s="15">
        <f>IF(I109="","",COUNTIFS('الطلاب'!$B$6:$B$305,B109&amp;"",'الطلاب'!$I$6:$I$305,"&gt;"&amp;I109)+1)</f>
        <v/>
      </c>
      <c r="N109" s="15">
        <f>IF(I109="","",COUNTIFS('الطلاب'!$B$6:$B$305,B109&amp;"",'الطلاب'!$I$6:$I$305,"&gt;"&amp;I109)+COUNTIFS($B$6:B109,B109&amp;"",$I$6:I109,I109))</f>
        <v/>
      </c>
      <c r="O109" s="6">
        <f>IF(N109="","",B109&amp;"|"&amp;N109)</f>
        <v/>
      </c>
    </row>
    <row r="110">
      <c r="A110" s="5" t="n"/>
      <c r="B110" s="5" t="n"/>
      <c r="C110" s="15">
        <f>IF(A110&amp;""="","",COUNTIFS('الدرجات'!$A$6:$A$1005,A110&amp;"",'الدرجات'!$K$6:$K$1005,1))</f>
        <v/>
      </c>
      <c r="D110" s="15">
        <f>IF(A110&amp;""="","",MAX(0,'الإعدادات'!$B$10-C110))</f>
        <v/>
      </c>
      <c r="E110" s="19">
        <f>IF(A110&amp;""="","",SUMIFS('الدرجات'!$L$6:$L$1005,'الدرجات'!$A$6:$A$1005,A110&amp;"",'الدرجات'!$K$6:$K$1005,1))</f>
        <v/>
      </c>
      <c r="F110" s="19">
        <f>IF(A110&amp;""="","",SUMIFS('الدرجات'!$M$6:$M$1005,'الدرجات'!$A$6:$A$1005,A110&amp;"",'الدرجات'!$K$6:$K$1005,1))</f>
        <v/>
      </c>
      <c r="G110" s="19">
        <f>IF(A110&amp;""="","",E110+F110)</f>
        <v/>
      </c>
      <c r="H110" s="19">
        <f>IF(A110&amp;""="","",SUMIFS('الدرجات'!$N$6:$N$1005,'الدرجات'!$A$6:$A$1005,A110&amp;"",'الدرجات'!$K$6:$K$1005,1))</f>
        <v/>
      </c>
      <c r="I110" s="20">
        <f>IF(A110&amp;""="","",IF(D110&gt;0,"",IF(H110=0,"",ROUND(G110/H110,6))))</f>
        <v/>
      </c>
      <c r="J110" s="6">
        <f>IF(I110="","",IF(I110&gt;='الإعدادات'!$B$5,"ممتاز",IF(I110&gt;='الإعدادات'!$B$6,"جيد جدًا",IF(I110&gt;='الإعدادات'!$B$7,"جيد",IF(I110&gt;='الإعدادات'!$B$8,"مقبول","ضعيف")))))</f>
        <v/>
      </c>
      <c r="K110" s="15">
        <f>IF(A110&amp;""="","",COUNTIFS('الدرجات'!$A$6:$A$1005,A110&amp;"",'الدرجات'!$J$6:$J$1005,"متعثر"))</f>
        <v/>
      </c>
      <c r="L110" s="6">
        <f>IF(A110&amp;""="","",IF(D110&gt;0,"ناقص",IF(K110=0,"ناجح",IF(K110&lt;='الإعدادات'!$B$9,"دور ثانٍ","راسب"))))</f>
        <v/>
      </c>
      <c r="M110" s="15">
        <f>IF(I110="","",COUNTIFS('الطلاب'!$B$6:$B$305,B110&amp;"",'الطلاب'!$I$6:$I$305,"&gt;"&amp;I110)+1)</f>
        <v/>
      </c>
      <c r="N110" s="15">
        <f>IF(I110="","",COUNTIFS('الطلاب'!$B$6:$B$305,B110&amp;"",'الطلاب'!$I$6:$I$305,"&gt;"&amp;I110)+COUNTIFS($B$6:B110,B110&amp;"",$I$6:I110,I110))</f>
        <v/>
      </c>
      <c r="O110" s="6">
        <f>IF(N110="","",B110&amp;"|"&amp;N110)</f>
        <v/>
      </c>
    </row>
    <row r="111">
      <c r="A111" s="5" t="n"/>
      <c r="B111" s="5" t="n"/>
      <c r="C111" s="15">
        <f>IF(A111&amp;""="","",COUNTIFS('الدرجات'!$A$6:$A$1005,A111&amp;"",'الدرجات'!$K$6:$K$1005,1))</f>
        <v/>
      </c>
      <c r="D111" s="15">
        <f>IF(A111&amp;""="","",MAX(0,'الإعدادات'!$B$10-C111))</f>
        <v/>
      </c>
      <c r="E111" s="19">
        <f>IF(A111&amp;""="","",SUMIFS('الدرجات'!$L$6:$L$1005,'الدرجات'!$A$6:$A$1005,A111&amp;"",'الدرجات'!$K$6:$K$1005,1))</f>
        <v/>
      </c>
      <c r="F111" s="19">
        <f>IF(A111&amp;""="","",SUMIFS('الدرجات'!$M$6:$M$1005,'الدرجات'!$A$6:$A$1005,A111&amp;"",'الدرجات'!$K$6:$K$1005,1))</f>
        <v/>
      </c>
      <c r="G111" s="19">
        <f>IF(A111&amp;""="","",E111+F111)</f>
        <v/>
      </c>
      <c r="H111" s="19">
        <f>IF(A111&amp;""="","",SUMIFS('الدرجات'!$N$6:$N$1005,'الدرجات'!$A$6:$A$1005,A111&amp;"",'الدرجات'!$K$6:$K$1005,1))</f>
        <v/>
      </c>
      <c r="I111" s="20">
        <f>IF(A111&amp;""="","",IF(D111&gt;0,"",IF(H111=0,"",ROUND(G111/H111,6))))</f>
        <v/>
      </c>
      <c r="J111" s="6">
        <f>IF(I111="","",IF(I111&gt;='الإعدادات'!$B$5,"ممتاز",IF(I111&gt;='الإعدادات'!$B$6,"جيد جدًا",IF(I111&gt;='الإعدادات'!$B$7,"جيد",IF(I111&gt;='الإعدادات'!$B$8,"مقبول","ضعيف")))))</f>
        <v/>
      </c>
      <c r="K111" s="15">
        <f>IF(A111&amp;""="","",COUNTIFS('الدرجات'!$A$6:$A$1005,A111&amp;"",'الدرجات'!$J$6:$J$1005,"متعثر"))</f>
        <v/>
      </c>
      <c r="L111" s="6">
        <f>IF(A111&amp;""="","",IF(D111&gt;0,"ناقص",IF(K111=0,"ناجح",IF(K111&lt;='الإعدادات'!$B$9,"دور ثانٍ","راسب"))))</f>
        <v/>
      </c>
      <c r="M111" s="15">
        <f>IF(I111="","",COUNTIFS('الطلاب'!$B$6:$B$305,B111&amp;"",'الطلاب'!$I$6:$I$305,"&gt;"&amp;I111)+1)</f>
        <v/>
      </c>
      <c r="N111" s="15">
        <f>IF(I111="","",COUNTIFS('الطلاب'!$B$6:$B$305,B111&amp;"",'الطلاب'!$I$6:$I$305,"&gt;"&amp;I111)+COUNTIFS($B$6:B111,B111&amp;"",$I$6:I111,I111))</f>
        <v/>
      </c>
      <c r="O111" s="6">
        <f>IF(N111="","",B111&amp;"|"&amp;N111)</f>
        <v/>
      </c>
    </row>
    <row r="112">
      <c r="A112" s="5" t="n"/>
      <c r="B112" s="5" t="n"/>
      <c r="C112" s="15">
        <f>IF(A112&amp;""="","",COUNTIFS('الدرجات'!$A$6:$A$1005,A112&amp;"",'الدرجات'!$K$6:$K$1005,1))</f>
        <v/>
      </c>
      <c r="D112" s="15">
        <f>IF(A112&amp;""="","",MAX(0,'الإعدادات'!$B$10-C112))</f>
        <v/>
      </c>
      <c r="E112" s="19">
        <f>IF(A112&amp;""="","",SUMIFS('الدرجات'!$L$6:$L$1005,'الدرجات'!$A$6:$A$1005,A112&amp;"",'الدرجات'!$K$6:$K$1005,1))</f>
        <v/>
      </c>
      <c r="F112" s="19">
        <f>IF(A112&amp;""="","",SUMIFS('الدرجات'!$M$6:$M$1005,'الدرجات'!$A$6:$A$1005,A112&amp;"",'الدرجات'!$K$6:$K$1005,1))</f>
        <v/>
      </c>
      <c r="G112" s="19">
        <f>IF(A112&amp;""="","",E112+F112)</f>
        <v/>
      </c>
      <c r="H112" s="19">
        <f>IF(A112&amp;""="","",SUMIFS('الدرجات'!$N$6:$N$1005,'الدرجات'!$A$6:$A$1005,A112&amp;"",'الدرجات'!$K$6:$K$1005,1))</f>
        <v/>
      </c>
      <c r="I112" s="20">
        <f>IF(A112&amp;""="","",IF(D112&gt;0,"",IF(H112=0,"",ROUND(G112/H112,6))))</f>
        <v/>
      </c>
      <c r="J112" s="6">
        <f>IF(I112="","",IF(I112&gt;='الإعدادات'!$B$5,"ممتاز",IF(I112&gt;='الإعدادات'!$B$6,"جيد جدًا",IF(I112&gt;='الإعدادات'!$B$7,"جيد",IF(I112&gt;='الإعدادات'!$B$8,"مقبول","ضعيف")))))</f>
        <v/>
      </c>
      <c r="K112" s="15">
        <f>IF(A112&amp;""="","",COUNTIFS('الدرجات'!$A$6:$A$1005,A112&amp;"",'الدرجات'!$J$6:$J$1005,"متعثر"))</f>
        <v/>
      </c>
      <c r="L112" s="6">
        <f>IF(A112&amp;""="","",IF(D112&gt;0,"ناقص",IF(K112=0,"ناجح",IF(K112&lt;='الإعدادات'!$B$9,"دور ثانٍ","راسب"))))</f>
        <v/>
      </c>
      <c r="M112" s="15">
        <f>IF(I112="","",COUNTIFS('الطلاب'!$B$6:$B$305,B112&amp;"",'الطلاب'!$I$6:$I$305,"&gt;"&amp;I112)+1)</f>
        <v/>
      </c>
      <c r="N112" s="15">
        <f>IF(I112="","",COUNTIFS('الطلاب'!$B$6:$B$305,B112&amp;"",'الطلاب'!$I$6:$I$305,"&gt;"&amp;I112)+COUNTIFS($B$6:B112,B112&amp;"",$I$6:I112,I112))</f>
        <v/>
      </c>
      <c r="O112" s="6">
        <f>IF(N112="","",B112&amp;"|"&amp;N112)</f>
        <v/>
      </c>
    </row>
    <row r="113">
      <c r="A113" s="5" t="n"/>
      <c r="B113" s="5" t="n"/>
      <c r="C113" s="15">
        <f>IF(A113&amp;""="","",COUNTIFS('الدرجات'!$A$6:$A$1005,A113&amp;"",'الدرجات'!$K$6:$K$1005,1))</f>
        <v/>
      </c>
      <c r="D113" s="15">
        <f>IF(A113&amp;""="","",MAX(0,'الإعدادات'!$B$10-C113))</f>
        <v/>
      </c>
      <c r="E113" s="19">
        <f>IF(A113&amp;""="","",SUMIFS('الدرجات'!$L$6:$L$1005,'الدرجات'!$A$6:$A$1005,A113&amp;"",'الدرجات'!$K$6:$K$1005,1))</f>
        <v/>
      </c>
      <c r="F113" s="19">
        <f>IF(A113&amp;""="","",SUMIFS('الدرجات'!$M$6:$M$1005,'الدرجات'!$A$6:$A$1005,A113&amp;"",'الدرجات'!$K$6:$K$1005,1))</f>
        <v/>
      </c>
      <c r="G113" s="19">
        <f>IF(A113&amp;""="","",E113+F113)</f>
        <v/>
      </c>
      <c r="H113" s="19">
        <f>IF(A113&amp;""="","",SUMIFS('الدرجات'!$N$6:$N$1005,'الدرجات'!$A$6:$A$1005,A113&amp;"",'الدرجات'!$K$6:$K$1005,1))</f>
        <v/>
      </c>
      <c r="I113" s="20">
        <f>IF(A113&amp;""="","",IF(D113&gt;0,"",IF(H113=0,"",ROUND(G113/H113,6))))</f>
        <v/>
      </c>
      <c r="J113" s="6">
        <f>IF(I113="","",IF(I113&gt;='الإعدادات'!$B$5,"ممتاز",IF(I113&gt;='الإعدادات'!$B$6,"جيد جدًا",IF(I113&gt;='الإعدادات'!$B$7,"جيد",IF(I113&gt;='الإعدادات'!$B$8,"مقبول","ضعيف")))))</f>
        <v/>
      </c>
      <c r="K113" s="15">
        <f>IF(A113&amp;""="","",COUNTIFS('الدرجات'!$A$6:$A$1005,A113&amp;"",'الدرجات'!$J$6:$J$1005,"متعثر"))</f>
        <v/>
      </c>
      <c r="L113" s="6">
        <f>IF(A113&amp;""="","",IF(D113&gt;0,"ناقص",IF(K113=0,"ناجح",IF(K113&lt;='الإعدادات'!$B$9,"دور ثانٍ","راسب"))))</f>
        <v/>
      </c>
      <c r="M113" s="15">
        <f>IF(I113="","",COUNTIFS('الطلاب'!$B$6:$B$305,B113&amp;"",'الطلاب'!$I$6:$I$305,"&gt;"&amp;I113)+1)</f>
        <v/>
      </c>
      <c r="N113" s="15">
        <f>IF(I113="","",COUNTIFS('الطلاب'!$B$6:$B$305,B113&amp;"",'الطلاب'!$I$6:$I$305,"&gt;"&amp;I113)+COUNTIFS($B$6:B113,B113&amp;"",$I$6:I113,I113))</f>
        <v/>
      </c>
      <c r="O113" s="6">
        <f>IF(N113="","",B113&amp;"|"&amp;N113)</f>
        <v/>
      </c>
    </row>
    <row r="114">
      <c r="A114" s="5" t="n"/>
      <c r="B114" s="5" t="n"/>
      <c r="C114" s="15">
        <f>IF(A114&amp;""="","",COUNTIFS('الدرجات'!$A$6:$A$1005,A114&amp;"",'الدرجات'!$K$6:$K$1005,1))</f>
        <v/>
      </c>
      <c r="D114" s="15">
        <f>IF(A114&amp;""="","",MAX(0,'الإعدادات'!$B$10-C114))</f>
        <v/>
      </c>
      <c r="E114" s="19">
        <f>IF(A114&amp;""="","",SUMIFS('الدرجات'!$L$6:$L$1005,'الدرجات'!$A$6:$A$1005,A114&amp;"",'الدرجات'!$K$6:$K$1005,1))</f>
        <v/>
      </c>
      <c r="F114" s="19">
        <f>IF(A114&amp;""="","",SUMIFS('الدرجات'!$M$6:$M$1005,'الدرجات'!$A$6:$A$1005,A114&amp;"",'الدرجات'!$K$6:$K$1005,1))</f>
        <v/>
      </c>
      <c r="G114" s="19">
        <f>IF(A114&amp;""="","",E114+F114)</f>
        <v/>
      </c>
      <c r="H114" s="19">
        <f>IF(A114&amp;""="","",SUMIFS('الدرجات'!$N$6:$N$1005,'الدرجات'!$A$6:$A$1005,A114&amp;"",'الدرجات'!$K$6:$K$1005,1))</f>
        <v/>
      </c>
      <c r="I114" s="20">
        <f>IF(A114&amp;""="","",IF(D114&gt;0,"",IF(H114=0,"",ROUND(G114/H114,6))))</f>
        <v/>
      </c>
      <c r="J114" s="6">
        <f>IF(I114="","",IF(I114&gt;='الإعدادات'!$B$5,"ممتاز",IF(I114&gt;='الإعدادات'!$B$6,"جيد جدًا",IF(I114&gt;='الإعدادات'!$B$7,"جيد",IF(I114&gt;='الإعدادات'!$B$8,"مقبول","ضعيف")))))</f>
        <v/>
      </c>
      <c r="K114" s="15">
        <f>IF(A114&amp;""="","",COUNTIFS('الدرجات'!$A$6:$A$1005,A114&amp;"",'الدرجات'!$J$6:$J$1005,"متعثر"))</f>
        <v/>
      </c>
      <c r="L114" s="6">
        <f>IF(A114&amp;""="","",IF(D114&gt;0,"ناقص",IF(K114=0,"ناجح",IF(K114&lt;='الإعدادات'!$B$9,"دور ثانٍ","راسب"))))</f>
        <v/>
      </c>
      <c r="M114" s="15">
        <f>IF(I114="","",COUNTIFS('الطلاب'!$B$6:$B$305,B114&amp;"",'الطلاب'!$I$6:$I$305,"&gt;"&amp;I114)+1)</f>
        <v/>
      </c>
      <c r="N114" s="15">
        <f>IF(I114="","",COUNTIFS('الطلاب'!$B$6:$B$305,B114&amp;"",'الطلاب'!$I$6:$I$305,"&gt;"&amp;I114)+COUNTIFS($B$6:B114,B114&amp;"",$I$6:I114,I114))</f>
        <v/>
      </c>
      <c r="O114" s="6">
        <f>IF(N114="","",B114&amp;"|"&amp;N114)</f>
        <v/>
      </c>
    </row>
    <row r="115">
      <c r="A115" s="5" t="n"/>
      <c r="B115" s="5" t="n"/>
      <c r="C115" s="15">
        <f>IF(A115&amp;""="","",COUNTIFS('الدرجات'!$A$6:$A$1005,A115&amp;"",'الدرجات'!$K$6:$K$1005,1))</f>
        <v/>
      </c>
      <c r="D115" s="15">
        <f>IF(A115&amp;""="","",MAX(0,'الإعدادات'!$B$10-C115))</f>
        <v/>
      </c>
      <c r="E115" s="19">
        <f>IF(A115&amp;""="","",SUMIFS('الدرجات'!$L$6:$L$1005,'الدرجات'!$A$6:$A$1005,A115&amp;"",'الدرجات'!$K$6:$K$1005,1))</f>
        <v/>
      </c>
      <c r="F115" s="19">
        <f>IF(A115&amp;""="","",SUMIFS('الدرجات'!$M$6:$M$1005,'الدرجات'!$A$6:$A$1005,A115&amp;"",'الدرجات'!$K$6:$K$1005,1))</f>
        <v/>
      </c>
      <c r="G115" s="19">
        <f>IF(A115&amp;""="","",E115+F115)</f>
        <v/>
      </c>
      <c r="H115" s="19">
        <f>IF(A115&amp;""="","",SUMIFS('الدرجات'!$N$6:$N$1005,'الدرجات'!$A$6:$A$1005,A115&amp;"",'الدرجات'!$K$6:$K$1005,1))</f>
        <v/>
      </c>
      <c r="I115" s="20">
        <f>IF(A115&amp;""="","",IF(D115&gt;0,"",IF(H115=0,"",ROUND(G115/H115,6))))</f>
        <v/>
      </c>
      <c r="J115" s="6">
        <f>IF(I115="","",IF(I115&gt;='الإعدادات'!$B$5,"ممتاز",IF(I115&gt;='الإعدادات'!$B$6,"جيد جدًا",IF(I115&gt;='الإعدادات'!$B$7,"جيد",IF(I115&gt;='الإعدادات'!$B$8,"مقبول","ضعيف")))))</f>
        <v/>
      </c>
      <c r="K115" s="15">
        <f>IF(A115&amp;""="","",COUNTIFS('الدرجات'!$A$6:$A$1005,A115&amp;"",'الدرجات'!$J$6:$J$1005,"متعثر"))</f>
        <v/>
      </c>
      <c r="L115" s="6">
        <f>IF(A115&amp;""="","",IF(D115&gt;0,"ناقص",IF(K115=0,"ناجح",IF(K115&lt;='الإعدادات'!$B$9,"دور ثانٍ","راسب"))))</f>
        <v/>
      </c>
      <c r="M115" s="15">
        <f>IF(I115="","",COUNTIFS('الطلاب'!$B$6:$B$305,B115&amp;"",'الطلاب'!$I$6:$I$305,"&gt;"&amp;I115)+1)</f>
        <v/>
      </c>
      <c r="N115" s="15">
        <f>IF(I115="","",COUNTIFS('الطلاب'!$B$6:$B$305,B115&amp;"",'الطلاب'!$I$6:$I$305,"&gt;"&amp;I115)+COUNTIFS($B$6:B115,B115&amp;"",$I$6:I115,I115))</f>
        <v/>
      </c>
      <c r="O115" s="6">
        <f>IF(N115="","",B115&amp;"|"&amp;N115)</f>
        <v/>
      </c>
    </row>
    <row r="116">
      <c r="A116" s="5" t="n"/>
      <c r="B116" s="5" t="n"/>
      <c r="C116" s="15">
        <f>IF(A116&amp;""="","",COUNTIFS('الدرجات'!$A$6:$A$1005,A116&amp;"",'الدرجات'!$K$6:$K$1005,1))</f>
        <v/>
      </c>
      <c r="D116" s="15">
        <f>IF(A116&amp;""="","",MAX(0,'الإعدادات'!$B$10-C116))</f>
        <v/>
      </c>
      <c r="E116" s="19">
        <f>IF(A116&amp;""="","",SUMIFS('الدرجات'!$L$6:$L$1005,'الدرجات'!$A$6:$A$1005,A116&amp;"",'الدرجات'!$K$6:$K$1005,1))</f>
        <v/>
      </c>
      <c r="F116" s="19">
        <f>IF(A116&amp;""="","",SUMIFS('الدرجات'!$M$6:$M$1005,'الدرجات'!$A$6:$A$1005,A116&amp;"",'الدرجات'!$K$6:$K$1005,1))</f>
        <v/>
      </c>
      <c r="G116" s="19">
        <f>IF(A116&amp;""="","",E116+F116)</f>
        <v/>
      </c>
      <c r="H116" s="19">
        <f>IF(A116&amp;""="","",SUMIFS('الدرجات'!$N$6:$N$1005,'الدرجات'!$A$6:$A$1005,A116&amp;"",'الدرجات'!$K$6:$K$1005,1))</f>
        <v/>
      </c>
      <c r="I116" s="20">
        <f>IF(A116&amp;""="","",IF(D116&gt;0,"",IF(H116=0,"",ROUND(G116/H116,6))))</f>
        <v/>
      </c>
      <c r="J116" s="6">
        <f>IF(I116="","",IF(I116&gt;='الإعدادات'!$B$5,"ممتاز",IF(I116&gt;='الإعدادات'!$B$6,"جيد جدًا",IF(I116&gt;='الإعدادات'!$B$7,"جيد",IF(I116&gt;='الإعدادات'!$B$8,"مقبول","ضعيف")))))</f>
        <v/>
      </c>
      <c r="K116" s="15">
        <f>IF(A116&amp;""="","",COUNTIFS('الدرجات'!$A$6:$A$1005,A116&amp;"",'الدرجات'!$J$6:$J$1005,"متعثر"))</f>
        <v/>
      </c>
      <c r="L116" s="6">
        <f>IF(A116&amp;""="","",IF(D116&gt;0,"ناقص",IF(K116=0,"ناجح",IF(K116&lt;='الإعدادات'!$B$9,"دور ثانٍ","راسب"))))</f>
        <v/>
      </c>
      <c r="M116" s="15">
        <f>IF(I116="","",COUNTIFS('الطلاب'!$B$6:$B$305,B116&amp;"",'الطلاب'!$I$6:$I$305,"&gt;"&amp;I116)+1)</f>
        <v/>
      </c>
      <c r="N116" s="15">
        <f>IF(I116="","",COUNTIFS('الطلاب'!$B$6:$B$305,B116&amp;"",'الطلاب'!$I$6:$I$305,"&gt;"&amp;I116)+COUNTIFS($B$6:B116,B116&amp;"",$I$6:I116,I116))</f>
        <v/>
      </c>
      <c r="O116" s="6">
        <f>IF(N116="","",B116&amp;"|"&amp;N116)</f>
        <v/>
      </c>
    </row>
    <row r="117">
      <c r="A117" s="5" t="n"/>
      <c r="B117" s="5" t="n"/>
      <c r="C117" s="15">
        <f>IF(A117&amp;""="","",COUNTIFS('الدرجات'!$A$6:$A$1005,A117&amp;"",'الدرجات'!$K$6:$K$1005,1))</f>
        <v/>
      </c>
      <c r="D117" s="15">
        <f>IF(A117&amp;""="","",MAX(0,'الإعدادات'!$B$10-C117))</f>
        <v/>
      </c>
      <c r="E117" s="19">
        <f>IF(A117&amp;""="","",SUMIFS('الدرجات'!$L$6:$L$1005,'الدرجات'!$A$6:$A$1005,A117&amp;"",'الدرجات'!$K$6:$K$1005,1))</f>
        <v/>
      </c>
      <c r="F117" s="19">
        <f>IF(A117&amp;""="","",SUMIFS('الدرجات'!$M$6:$M$1005,'الدرجات'!$A$6:$A$1005,A117&amp;"",'الدرجات'!$K$6:$K$1005,1))</f>
        <v/>
      </c>
      <c r="G117" s="19">
        <f>IF(A117&amp;""="","",E117+F117)</f>
        <v/>
      </c>
      <c r="H117" s="19">
        <f>IF(A117&amp;""="","",SUMIFS('الدرجات'!$N$6:$N$1005,'الدرجات'!$A$6:$A$1005,A117&amp;"",'الدرجات'!$K$6:$K$1005,1))</f>
        <v/>
      </c>
      <c r="I117" s="20">
        <f>IF(A117&amp;""="","",IF(D117&gt;0,"",IF(H117=0,"",ROUND(G117/H117,6))))</f>
        <v/>
      </c>
      <c r="J117" s="6">
        <f>IF(I117="","",IF(I117&gt;='الإعدادات'!$B$5,"ممتاز",IF(I117&gt;='الإعدادات'!$B$6,"جيد جدًا",IF(I117&gt;='الإعدادات'!$B$7,"جيد",IF(I117&gt;='الإعدادات'!$B$8,"مقبول","ضعيف")))))</f>
        <v/>
      </c>
      <c r="K117" s="15">
        <f>IF(A117&amp;""="","",COUNTIFS('الدرجات'!$A$6:$A$1005,A117&amp;"",'الدرجات'!$J$6:$J$1005,"متعثر"))</f>
        <v/>
      </c>
      <c r="L117" s="6">
        <f>IF(A117&amp;""="","",IF(D117&gt;0,"ناقص",IF(K117=0,"ناجح",IF(K117&lt;='الإعدادات'!$B$9,"دور ثانٍ","راسب"))))</f>
        <v/>
      </c>
      <c r="M117" s="15">
        <f>IF(I117="","",COUNTIFS('الطلاب'!$B$6:$B$305,B117&amp;"",'الطلاب'!$I$6:$I$305,"&gt;"&amp;I117)+1)</f>
        <v/>
      </c>
      <c r="N117" s="15">
        <f>IF(I117="","",COUNTIFS('الطلاب'!$B$6:$B$305,B117&amp;"",'الطلاب'!$I$6:$I$305,"&gt;"&amp;I117)+COUNTIFS($B$6:B117,B117&amp;"",$I$6:I117,I117))</f>
        <v/>
      </c>
      <c r="O117" s="6">
        <f>IF(N117="","",B117&amp;"|"&amp;N117)</f>
        <v/>
      </c>
    </row>
    <row r="118">
      <c r="A118" s="5" t="n"/>
      <c r="B118" s="5" t="n"/>
      <c r="C118" s="15">
        <f>IF(A118&amp;""="","",COUNTIFS('الدرجات'!$A$6:$A$1005,A118&amp;"",'الدرجات'!$K$6:$K$1005,1))</f>
        <v/>
      </c>
      <c r="D118" s="15">
        <f>IF(A118&amp;""="","",MAX(0,'الإعدادات'!$B$10-C118))</f>
        <v/>
      </c>
      <c r="E118" s="19">
        <f>IF(A118&amp;""="","",SUMIFS('الدرجات'!$L$6:$L$1005,'الدرجات'!$A$6:$A$1005,A118&amp;"",'الدرجات'!$K$6:$K$1005,1))</f>
        <v/>
      </c>
      <c r="F118" s="19">
        <f>IF(A118&amp;""="","",SUMIFS('الدرجات'!$M$6:$M$1005,'الدرجات'!$A$6:$A$1005,A118&amp;"",'الدرجات'!$K$6:$K$1005,1))</f>
        <v/>
      </c>
      <c r="G118" s="19">
        <f>IF(A118&amp;""="","",E118+F118)</f>
        <v/>
      </c>
      <c r="H118" s="19">
        <f>IF(A118&amp;""="","",SUMIFS('الدرجات'!$N$6:$N$1005,'الدرجات'!$A$6:$A$1005,A118&amp;"",'الدرجات'!$K$6:$K$1005,1))</f>
        <v/>
      </c>
      <c r="I118" s="20">
        <f>IF(A118&amp;""="","",IF(D118&gt;0,"",IF(H118=0,"",ROUND(G118/H118,6))))</f>
        <v/>
      </c>
      <c r="J118" s="6">
        <f>IF(I118="","",IF(I118&gt;='الإعدادات'!$B$5,"ممتاز",IF(I118&gt;='الإعدادات'!$B$6,"جيد جدًا",IF(I118&gt;='الإعدادات'!$B$7,"جيد",IF(I118&gt;='الإعدادات'!$B$8,"مقبول","ضعيف")))))</f>
        <v/>
      </c>
      <c r="K118" s="15">
        <f>IF(A118&amp;""="","",COUNTIFS('الدرجات'!$A$6:$A$1005,A118&amp;"",'الدرجات'!$J$6:$J$1005,"متعثر"))</f>
        <v/>
      </c>
      <c r="L118" s="6">
        <f>IF(A118&amp;""="","",IF(D118&gt;0,"ناقص",IF(K118=0,"ناجح",IF(K118&lt;='الإعدادات'!$B$9,"دور ثانٍ","راسب"))))</f>
        <v/>
      </c>
      <c r="M118" s="15">
        <f>IF(I118="","",COUNTIFS('الطلاب'!$B$6:$B$305,B118&amp;"",'الطلاب'!$I$6:$I$305,"&gt;"&amp;I118)+1)</f>
        <v/>
      </c>
      <c r="N118" s="15">
        <f>IF(I118="","",COUNTIFS('الطلاب'!$B$6:$B$305,B118&amp;"",'الطلاب'!$I$6:$I$305,"&gt;"&amp;I118)+COUNTIFS($B$6:B118,B118&amp;"",$I$6:I118,I118))</f>
        <v/>
      </c>
      <c r="O118" s="6">
        <f>IF(N118="","",B118&amp;"|"&amp;N118)</f>
        <v/>
      </c>
    </row>
    <row r="119">
      <c r="A119" s="5" t="n"/>
      <c r="B119" s="5" t="n"/>
      <c r="C119" s="15">
        <f>IF(A119&amp;""="","",COUNTIFS('الدرجات'!$A$6:$A$1005,A119&amp;"",'الدرجات'!$K$6:$K$1005,1))</f>
        <v/>
      </c>
      <c r="D119" s="15">
        <f>IF(A119&amp;""="","",MAX(0,'الإعدادات'!$B$10-C119))</f>
        <v/>
      </c>
      <c r="E119" s="19">
        <f>IF(A119&amp;""="","",SUMIFS('الدرجات'!$L$6:$L$1005,'الدرجات'!$A$6:$A$1005,A119&amp;"",'الدرجات'!$K$6:$K$1005,1))</f>
        <v/>
      </c>
      <c r="F119" s="19">
        <f>IF(A119&amp;""="","",SUMIFS('الدرجات'!$M$6:$M$1005,'الدرجات'!$A$6:$A$1005,A119&amp;"",'الدرجات'!$K$6:$K$1005,1))</f>
        <v/>
      </c>
      <c r="G119" s="19">
        <f>IF(A119&amp;""="","",E119+F119)</f>
        <v/>
      </c>
      <c r="H119" s="19">
        <f>IF(A119&amp;""="","",SUMIFS('الدرجات'!$N$6:$N$1005,'الدرجات'!$A$6:$A$1005,A119&amp;"",'الدرجات'!$K$6:$K$1005,1))</f>
        <v/>
      </c>
      <c r="I119" s="20">
        <f>IF(A119&amp;""="","",IF(D119&gt;0,"",IF(H119=0,"",ROUND(G119/H119,6))))</f>
        <v/>
      </c>
      <c r="J119" s="6">
        <f>IF(I119="","",IF(I119&gt;='الإعدادات'!$B$5,"ممتاز",IF(I119&gt;='الإعدادات'!$B$6,"جيد جدًا",IF(I119&gt;='الإعدادات'!$B$7,"جيد",IF(I119&gt;='الإعدادات'!$B$8,"مقبول","ضعيف")))))</f>
        <v/>
      </c>
      <c r="K119" s="15">
        <f>IF(A119&amp;""="","",COUNTIFS('الدرجات'!$A$6:$A$1005,A119&amp;"",'الدرجات'!$J$6:$J$1005,"متعثر"))</f>
        <v/>
      </c>
      <c r="L119" s="6">
        <f>IF(A119&amp;""="","",IF(D119&gt;0,"ناقص",IF(K119=0,"ناجح",IF(K119&lt;='الإعدادات'!$B$9,"دور ثانٍ","راسب"))))</f>
        <v/>
      </c>
      <c r="M119" s="15">
        <f>IF(I119="","",COUNTIFS('الطلاب'!$B$6:$B$305,B119&amp;"",'الطلاب'!$I$6:$I$305,"&gt;"&amp;I119)+1)</f>
        <v/>
      </c>
      <c r="N119" s="15">
        <f>IF(I119="","",COUNTIFS('الطلاب'!$B$6:$B$305,B119&amp;"",'الطلاب'!$I$6:$I$305,"&gt;"&amp;I119)+COUNTIFS($B$6:B119,B119&amp;"",$I$6:I119,I119))</f>
        <v/>
      </c>
      <c r="O119" s="6">
        <f>IF(N119="","",B119&amp;"|"&amp;N119)</f>
        <v/>
      </c>
    </row>
    <row r="120">
      <c r="A120" s="5" t="n"/>
      <c r="B120" s="5" t="n"/>
      <c r="C120" s="15">
        <f>IF(A120&amp;""="","",COUNTIFS('الدرجات'!$A$6:$A$1005,A120&amp;"",'الدرجات'!$K$6:$K$1005,1))</f>
        <v/>
      </c>
      <c r="D120" s="15">
        <f>IF(A120&amp;""="","",MAX(0,'الإعدادات'!$B$10-C120))</f>
        <v/>
      </c>
      <c r="E120" s="19">
        <f>IF(A120&amp;""="","",SUMIFS('الدرجات'!$L$6:$L$1005,'الدرجات'!$A$6:$A$1005,A120&amp;"",'الدرجات'!$K$6:$K$1005,1))</f>
        <v/>
      </c>
      <c r="F120" s="19">
        <f>IF(A120&amp;""="","",SUMIFS('الدرجات'!$M$6:$M$1005,'الدرجات'!$A$6:$A$1005,A120&amp;"",'الدرجات'!$K$6:$K$1005,1))</f>
        <v/>
      </c>
      <c r="G120" s="19">
        <f>IF(A120&amp;""="","",E120+F120)</f>
        <v/>
      </c>
      <c r="H120" s="19">
        <f>IF(A120&amp;""="","",SUMIFS('الدرجات'!$N$6:$N$1005,'الدرجات'!$A$6:$A$1005,A120&amp;"",'الدرجات'!$K$6:$K$1005,1))</f>
        <v/>
      </c>
      <c r="I120" s="20">
        <f>IF(A120&amp;""="","",IF(D120&gt;0,"",IF(H120=0,"",ROUND(G120/H120,6))))</f>
        <v/>
      </c>
      <c r="J120" s="6">
        <f>IF(I120="","",IF(I120&gt;='الإعدادات'!$B$5,"ممتاز",IF(I120&gt;='الإعدادات'!$B$6,"جيد جدًا",IF(I120&gt;='الإعدادات'!$B$7,"جيد",IF(I120&gt;='الإعدادات'!$B$8,"مقبول","ضعيف")))))</f>
        <v/>
      </c>
      <c r="K120" s="15">
        <f>IF(A120&amp;""="","",COUNTIFS('الدرجات'!$A$6:$A$1005,A120&amp;"",'الدرجات'!$J$6:$J$1005,"متعثر"))</f>
        <v/>
      </c>
      <c r="L120" s="6">
        <f>IF(A120&amp;""="","",IF(D120&gt;0,"ناقص",IF(K120=0,"ناجح",IF(K120&lt;='الإعدادات'!$B$9,"دور ثانٍ","راسب"))))</f>
        <v/>
      </c>
      <c r="M120" s="15">
        <f>IF(I120="","",COUNTIFS('الطلاب'!$B$6:$B$305,B120&amp;"",'الطلاب'!$I$6:$I$305,"&gt;"&amp;I120)+1)</f>
        <v/>
      </c>
      <c r="N120" s="15">
        <f>IF(I120="","",COUNTIFS('الطلاب'!$B$6:$B$305,B120&amp;"",'الطلاب'!$I$6:$I$305,"&gt;"&amp;I120)+COUNTIFS($B$6:B120,B120&amp;"",$I$6:I120,I120))</f>
        <v/>
      </c>
      <c r="O120" s="6">
        <f>IF(N120="","",B120&amp;"|"&amp;N120)</f>
        <v/>
      </c>
    </row>
    <row r="121">
      <c r="A121" s="5" t="n"/>
      <c r="B121" s="5" t="n"/>
      <c r="C121" s="15">
        <f>IF(A121&amp;""="","",COUNTIFS('الدرجات'!$A$6:$A$1005,A121&amp;"",'الدرجات'!$K$6:$K$1005,1))</f>
        <v/>
      </c>
      <c r="D121" s="15">
        <f>IF(A121&amp;""="","",MAX(0,'الإعدادات'!$B$10-C121))</f>
        <v/>
      </c>
      <c r="E121" s="19">
        <f>IF(A121&amp;""="","",SUMIFS('الدرجات'!$L$6:$L$1005,'الدرجات'!$A$6:$A$1005,A121&amp;"",'الدرجات'!$K$6:$K$1005,1))</f>
        <v/>
      </c>
      <c r="F121" s="19">
        <f>IF(A121&amp;""="","",SUMIFS('الدرجات'!$M$6:$M$1005,'الدرجات'!$A$6:$A$1005,A121&amp;"",'الدرجات'!$K$6:$K$1005,1))</f>
        <v/>
      </c>
      <c r="G121" s="19">
        <f>IF(A121&amp;""="","",E121+F121)</f>
        <v/>
      </c>
      <c r="H121" s="19">
        <f>IF(A121&amp;""="","",SUMIFS('الدرجات'!$N$6:$N$1005,'الدرجات'!$A$6:$A$1005,A121&amp;"",'الدرجات'!$K$6:$K$1005,1))</f>
        <v/>
      </c>
      <c r="I121" s="20">
        <f>IF(A121&amp;""="","",IF(D121&gt;0,"",IF(H121=0,"",ROUND(G121/H121,6))))</f>
        <v/>
      </c>
      <c r="J121" s="6">
        <f>IF(I121="","",IF(I121&gt;='الإعدادات'!$B$5,"ممتاز",IF(I121&gt;='الإعدادات'!$B$6,"جيد جدًا",IF(I121&gt;='الإعدادات'!$B$7,"جيد",IF(I121&gt;='الإعدادات'!$B$8,"مقبول","ضعيف")))))</f>
        <v/>
      </c>
      <c r="K121" s="15">
        <f>IF(A121&amp;""="","",COUNTIFS('الدرجات'!$A$6:$A$1005,A121&amp;"",'الدرجات'!$J$6:$J$1005,"متعثر"))</f>
        <v/>
      </c>
      <c r="L121" s="6">
        <f>IF(A121&amp;""="","",IF(D121&gt;0,"ناقص",IF(K121=0,"ناجح",IF(K121&lt;='الإعدادات'!$B$9,"دور ثانٍ","راسب"))))</f>
        <v/>
      </c>
      <c r="M121" s="15">
        <f>IF(I121="","",COUNTIFS('الطلاب'!$B$6:$B$305,B121&amp;"",'الطلاب'!$I$6:$I$305,"&gt;"&amp;I121)+1)</f>
        <v/>
      </c>
      <c r="N121" s="15">
        <f>IF(I121="","",COUNTIFS('الطلاب'!$B$6:$B$305,B121&amp;"",'الطلاب'!$I$6:$I$305,"&gt;"&amp;I121)+COUNTIFS($B$6:B121,B121&amp;"",$I$6:I121,I121))</f>
        <v/>
      </c>
      <c r="O121" s="6">
        <f>IF(N121="","",B121&amp;"|"&amp;N121)</f>
        <v/>
      </c>
    </row>
    <row r="122">
      <c r="A122" s="5" t="n"/>
      <c r="B122" s="5" t="n"/>
      <c r="C122" s="15">
        <f>IF(A122&amp;""="","",COUNTIFS('الدرجات'!$A$6:$A$1005,A122&amp;"",'الدرجات'!$K$6:$K$1005,1))</f>
        <v/>
      </c>
      <c r="D122" s="15">
        <f>IF(A122&amp;""="","",MAX(0,'الإعدادات'!$B$10-C122))</f>
        <v/>
      </c>
      <c r="E122" s="19">
        <f>IF(A122&amp;""="","",SUMIFS('الدرجات'!$L$6:$L$1005,'الدرجات'!$A$6:$A$1005,A122&amp;"",'الدرجات'!$K$6:$K$1005,1))</f>
        <v/>
      </c>
      <c r="F122" s="19">
        <f>IF(A122&amp;""="","",SUMIFS('الدرجات'!$M$6:$M$1005,'الدرجات'!$A$6:$A$1005,A122&amp;"",'الدرجات'!$K$6:$K$1005,1))</f>
        <v/>
      </c>
      <c r="G122" s="19">
        <f>IF(A122&amp;""="","",E122+F122)</f>
        <v/>
      </c>
      <c r="H122" s="19">
        <f>IF(A122&amp;""="","",SUMIFS('الدرجات'!$N$6:$N$1005,'الدرجات'!$A$6:$A$1005,A122&amp;"",'الدرجات'!$K$6:$K$1005,1))</f>
        <v/>
      </c>
      <c r="I122" s="20">
        <f>IF(A122&amp;""="","",IF(D122&gt;0,"",IF(H122=0,"",ROUND(G122/H122,6))))</f>
        <v/>
      </c>
      <c r="J122" s="6">
        <f>IF(I122="","",IF(I122&gt;='الإعدادات'!$B$5,"ممتاز",IF(I122&gt;='الإعدادات'!$B$6,"جيد جدًا",IF(I122&gt;='الإعدادات'!$B$7,"جيد",IF(I122&gt;='الإعدادات'!$B$8,"مقبول","ضعيف")))))</f>
        <v/>
      </c>
      <c r="K122" s="15">
        <f>IF(A122&amp;""="","",COUNTIFS('الدرجات'!$A$6:$A$1005,A122&amp;"",'الدرجات'!$J$6:$J$1005,"متعثر"))</f>
        <v/>
      </c>
      <c r="L122" s="6">
        <f>IF(A122&amp;""="","",IF(D122&gt;0,"ناقص",IF(K122=0,"ناجح",IF(K122&lt;='الإعدادات'!$B$9,"دور ثانٍ","راسب"))))</f>
        <v/>
      </c>
      <c r="M122" s="15">
        <f>IF(I122="","",COUNTIFS('الطلاب'!$B$6:$B$305,B122&amp;"",'الطلاب'!$I$6:$I$305,"&gt;"&amp;I122)+1)</f>
        <v/>
      </c>
      <c r="N122" s="15">
        <f>IF(I122="","",COUNTIFS('الطلاب'!$B$6:$B$305,B122&amp;"",'الطلاب'!$I$6:$I$305,"&gt;"&amp;I122)+COUNTIFS($B$6:B122,B122&amp;"",$I$6:I122,I122))</f>
        <v/>
      </c>
      <c r="O122" s="6">
        <f>IF(N122="","",B122&amp;"|"&amp;N122)</f>
        <v/>
      </c>
    </row>
    <row r="123">
      <c r="A123" s="5" t="n"/>
      <c r="B123" s="5" t="n"/>
      <c r="C123" s="15">
        <f>IF(A123&amp;""="","",COUNTIFS('الدرجات'!$A$6:$A$1005,A123&amp;"",'الدرجات'!$K$6:$K$1005,1))</f>
        <v/>
      </c>
      <c r="D123" s="15">
        <f>IF(A123&amp;""="","",MAX(0,'الإعدادات'!$B$10-C123))</f>
        <v/>
      </c>
      <c r="E123" s="19">
        <f>IF(A123&amp;""="","",SUMIFS('الدرجات'!$L$6:$L$1005,'الدرجات'!$A$6:$A$1005,A123&amp;"",'الدرجات'!$K$6:$K$1005,1))</f>
        <v/>
      </c>
      <c r="F123" s="19">
        <f>IF(A123&amp;""="","",SUMIFS('الدرجات'!$M$6:$M$1005,'الدرجات'!$A$6:$A$1005,A123&amp;"",'الدرجات'!$K$6:$K$1005,1))</f>
        <v/>
      </c>
      <c r="G123" s="19">
        <f>IF(A123&amp;""="","",E123+F123)</f>
        <v/>
      </c>
      <c r="H123" s="19">
        <f>IF(A123&amp;""="","",SUMIFS('الدرجات'!$N$6:$N$1005,'الدرجات'!$A$6:$A$1005,A123&amp;"",'الدرجات'!$K$6:$K$1005,1))</f>
        <v/>
      </c>
      <c r="I123" s="20">
        <f>IF(A123&amp;""="","",IF(D123&gt;0,"",IF(H123=0,"",ROUND(G123/H123,6))))</f>
        <v/>
      </c>
      <c r="J123" s="6">
        <f>IF(I123="","",IF(I123&gt;='الإعدادات'!$B$5,"ممتاز",IF(I123&gt;='الإعدادات'!$B$6,"جيد جدًا",IF(I123&gt;='الإعدادات'!$B$7,"جيد",IF(I123&gt;='الإعدادات'!$B$8,"مقبول","ضعيف")))))</f>
        <v/>
      </c>
      <c r="K123" s="15">
        <f>IF(A123&amp;""="","",COUNTIFS('الدرجات'!$A$6:$A$1005,A123&amp;"",'الدرجات'!$J$6:$J$1005,"متعثر"))</f>
        <v/>
      </c>
      <c r="L123" s="6">
        <f>IF(A123&amp;""="","",IF(D123&gt;0,"ناقص",IF(K123=0,"ناجح",IF(K123&lt;='الإعدادات'!$B$9,"دور ثانٍ","راسب"))))</f>
        <v/>
      </c>
      <c r="M123" s="15">
        <f>IF(I123="","",COUNTIFS('الطلاب'!$B$6:$B$305,B123&amp;"",'الطلاب'!$I$6:$I$305,"&gt;"&amp;I123)+1)</f>
        <v/>
      </c>
      <c r="N123" s="15">
        <f>IF(I123="","",COUNTIFS('الطلاب'!$B$6:$B$305,B123&amp;"",'الطلاب'!$I$6:$I$305,"&gt;"&amp;I123)+COUNTIFS($B$6:B123,B123&amp;"",$I$6:I123,I123))</f>
        <v/>
      </c>
      <c r="O123" s="6">
        <f>IF(N123="","",B123&amp;"|"&amp;N123)</f>
        <v/>
      </c>
    </row>
    <row r="124">
      <c r="A124" s="5" t="n"/>
      <c r="B124" s="5" t="n"/>
      <c r="C124" s="15">
        <f>IF(A124&amp;""="","",COUNTIFS('الدرجات'!$A$6:$A$1005,A124&amp;"",'الدرجات'!$K$6:$K$1005,1))</f>
        <v/>
      </c>
      <c r="D124" s="15">
        <f>IF(A124&amp;""="","",MAX(0,'الإعدادات'!$B$10-C124))</f>
        <v/>
      </c>
      <c r="E124" s="19">
        <f>IF(A124&amp;""="","",SUMIFS('الدرجات'!$L$6:$L$1005,'الدرجات'!$A$6:$A$1005,A124&amp;"",'الدرجات'!$K$6:$K$1005,1))</f>
        <v/>
      </c>
      <c r="F124" s="19">
        <f>IF(A124&amp;""="","",SUMIFS('الدرجات'!$M$6:$M$1005,'الدرجات'!$A$6:$A$1005,A124&amp;"",'الدرجات'!$K$6:$K$1005,1))</f>
        <v/>
      </c>
      <c r="G124" s="19">
        <f>IF(A124&amp;""="","",E124+F124)</f>
        <v/>
      </c>
      <c r="H124" s="19">
        <f>IF(A124&amp;""="","",SUMIFS('الدرجات'!$N$6:$N$1005,'الدرجات'!$A$6:$A$1005,A124&amp;"",'الدرجات'!$K$6:$K$1005,1))</f>
        <v/>
      </c>
      <c r="I124" s="20">
        <f>IF(A124&amp;""="","",IF(D124&gt;0,"",IF(H124=0,"",ROUND(G124/H124,6))))</f>
        <v/>
      </c>
      <c r="J124" s="6">
        <f>IF(I124="","",IF(I124&gt;='الإعدادات'!$B$5,"ممتاز",IF(I124&gt;='الإعدادات'!$B$6,"جيد جدًا",IF(I124&gt;='الإعدادات'!$B$7,"جيد",IF(I124&gt;='الإعدادات'!$B$8,"مقبول","ضعيف")))))</f>
        <v/>
      </c>
      <c r="K124" s="15">
        <f>IF(A124&amp;""="","",COUNTIFS('الدرجات'!$A$6:$A$1005,A124&amp;"",'الدرجات'!$J$6:$J$1005,"متعثر"))</f>
        <v/>
      </c>
      <c r="L124" s="6">
        <f>IF(A124&amp;""="","",IF(D124&gt;0,"ناقص",IF(K124=0,"ناجح",IF(K124&lt;='الإعدادات'!$B$9,"دور ثانٍ","راسب"))))</f>
        <v/>
      </c>
      <c r="M124" s="15">
        <f>IF(I124="","",COUNTIFS('الطلاب'!$B$6:$B$305,B124&amp;"",'الطلاب'!$I$6:$I$305,"&gt;"&amp;I124)+1)</f>
        <v/>
      </c>
      <c r="N124" s="15">
        <f>IF(I124="","",COUNTIFS('الطلاب'!$B$6:$B$305,B124&amp;"",'الطلاب'!$I$6:$I$305,"&gt;"&amp;I124)+COUNTIFS($B$6:B124,B124&amp;"",$I$6:I124,I124))</f>
        <v/>
      </c>
      <c r="O124" s="6">
        <f>IF(N124="","",B124&amp;"|"&amp;N124)</f>
        <v/>
      </c>
    </row>
    <row r="125">
      <c r="A125" s="5" t="n"/>
      <c r="B125" s="5" t="n"/>
      <c r="C125" s="15">
        <f>IF(A125&amp;""="","",COUNTIFS('الدرجات'!$A$6:$A$1005,A125&amp;"",'الدرجات'!$K$6:$K$1005,1))</f>
        <v/>
      </c>
      <c r="D125" s="15">
        <f>IF(A125&amp;""="","",MAX(0,'الإعدادات'!$B$10-C125))</f>
        <v/>
      </c>
      <c r="E125" s="19">
        <f>IF(A125&amp;""="","",SUMIFS('الدرجات'!$L$6:$L$1005,'الدرجات'!$A$6:$A$1005,A125&amp;"",'الدرجات'!$K$6:$K$1005,1))</f>
        <v/>
      </c>
      <c r="F125" s="19">
        <f>IF(A125&amp;""="","",SUMIFS('الدرجات'!$M$6:$M$1005,'الدرجات'!$A$6:$A$1005,A125&amp;"",'الدرجات'!$K$6:$K$1005,1))</f>
        <v/>
      </c>
      <c r="G125" s="19">
        <f>IF(A125&amp;""="","",E125+F125)</f>
        <v/>
      </c>
      <c r="H125" s="19">
        <f>IF(A125&amp;""="","",SUMIFS('الدرجات'!$N$6:$N$1005,'الدرجات'!$A$6:$A$1005,A125&amp;"",'الدرجات'!$K$6:$K$1005,1))</f>
        <v/>
      </c>
      <c r="I125" s="20">
        <f>IF(A125&amp;""="","",IF(D125&gt;0,"",IF(H125=0,"",ROUND(G125/H125,6))))</f>
        <v/>
      </c>
      <c r="J125" s="6">
        <f>IF(I125="","",IF(I125&gt;='الإعدادات'!$B$5,"ممتاز",IF(I125&gt;='الإعدادات'!$B$6,"جيد جدًا",IF(I125&gt;='الإعدادات'!$B$7,"جيد",IF(I125&gt;='الإعدادات'!$B$8,"مقبول","ضعيف")))))</f>
        <v/>
      </c>
      <c r="K125" s="15">
        <f>IF(A125&amp;""="","",COUNTIFS('الدرجات'!$A$6:$A$1005,A125&amp;"",'الدرجات'!$J$6:$J$1005,"متعثر"))</f>
        <v/>
      </c>
      <c r="L125" s="6">
        <f>IF(A125&amp;""="","",IF(D125&gt;0,"ناقص",IF(K125=0,"ناجح",IF(K125&lt;='الإعدادات'!$B$9,"دور ثانٍ","راسب"))))</f>
        <v/>
      </c>
      <c r="M125" s="15">
        <f>IF(I125="","",COUNTIFS('الطلاب'!$B$6:$B$305,B125&amp;"",'الطلاب'!$I$6:$I$305,"&gt;"&amp;I125)+1)</f>
        <v/>
      </c>
      <c r="N125" s="15">
        <f>IF(I125="","",COUNTIFS('الطلاب'!$B$6:$B$305,B125&amp;"",'الطلاب'!$I$6:$I$305,"&gt;"&amp;I125)+COUNTIFS($B$6:B125,B125&amp;"",$I$6:I125,I125))</f>
        <v/>
      </c>
      <c r="O125" s="6">
        <f>IF(N125="","",B125&amp;"|"&amp;N125)</f>
        <v/>
      </c>
    </row>
    <row r="126">
      <c r="A126" s="5" t="n"/>
      <c r="B126" s="5" t="n"/>
      <c r="C126" s="15">
        <f>IF(A126&amp;""="","",COUNTIFS('الدرجات'!$A$6:$A$1005,A126&amp;"",'الدرجات'!$K$6:$K$1005,1))</f>
        <v/>
      </c>
      <c r="D126" s="15">
        <f>IF(A126&amp;""="","",MAX(0,'الإعدادات'!$B$10-C126))</f>
        <v/>
      </c>
      <c r="E126" s="19">
        <f>IF(A126&amp;""="","",SUMIFS('الدرجات'!$L$6:$L$1005,'الدرجات'!$A$6:$A$1005,A126&amp;"",'الدرجات'!$K$6:$K$1005,1))</f>
        <v/>
      </c>
      <c r="F126" s="19">
        <f>IF(A126&amp;""="","",SUMIFS('الدرجات'!$M$6:$M$1005,'الدرجات'!$A$6:$A$1005,A126&amp;"",'الدرجات'!$K$6:$K$1005,1))</f>
        <v/>
      </c>
      <c r="G126" s="19">
        <f>IF(A126&amp;""="","",E126+F126)</f>
        <v/>
      </c>
      <c r="H126" s="19">
        <f>IF(A126&amp;""="","",SUMIFS('الدرجات'!$N$6:$N$1005,'الدرجات'!$A$6:$A$1005,A126&amp;"",'الدرجات'!$K$6:$K$1005,1))</f>
        <v/>
      </c>
      <c r="I126" s="20">
        <f>IF(A126&amp;""="","",IF(D126&gt;0,"",IF(H126=0,"",ROUND(G126/H126,6))))</f>
        <v/>
      </c>
      <c r="J126" s="6">
        <f>IF(I126="","",IF(I126&gt;='الإعدادات'!$B$5,"ممتاز",IF(I126&gt;='الإعدادات'!$B$6,"جيد جدًا",IF(I126&gt;='الإعدادات'!$B$7,"جيد",IF(I126&gt;='الإعدادات'!$B$8,"مقبول","ضعيف")))))</f>
        <v/>
      </c>
      <c r="K126" s="15">
        <f>IF(A126&amp;""="","",COUNTIFS('الدرجات'!$A$6:$A$1005,A126&amp;"",'الدرجات'!$J$6:$J$1005,"متعثر"))</f>
        <v/>
      </c>
      <c r="L126" s="6">
        <f>IF(A126&amp;""="","",IF(D126&gt;0,"ناقص",IF(K126=0,"ناجح",IF(K126&lt;='الإعدادات'!$B$9,"دور ثانٍ","راسب"))))</f>
        <v/>
      </c>
      <c r="M126" s="15">
        <f>IF(I126="","",COUNTIFS('الطلاب'!$B$6:$B$305,B126&amp;"",'الطلاب'!$I$6:$I$305,"&gt;"&amp;I126)+1)</f>
        <v/>
      </c>
      <c r="N126" s="15">
        <f>IF(I126="","",COUNTIFS('الطلاب'!$B$6:$B$305,B126&amp;"",'الطلاب'!$I$6:$I$305,"&gt;"&amp;I126)+COUNTIFS($B$6:B126,B126&amp;"",$I$6:I126,I126))</f>
        <v/>
      </c>
      <c r="O126" s="6">
        <f>IF(N126="","",B126&amp;"|"&amp;N126)</f>
        <v/>
      </c>
    </row>
    <row r="127">
      <c r="A127" s="5" t="n"/>
      <c r="B127" s="5" t="n"/>
      <c r="C127" s="15">
        <f>IF(A127&amp;""="","",COUNTIFS('الدرجات'!$A$6:$A$1005,A127&amp;"",'الدرجات'!$K$6:$K$1005,1))</f>
        <v/>
      </c>
      <c r="D127" s="15">
        <f>IF(A127&amp;""="","",MAX(0,'الإعدادات'!$B$10-C127))</f>
        <v/>
      </c>
      <c r="E127" s="19">
        <f>IF(A127&amp;""="","",SUMIFS('الدرجات'!$L$6:$L$1005,'الدرجات'!$A$6:$A$1005,A127&amp;"",'الدرجات'!$K$6:$K$1005,1))</f>
        <v/>
      </c>
      <c r="F127" s="19">
        <f>IF(A127&amp;""="","",SUMIFS('الدرجات'!$M$6:$M$1005,'الدرجات'!$A$6:$A$1005,A127&amp;"",'الدرجات'!$K$6:$K$1005,1))</f>
        <v/>
      </c>
      <c r="G127" s="19">
        <f>IF(A127&amp;""="","",E127+F127)</f>
        <v/>
      </c>
      <c r="H127" s="19">
        <f>IF(A127&amp;""="","",SUMIFS('الدرجات'!$N$6:$N$1005,'الدرجات'!$A$6:$A$1005,A127&amp;"",'الدرجات'!$K$6:$K$1005,1))</f>
        <v/>
      </c>
      <c r="I127" s="20">
        <f>IF(A127&amp;""="","",IF(D127&gt;0,"",IF(H127=0,"",ROUND(G127/H127,6))))</f>
        <v/>
      </c>
      <c r="J127" s="6">
        <f>IF(I127="","",IF(I127&gt;='الإعدادات'!$B$5,"ممتاز",IF(I127&gt;='الإعدادات'!$B$6,"جيد جدًا",IF(I127&gt;='الإعدادات'!$B$7,"جيد",IF(I127&gt;='الإعدادات'!$B$8,"مقبول","ضعيف")))))</f>
        <v/>
      </c>
      <c r="K127" s="15">
        <f>IF(A127&amp;""="","",COUNTIFS('الدرجات'!$A$6:$A$1005,A127&amp;"",'الدرجات'!$J$6:$J$1005,"متعثر"))</f>
        <v/>
      </c>
      <c r="L127" s="6">
        <f>IF(A127&amp;""="","",IF(D127&gt;0,"ناقص",IF(K127=0,"ناجح",IF(K127&lt;='الإعدادات'!$B$9,"دور ثانٍ","راسب"))))</f>
        <v/>
      </c>
      <c r="M127" s="15">
        <f>IF(I127="","",COUNTIFS('الطلاب'!$B$6:$B$305,B127&amp;"",'الطلاب'!$I$6:$I$305,"&gt;"&amp;I127)+1)</f>
        <v/>
      </c>
      <c r="N127" s="15">
        <f>IF(I127="","",COUNTIFS('الطلاب'!$B$6:$B$305,B127&amp;"",'الطلاب'!$I$6:$I$305,"&gt;"&amp;I127)+COUNTIFS($B$6:B127,B127&amp;"",$I$6:I127,I127))</f>
        <v/>
      </c>
      <c r="O127" s="6">
        <f>IF(N127="","",B127&amp;"|"&amp;N127)</f>
        <v/>
      </c>
    </row>
    <row r="128">
      <c r="A128" s="5" t="n"/>
      <c r="B128" s="5" t="n"/>
      <c r="C128" s="15">
        <f>IF(A128&amp;""="","",COUNTIFS('الدرجات'!$A$6:$A$1005,A128&amp;"",'الدرجات'!$K$6:$K$1005,1))</f>
        <v/>
      </c>
      <c r="D128" s="15">
        <f>IF(A128&amp;""="","",MAX(0,'الإعدادات'!$B$10-C128))</f>
        <v/>
      </c>
      <c r="E128" s="19">
        <f>IF(A128&amp;""="","",SUMIFS('الدرجات'!$L$6:$L$1005,'الدرجات'!$A$6:$A$1005,A128&amp;"",'الدرجات'!$K$6:$K$1005,1))</f>
        <v/>
      </c>
      <c r="F128" s="19">
        <f>IF(A128&amp;""="","",SUMIFS('الدرجات'!$M$6:$M$1005,'الدرجات'!$A$6:$A$1005,A128&amp;"",'الدرجات'!$K$6:$K$1005,1))</f>
        <v/>
      </c>
      <c r="G128" s="19">
        <f>IF(A128&amp;""="","",E128+F128)</f>
        <v/>
      </c>
      <c r="H128" s="19">
        <f>IF(A128&amp;""="","",SUMIFS('الدرجات'!$N$6:$N$1005,'الدرجات'!$A$6:$A$1005,A128&amp;"",'الدرجات'!$K$6:$K$1005,1))</f>
        <v/>
      </c>
      <c r="I128" s="20">
        <f>IF(A128&amp;""="","",IF(D128&gt;0,"",IF(H128=0,"",ROUND(G128/H128,6))))</f>
        <v/>
      </c>
      <c r="J128" s="6">
        <f>IF(I128="","",IF(I128&gt;='الإعدادات'!$B$5,"ممتاز",IF(I128&gt;='الإعدادات'!$B$6,"جيد جدًا",IF(I128&gt;='الإعدادات'!$B$7,"جيد",IF(I128&gt;='الإعدادات'!$B$8,"مقبول","ضعيف")))))</f>
        <v/>
      </c>
      <c r="K128" s="15">
        <f>IF(A128&amp;""="","",COUNTIFS('الدرجات'!$A$6:$A$1005,A128&amp;"",'الدرجات'!$J$6:$J$1005,"متعثر"))</f>
        <v/>
      </c>
      <c r="L128" s="6">
        <f>IF(A128&amp;""="","",IF(D128&gt;0,"ناقص",IF(K128=0,"ناجح",IF(K128&lt;='الإعدادات'!$B$9,"دور ثانٍ","راسب"))))</f>
        <v/>
      </c>
      <c r="M128" s="15">
        <f>IF(I128="","",COUNTIFS('الطلاب'!$B$6:$B$305,B128&amp;"",'الطلاب'!$I$6:$I$305,"&gt;"&amp;I128)+1)</f>
        <v/>
      </c>
      <c r="N128" s="15">
        <f>IF(I128="","",COUNTIFS('الطلاب'!$B$6:$B$305,B128&amp;"",'الطلاب'!$I$6:$I$305,"&gt;"&amp;I128)+COUNTIFS($B$6:B128,B128&amp;"",$I$6:I128,I128))</f>
        <v/>
      </c>
      <c r="O128" s="6">
        <f>IF(N128="","",B128&amp;"|"&amp;N128)</f>
        <v/>
      </c>
    </row>
    <row r="129">
      <c r="A129" s="5" t="n"/>
      <c r="B129" s="5" t="n"/>
      <c r="C129" s="15">
        <f>IF(A129&amp;""="","",COUNTIFS('الدرجات'!$A$6:$A$1005,A129&amp;"",'الدرجات'!$K$6:$K$1005,1))</f>
        <v/>
      </c>
      <c r="D129" s="15">
        <f>IF(A129&amp;""="","",MAX(0,'الإعدادات'!$B$10-C129))</f>
        <v/>
      </c>
      <c r="E129" s="19">
        <f>IF(A129&amp;""="","",SUMIFS('الدرجات'!$L$6:$L$1005,'الدرجات'!$A$6:$A$1005,A129&amp;"",'الدرجات'!$K$6:$K$1005,1))</f>
        <v/>
      </c>
      <c r="F129" s="19">
        <f>IF(A129&amp;""="","",SUMIFS('الدرجات'!$M$6:$M$1005,'الدرجات'!$A$6:$A$1005,A129&amp;"",'الدرجات'!$K$6:$K$1005,1))</f>
        <v/>
      </c>
      <c r="G129" s="19">
        <f>IF(A129&amp;""="","",E129+F129)</f>
        <v/>
      </c>
      <c r="H129" s="19">
        <f>IF(A129&amp;""="","",SUMIFS('الدرجات'!$N$6:$N$1005,'الدرجات'!$A$6:$A$1005,A129&amp;"",'الدرجات'!$K$6:$K$1005,1))</f>
        <v/>
      </c>
      <c r="I129" s="20">
        <f>IF(A129&amp;""="","",IF(D129&gt;0,"",IF(H129=0,"",ROUND(G129/H129,6))))</f>
        <v/>
      </c>
      <c r="J129" s="6">
        <f>IF(I129="","",IF(I129&gt;='الإعدادات'!$B$5,"ممتاز",IF(I129&gt;='الإعدادات'!$B$6,"جيد جدًا",IF(I129&gt;='الإعدادات'!$B$7,"جيد",IF(I129&gt;='الإعدادات'!$B$8,"مقبول","ضعيف")))))</f>
        <v/>
      </c>
      <c r="K129" s="15">
        <f>IF(A129&amp;""="","",COUNTIFS('الدرجات'!$A$6:$A$1005,A129&amp;"",'الدرجات'!$J$6:$J$1005,"متعثر"))</f>
        <v/>
      </c>
      <c r="L129" s="6">
        <f>IF(A129&amp;""="","",IF(D129&gt;0,"ناقص",IF(K129=0,"ناجح",IF(K129&lt;='الإعدادات'!$B$9,"دور ثانٍ","راسب"))))</f>
        <v/>
      </c>
      <c r="M129" s="15">
        <f>IF(I129="","",COUNTIFS('الطلاب'!$B$6:$B$305,B129&amp;"",'الطلاب'!$I$6:$I$305,"&gt;"&amp;I129)+1)</f>
        <v/>
      </c>
      <c r="N129" s="15">
        <f>IF(I129="","",COUNTIFS('الطلاب'!$B$6:$B$305,B129&amp;"",'الطلاب'!$I$6:$I$305,"&gt;"&amp;I129)+COUNTIFS($B$6:B129,B129&amp;"",$I$6:I129,I129))</f>
        <v/>
      </c>
      <c r="O129" s="6">
        <f>IF(N129="","",B129&amp;"|"&amp;N129)</f>
        <v/>
      </c>
    </row>
    <row r="130">
      <c r="A130" s="5" t="n"/>
      <c r="B130" s="5" t="n"/>
      <c r="C130" s="15">
        <f>IF(A130&amp;""="","",COUNTIFS('الدرجات'!$A$6:$A$1005,A130&amp;"",'الدرجات'!$K$6:$K$1005,1))</f>
        <v/>
      </c>
      <c r="D130" s="15">
        <f>IF(A130&amp;""="","",MAX(0,'الإعدادات'!$B$10-C130))</f>
        <v/>
      </c>
      <c r="E130" s="19">
        <f>IF(A130&amp;""="","",SUMIFS('الدرجات'!$L$6:$L$1005,'الدرجات'!$A$6:$A$1005,A130&amp;"",'الدرجات'!$K$6:$K$1005,1))</f>
        <v/>
      </c>
      <c r="F130" s="19">
        <f>IF(A130&amp;""="","",SUMIFS('الدرجات'!$M$6:$M$1005,'الدرجات'!$A$6:$A$1005,A130&amp;"",'الدرجات'!$K$6:$K$1005,1))</f>
        <v/>
      </c>
      <c r="G130" s="19">
        <f>IF(A130&amp;""="","",E130+F130)</f>
        <v/>
      </c>
      <c r="H130" s="19">
        <f>IF(A130&amp;""="","",SUMIFS('الدرجات'!$N$6:$N$1005,'الدرجات'!$A$6:$A$1005,A130&amp;"",'الدرجات'!$K$6:$K$1005,1))</f>
        <v/>
      </c>
      <c r="I130" s="20">
        <f>IF(A130&amp;""="","",IF(D130&gt;0,"",IF(H130=0,"",ROUND(G130/H130,6))))</f>
        <v/>
      </c>
      <c r="J130" s="6">
        <f>IF(I130="","",IF(I130&gt;='الإعدادات'!$B$5,"ممتاز",IF(I130&gt;='الإعدادات'!$B$6,"جيد جدًا",IF(I130&gt;='الإعدادات'!$B$7,"جيد",IF(I130&gt;='الإعدادات'!$B$8,"مقبول","ضعيف")))))</f>
        <v/>
      </c>
      <c r="K130" s="15">
        <f>IF(A130&amp;""="","",COUNTIFS('الدرجات'!$A$6:$A$1005,A130&amp;"",'الدرجات'!$J$6:$J$1005,"متعثر"))</f>
        <v/>
      </c>
      <c r="L130" s="6">
        <f>IF(A130&amp;""="","",IF(D130&gt;0,"ناقص",IF(K130=0,"ناجح",IF(K130&lt;='الإعدادات'!$B$9,"دور ثانٍ","راسب"))))</f>
        <v/>
      </c>
      <c r="M130" s="15">
        <f>IF(I130="","",COUNTIFS('الطلاب'!$B$6:$B$305,B130&amp;"",'الطلاب'!$I$6:$I$305,"&gt;"&amp;I130)+1)</f>
        <v/>
      </c>
      <c r="N130" s="15">
        <f>IF(I130="","",COUNTIFS('الطلاب'!$B$6:$B$305,B130&amp;"",'الطلاب'!$I$6:$I$305,"&gt;"&amp;I130)+COUNTIFS($B$6:B130,B130&amp;"",$I$6:I130,I130))</f>
        <v/>
      </c>
      <c r="O130" s="6">
        <f>IF(N130="","",B130&amp;"|"&amp;N130)</f>
        <v/>
      </c>
    </row>
    <row r="131">
      <c r="A131" s="5" t="n"/>
      <c r="B131" s="5" t="n"/>
      <c r="C131" s="15">
        <f>IF(A131&amp;""="","",COUNTIFS('الدرجات'!$A$6:$A$1005,A131&amp;"",'الدرجات'!$K$6:$K$1005,1))</f>
        <v/>
      </c>
      <c r="D131" s="15">
        <f>IF(A131&amp;""="","",MAX(0,'الإعدادات'!$B$10-C131))</f>
        <v/>
      </c>
      <c r="E131" s="19">
        <f>IF(A131&amp;""="","",SUMIFS('الدرجات'!$L$6:$L$1005,'الدرجات'!$A$6:$A$1005,A131&amp;"",'الدرجات'!$K$6:$K$1005,1))</f>
        <v/>
      </c>
      <c r="F131" s="19">
        <f>IF(A131&amp;""="","",SUMIFS('الدرجات'!$M$6:$M$1005,'الدرجات'!$A$6:$A$1005,A131&amp;"",'الدرجات'!$K$6:$K$1005,1))</f>
        <v/>
      </c>
      <c r="G131" s="19">
        <f>IF(A131&amp;""="","",E131+F131)</f>
        <v/>
      </c>
      <c r="H131" s="19">
        <f>IF(A131&amp;""="","",SUMIFS('الدرجات'!$N$6:$N$1005,'الدرجات'!$A$6:$A$1005,A131&amp;"",'الدرجات'!$K$6:$K$1005,1))</f>
        <v/>
      </c>
      <c r="I131" s="20">
        <f>IF(A131&amp;""="","",IF(D131&gt;0,"",IF(H131=0,"",ROUND(G131/H131,6))))</f>
        <v/>
      </c>
      <c r="J131" s="6">
        <f>IF(I131="","",IF(I131&gt;='الإعدادات'!$B$5,"ممتاز",IF(I131&gt;='الإعدادات'!$B$6,"جيد جدًا",IF(I131&gt;='الإعدادات'!$B$7,"جيد",IF(I131&gt;='الإعدادات'!$B$8,"مقبول","ضعيف")))))</f>
        <v/>
      </c>
      <c r="K131" s="15">
        <f>IF(A131&amp;""="","",COUNTIFS('الدرجات'!$A$6:$A$1005,A131&amp;"",'الدرجات'!$J$6:$J$1005,"متعثر"))</f>
        <v/>
      </c>
      <c r="L131" s="6">
        <f>IF(A131&amp;""="","",IF(D131&gt;0,"ناقص",IF(K131=0,"ناجح",IF(K131&lt;='الإعدادات'!$B$9,"دور ثانٍ","راسب"))))</f>
        <v/>
      </c>
      <c r="M131" s="15">
        <f>IF(I131="","",COUNTIFS('الطلاب'!$B$6:$B$305,B131&amp;"",'الطلاب'!$I$6:$I$305,"&gt;"&amp;I131)+1)</f>
        <v/>
      </c>
      <c r="N131" s="15">
        <f>IF(I131="","",COUNTIFS('الطلاب'!$B$6:$B$305,B131&amp;"",'الطلاب'!$I$6:$I$305,"&gt;"&amp;I131)+COUNTIFS($B$6:B131,B131&amp;"",$I$6:I131,I131))</f>
        <v/>
      </c>
      <c r="O131" s="6">
        <f>IF(N131="","",B131&amp;"|"&amp;N131)</f>
        <v/>
      </c>
    </row>
    <row r="132">
      <c r="A132" s="5" t="n"/>
      <c r="B132" s="5" t="n"/>
      <c r="C132" s="15">
        <f>IF(A132&amp;""="","",COUNTIFS('الدرجات'!$A$6:$A$1005,A132&amp;"",'الدرجات'!$K$6:$K$1005,1))</f>
        <v/>
      </c>
      <c r="D132" s="15">
        <f>IF(A132&amp;""="","",MAX(0,'الإعدادات'!$B$10-C132))</f>
        <v/>
      </c>
      <c r="E132" s="19">
        <f>IF(A132&amp;""="","",SUMIFS('الدرجات'!$L$6:$L$1005,'الدرجات'!$A$6:$A$1005,A132&amp;"",'الدرجات'!$K$6:$K$1005,1))</f>
        <v/>
      </c>
      <c r="F132" s="19">
        <f>IF(A132&amp;""="","",SUMIFS('الدرجات'!$M$6:$M$1005,'الدرجات'!$A$6:$A$1005,A132&amp;"",'الدرجات'!$K$6:$K$1005,1))</f>
        <v/>
      </c>
      <c r="G132" s="19">
        <f>IF(A132&amp;""="","",E132+F132)</f>
        <v/>
      </c>
      <c r="H132" s="19">
        <f>IF(A132&amp;""="","",SUMIFS('الدرجات'!$N$6:$N$1005,'الدرجات'!$A$6:$A$1005,A132&amp;"",'الدرجات'!$K$6:$K$1005,1))</f>
        <v/>
      </c>
      <c r="I132" s="20">
        <f>IF(A132&amp;""="","",IF(D132&gt;0,"",IF(H132=0,"",ROUND(G132/H132,6))))</f>
        <v/>
      </c>
      <c r="J132" s="6">
        <f>IF(I132="","",IF(I132&gt;='الإعدادات'!$B$5,"ممتاز",IF(I132&gt;='الإعدادات'!$B$6,"جيد جدًا",IF(I132&gt;='الإعدادات'!$B$7,"جيد",IF(I132&gt;='الإعدادات'!$B$8,"مقبول","ضعيف")))))</f>
        <v/>
      </c>
      <c r="K132" s="15">
        <f>IF(A132&amp;""="","",COUNTIFS('الدرجات'!$A$6:$A$1005,A132&amp;"",'الدرجات'!$J$6:$J$1005,"متعثر"))</f>
        <v/>
      </c>
      <c r="L132" s="6">
        <f>IF(A132&amp;""="","",IF(D132&gt;0,"ناقص",IF(K132=0,"ناجح",IF(K132&lt;='الإعدادات'!$B$9,"دور ثانٍ","راسب"))))</f>
        <v/>
      </c>
      <c r="M132" s="15">
        <f>IF(I132="","",COUNTIFS('الطلاب'!$B$6:$B$305,B132&amp;"",'الطلاب'!$I$6:$I$305,"&gt;"&amp;I132)+1)</f>
        <v/>
      </c>
      <c r="N132" s="15">
        <f>IF(I132="","",COUNTIFS('الطلاب'!$B$6:$B$305,B132&amp;"",'الطلاب'!$I$6:$I$305,"&gt;"&amp;I132)+COUNTIFS($B$6:B132,B132&amp;"",$I$6:I132,I132))</f>
        <v/>
      </c>
      <c r="O132" s="6">
        <f>IF(N132="","",B132&amp;"|"&amp;N132)</f>
        <v/>
      </c>
    </row>
    <row r="133">
      <c r="A133" s="5" t="n"/>
      <c r="B133" s="5" t="n"/>
      <c r="C133" s="15">
        <f>IF(A133&amp;""="","",COUNTIFS('الدرجات'!$A$6:$A$1005,A133&amp;"",'الدرجات'!$K$6:$K$1005,1))</f>
        <v/>
      </c>
      <c r="D133" s="15">
        <f>IF(A133&amp;""="","",MAX(0,'الإعدادات'!$B$10-C133))</f>
        <v/>
      </c>
      <c r="E133" s="19">
        <f>IF(A133&amp;""="","",SUMIFS('الدرجات'!$L$6:$L$1005,'الدرجات'!$A$6:$A$1005,A133&amp;"",'الدرجات'!$K$6:$K$1005,1))</f>
        <v/>
      </c>
      <c r="F133" s="19">
        <f>IF(A133&amp;""="","",SUMIFS('الدرجات'!$M$6:$M$1005,'الدرجات'!$A$6:$A$1005,A133&amp;"",'الدرجات'!$K$6:$K$1005,1))</f>
        <v/>
      </c>
      <c r="G133" s="19">
        <f>IF(A133&amp;""="","",E133+F133)</f>
        <v/>
      </c>
      <c r="H133" s="19">
        <f>IF(A133&amp;""="","",SUMIFS('الدرجات'!$N$6:$N$1005,'الدرجات'!$A$6:$A$1005,A133&amp;"",'الدرجات'!$K$6:$K$1005,1))</f>
        <v/>
      </c>
      <c r="I133" s="20">
        <f>IF(A133&amp;""="","",IF(D133&gt;0,"",IF(H133=0,"",ROUND(G133/H133,6))))</f>
        <v/>
      </c>
      <c r="J133" s="6">
        <f>IF(I133="","",IF(I133&gt;='الإعدادات'!$B$5,"ممتاز",IF(I133&gt;='الإعدادات'!$B$6,"جيد جدًا",IF(I133&gt;='الإعدادات'!$B$7,"جيد",IF(I133&gt;='الإعدادات'!$B$8,"مقبول","ضعيف")))))</f>
        <v/>
      </c>
      <c r="K133" s="15">
        <f>IF(A133&amp;""="","",COUNTIFS('الدرجات'!$A$6:$A$1005,A133&amp;"",'الدرجات'!$J$6:$J$1005,"متعثر"))</f>
        <v/>
      </c>
      <c r="L133" s="6">
        <f>IF(A133&amp;""="","",IF(D133&gt;0,"ناقص",IF(K133=0,"ناجح",IF(K133&lt;='الإعدادات'!$B$9,"دور ثانٍ","راسب"))))</f>
        <v/>
      </c>
      <c r="M133" s="15">
        <f>IF(I133="","",COUNTIFS('الطلاب'!$B$6:$B$305,B133&amp;"",'الطلاب'!$I$6:$I$305,"&gt;"&amp;I133)+1)</f>
        <v/>
      </c>
      <c r="N133" s="15">
        <f>IF(I133="","",COUNTIFS('الطلاب'!$B$6:$B$305,B133&amp;"",'الطلاب'!$I$6:$I$305,"&gt;"&amp;I133)+COUNTIFS($B$6:B133,B133&amp;"",$I$6:I133,I133))</f>
        <v/>
      </c>
      <c r="O133" s="6">
        <f>IF(N133="","",B133&amp;"|"&amp;N133)</f>
        <v/>
      </c>
    </row>
    <row r="134">
      <c r="A134" s="5" t="n"/>
      <c r="B134" s="5" t="n"/>
      <c r="C134" s="15">
        <f>IF(A134&amp;""="","",COUNTIFS('الدرجات'!$A$6:$A$1005,A134&amp;"",'الدرجات'!$K$6:$K$1005,1))</f>
        <v/>
      </c>
      <c r="D134" s="15">
        <f>IF(A134&amp;""="","",MAX(0,'الإعدادات'!$B$10-C134))</f>
        <v/>
      </c>
      <c r="E134" s="19">
        <f>IF(A134&amp;""="","",SUMIFS('الدرجات'!$L$6:$L$1005,'الدرجات'!$A$6:$A$1005,A134&amp;"",'الدرجات'!$K$6:$K$1005,1))</f>
        <v/>
      </c>
      <c r="F134" s="19">
        <f>IF(A134&amp;""="","",SUMIFS('الدرجات'!$M$6:$M$1005,'الدرجات'!$A$6:$A$1005,A134&amp;"",'الدرجات'!$K$6:$K$1005,1))</f>
        <v/>
      </c>
      <c r="G134" s="19">
        <f>IF(A134&amp;""="","",E134+F134)</f>
        <v/>
      </c>
      <c r="H134" s="19">
        <f>IF(A134&amp;""="","",SUMIFS('الدرجات'!$N$6:$N$1005,'الدرجات'!$A$6:$A$1005,A134&amp;"",'الدرجات'!$K$6:$K$1005,1))</f>
        <v/>
      </c>
      <c r="I134" s="20">
        <f>IF(A134&amp;""="","",IF(D134&gt;0,"",IF(H134=0,"",ROUND(G134/H134,6))))</f>
        <v/>
      </c>
      <c r="J134" s="6">
        <f>IF(I134="","",IF(I134&gt;='الإعدادات'!$B$5,"ممتاز",IF(I134&gt;='الإعدادات'!$B$6,"جيد جدًا",IF(I134&gt;='الإعدادات'!$B$7,"جيد",IF(I134&gt;='الإعدادات'!$B$8,"مقبول","ضعيف")))))</f>
        <v/>
      </c>
      <c r="K134" s="15">
        <f>IF(A134&amp;""="","",COUNTIFS('الدرجات'!$A$6:$A$1005,A134&amp;"",'الدرجات'!$J$6:$J$1005,"متعثر"))</f>
        <v/>
      </c>
      <c r="L134" s="6">
        <f>IF(A134&amp;""="","",IF(D134&gt;0,"ناقص",IF(K134=0,"ناجح",IF(K134&lt;='الإعدادات'!$B$9,"دور ثانٍ","راسب"))))</f>
        <v/>
      </c>
      <c r="M134" s="15">
        <f>IF(I134="","",COUNTIFS('الطلاب'!$B$6:$B$305,B134&amp;"",'الطلاب'!$I$6:$I$305,"&gt;"&amp;I134)+1)</f>
        <v/>
      </c>
      <c r="N134" s="15">
        <f>IF(I134="","",COUNTIFS('الطلاب'!$B$6:$B$305,B134&amp;"",'الطلاب'!$I$6:$I$305,"&gt;"&amp;I134)+COUNTIFS($B$6:B134,B134&amp;"",$I$6:I134,I134))</f>
        <v/>
      </c>
      <c r="O134" s="6">
        <f>IF(N134="","",B134&amp;"|"&amp;N134)</f>
        <v/>
      </c>
    </row>
    <row r="135">
      <c r="A135" s="5" t="n"/>
      <c r="B135" s="5" t="n"/>
      <c r="C135" s="15">
        <f>IF(A135&amp;""="","",COUNTIFS('الدرجات'!$A$6:$A$1005,A135&amp;"",'الدرجات'!$K$6:$K$1005,1))</f>
        <v/>
      </c>
      <c r="D135" s="15">
        <f>IF(A135&amp;""="","",MAX(0,'الإعدادات'!$B$10-C135))</f>
        <v/>
      </c>
      <c r="E135" s="19">
        <f>IF(A135&amp;""="","",SUMIFS('الدرجات'!$L$6:$L$1005,'الدرجات'!$A$6:$A$1005,A135&amp;"",'الدرجات'!$K$6:$K$1005,1))</f>
        <v/>
      </c>
      <c r="F135" s="19">
        <f>IF(A135&amp;""="","",SUMIFS('الدرجات'!$M$6:$M$1005,'الدرجات'!$A$6:$A$1005,A135&amp;"",'الدرجات'!$K$6:$K$1005,1))</f>
        <v/>
      </c>
      <c r="G135" s="19">
        <f>IF(A135&amp;""="","",E135+F135)</f>
        <v/>
      </c>
      <c r="H135" s="19">
        <f>IF(A135&amp;""="","",SUMIFS('الدرجات'!$N$6:$N$1005,'الدرجات'!$A$6:$A$1005,A135&amp;"",'الدرجات'!$K$6:$K$1005,1))</f>
        <v/>
      </c>
      <c r="I135" s="20">
        <f>IF(A135&amp;""="","",IF(D135&gt;0,"",IF(H135=0,"",ROUND(G135/H135,6))))</f>
        <v/>
      </c>
      <c r="J135" s="6">
        <f>IF(I135="","",IF(I135&gt;='الإعدادات'!$B$5,"ممتاز",IF(I135&gt;='الإعدادات'!$B$6,"جيد جدًا",IF(I135&gt;='الإعدادات'!$B$7,"جيد",IF(I135&gt;='الإعدادات'!$B$8,"مقبول","ضعيف")))))</f>
        <v/>
      </c>
      <c r="K135" s="15">
        <f>IF(A135&amp;""="","",COUNTIFS('الدرجات'!$A$6:$A$1005,A135&amp;"",'الدرجات'!$J$6:$J$1005,"متعثر"))</f>
        <v/>
      </c>
      <c r="L135" s="6">
        <f>IF(A135&amp;""="","",IF(D135&gt;0,"ناقص",IF(K135=0,"ناجح",IF(K135&lt;='الإعدادات'!$B$9,"دور ثانٍ","راسب"))))</f>
        <v/>
      </c>
      <c r="M135" s="15">
        <f>IF(I135="","",COUNTIFS('الطلاب'!$B$6:$B$305,B135&amp;"",'الطلاب'!$I$6:$I$305,"&gt;"&amp;I135)+1)</f>
        <v/>
      </c>
      <c r="N135" s="15">
        <f>IF(I135="","",COUNTIFS('الطلاب'!$B$6:$B$305,B135&amp;"",'الطلاب'!$I$6:$I$305,"&gt;"&amp;I135)+COUNTIFS($B$6:B135,B135&amp;"",$I$6:I135,I135))</f>
        <v/>
      </c>
      <c r="O135" s="6">
        <f>IF(N135="","",B135&amp;"|"&amp;N135)</f>
        <v/>
      </c>
    </row>
    <row r="136">
      <c r="A136" s="5" t="n"/>
      <c r="B136" s="5" t="n"/>
      <c r="C136" s="15">
        <f>IF(A136&amp;""="","",COUNTIFS('الدرجات'!$A$6:$A$1005,A136&amp;"",'الدرجات'!$K$6:$K$1005,1))</f>
        <v/>
      </c>
      <c r="D136" s="15">
        <f>IF(A136&amp;""="","",MAX(0,'الإعدادات'!$B$10-C136))</f>
        <v/>
      </c>
      <c r="E136" s="19">
        <f>IF(A136&amp;""="","",SUMIFS('الدرجات'!$L$6:$L$1005,'الدرجات'!$A$6:$A$1005,A136&amp;"",'الدرجات'!$K$6:$K$1005,1))</f>
        <v/>
      </c>
      <c r="F136" s="19">
        <f>IF(A136&amp;""="","",SUMIFS('الدرجات'!$M$6:$M$1005,'الدرجات'!$A$6:$A$1005,A136&amp;"",'الدرجات'!$K$6:$K$1005,1))</f>
        <v/>
      </c>
      <c r="G136" s="19">
        <f>IF(A136&amp;""="","",E136+F136)</f>
        <v/>
      </c>
      <c r="H136" s="19">
        <f>IF(A136&amp;""="","",SUMIFS('الدرجات'!$N$6:$N$1005,'الدرجات'!$A$6:$A$1005,A136&amp;"",'الدرجات'!$K$6:$K$1005,1))</f>
        <v/>
      </c>
      <c r="I136" s="20">
        <f>IF(A136&amp;""="","",IF(D136&gt;0,"",IF(H136=0,"",ROUND(G136/H136,6))))</f>
        <v/>
      </c>
      <c r="J136" s="6">
        <f>IF(I136="","",IF(I136&gt;='الإعدادات'!$B$5,"ممتاز",IF(I136&gt;='الإعدادات'!$B$6,"جيد جدًا",IF(I136&gt;='الإعدادات'!$B$7,"جيد",IF(I136&gt;='الإعدادات'!$B$8,"مقبول","ضعيف")))))</f>
        <v/>
      </c>
      <c r="K136" s="15">
        <f>IF(A136&amp;""="","",COUNTIFS('الدرجات'!$A$6:$A$1005,A136&amp;"",'الدرجات'!$J$6:$J$1005,"متعثر"))</f>
        <v/>
      </c>
      <c r="L136" s="6">
        <f>IF(A136&amp;""="","",IF(D136&gt;0,"ناقص",IF(K136=0,"ناجح",IF(K136&lt;='الإعدادات'!$B$9,"دور ثانٍ","راسب"))))</f>
        <v/>
      </c>
      <c r="M136" s="15">
        <f>IF(I136="","",COUNTIFS('الطلاب'!$B$6:$B$305,B136&amp;"",'الطلاب'!$I$6:$I$305,"&gt;"&amp;I136)+1)</f>
        <v/>
      </c>
      <c r="N136" s="15">
        <f>IF(I136="","",COUNTIFS('الطلاب'!$B$6:$B$305,B136&amp;"",'الطلاب'!$I$6:$I$305,"&gt;"&amp;I136)+COUNTIFS($B$6:B136,B136&amp;"",$I$6:I136,I136))</f>
        <v/>
      </c>
      <c r="O136" s="6">
        <f>IF(N136="","",B136&amp;"|"&amp;N136)</f>
        <v/>
      </c>
    </row>
    <row r="137">
      <c r="A137" s="5" t="n"/>
      <c r="B137" s="5" t="n"/>
      <c r="C137" s="15">
        <f>IF(A137&amp;""="","",COUNTIFS('الدرجات'!$A$6:$A$1005,A137&amp;"",'الدرجات'!$K$6:$K$1005,1))</f>
        <v/>
      </c>
      <c r="D137" s="15">
        <f>IF(A137&amp;""="","",MAX(0,'الإعدادات'!$B$10-C137))</f>
        <v/>
      </c>
      <c r="E137" s="19">
        <f>IF(A137&amp;""="","",SUMIFS('الدرجات'!$L$6:$L$1005,'الدرجات'!$A$6:$A$1005,A137&amp;"",'الدرجات'!$K$6:$K$1005,1))</f>
        <v/>
      </c>
      <c r="F137" s="19">
        <f>IF(A137&amp;""="","",SUMIFS('الدرجات'!$M$6:$M$1005,'الدرجات'!$A$6:$A$1005,A137&amp;"",'الدرجات'!$K$6:$K$1005,1))</f>
        <v/>
      </c>
      <c r="G137" s="19">
        <f>IF(A137&amp;""="","",E137+F137)</f>
        <v/>
      </c>
      <c r="H137" s="19">
        <f>IF(A137&amp;""="","",SUMIFS('الدرجات'!$N$6:$N$1005,'الدرجات'!$A$6:$A$1005,A137&amp;"",'الدرجات'!$K$6:$K$1005,1))</f>
        <v/>
      </c>
      <c r="I137" s="20">
        <f>IF(A137&amp;""="","",IF(D137&gt;0,"",IF(H137=0,"",ROUND(G137/H137,6))))</f>
        <v/>
      </c>
      <c r="J137" s="6">
        <f>IF(I137="","",IF(I137&gt;='الإعدادات'!$B$5,"ممتاز",IF(I137&gt;='الإعدادات'!$B$6,"جيد جدًا",IF(I137&gt;='الإعدادات'!$B$7,"جيد",IF(I137&gt;='الإعدادات'!$B$8,"مقبول","ضعيف")))))</f>
        <v/>
      </c>
      <c r="K137" s="15">
        <f>IF(A137&amp;""="","",COUNTIFS('الدرجات'!$A$6:$A$1005,A137&amp;"",'الدرجات'!$J$6:$J$1005,"متعثر"))</f>
        <v/>
      </c>
      <c r="L137" s="6">
        <f>IF(A137&amp;""="","",IF(D137&gt;0,"ناقص",IF(K137=0,"ناجح",IF(K137&lt;='الإعدادات'!$B$9,"دور ثانٍ","راسب"))))</f>
        <v/>
      </c>
      <c r="M137" s="15">
        <f>IF(I137="","",COUNTIFS('الطلاب'!$B$6:$B$305,B137&amp;"",'الطلاب'!$I$6:$I$305,"&gt;"&amp;I137)+1)</f>
        <v/>
      </c>
      <c r="N137" s="15">
        <f>IF(I137="","",COUNTIFS('الطلاب'!$B$6:$B$305,B137&amp;"",'الطلاب'!$I$6:$I$305,"&gt;"&amp;I137)+COUNTIFS($B$6:B137,B137&amp;"",$I$6:I137,I137))</f>
        <v/>
      </c>
      <c r="O137" s="6">
        <f>IF(N137="","",B137&amp;"|"&amp;N137)</f>
        <v/>
      </c>
    </row>
    <row r="138">
      <c r="A138" s="5" t="n"/>
      <c r="B138" s="5" t="n"/>
      <c r="C138" s="15">
        <f>IF(A138&amp;""="","",COUNTIFS('الدرجات'!$A$6:$A$1005,A138&amp;"",'الدرجات'!$K$6:$K$1005,1))</f>
        <v/>
      </c>
      <c r="D138" s="15">
        <f>IF(A138&amp;""="","",MAX(0,'الإعدادات'!$B$10-C138))</f>
        <v/>
      </c>
      <c r="E138" s="19">
        <f>IF(A138&amp;""="","",SUMIFS('الدرجات'!$L$6:$L$1005,'الدرجات'!$A$6:$A$1005,A138&amp;"",'الدرجات'!$K$6:$K$1005,1))</f>
        <v/>
      </c>
      <c r="F138" s="19">
        <f>IF(A138&amp;""="","",SUMIFS('الدرجات'!$M$6:$M$1005,'الدرجات'!$A$6:$A$1005,A138&amp;"",'الدرجات'!$K$6:$K$1005,1))</f>
        <v/>
      </c>
      <c r="G138" s="19">
        <f>IF(A138&amp;""="","",E138+F138)</f>
        <v/>
      </c>
      <c r="H138" s="19">
        <f>IF(A138&amp;""="","",SUMIFS('الدرجات'!$N$6:$N$1005,'الدرجات'!$A$6:$A$1005,A138&amp;"",'الدرجات'!$K$6:$K$1005,1))</f>
        <v/>
      </c>
      <c r="I138" s="20">
        <f>IF(A138&amp;""="","",IF(D138&gt;0,"",IF(H138=0,"",ROUND(G138/H138,6))))</f>
        <v/>
      </c>
      <c r="J138" s="6">
        <f>IF(I138="","",IF(I138&gt;='الإعدادات'!$B$5,"ممتاز",IF(I138&gt;='الإعدادات'!$B$6,"جيد جدًا",IF(I138&gt;='الإعدادات'!$B$7,"جيد",IF(I138&gt;='الإعدادات'!$B$8,"مقبول","ضعيف")))))</f>
        <v/>
      </c>
      <c r="K138" s="15">
        <f>IF(A138&amp;""="","",COUNTIFS('الدرجات'!$A$6:$A$1005,A138&amp;"",'الدرجات'!$J$6:$J$1005,"متعثر"))</f>
        <v/>
      </c>
      <c r="L138" s="6">
        <f>IF(A138&amp;""="","",IF(D138&gt;0,"ناقص",IF(K138=0,"ناجح",IF(K138&lt;='الإعدادات'!$B$9,"دور ثانٍ","راسب"))))</f>
        <v/>
      </c>
      <c r="M138" s="15">
        <f>IF(I138="","",COUNTIFS('الطلاب'!$B$6:$B$305,B138&amp;"",'الطلاب'!$I$6:$I$305,"&gt;"&amp;I138)+1)</f>
        <v/>
      </c>
      <c r="N138" s="15">
        <f>IF(I138="","",COUNTIFS('الطلاب'!$B$6:$B$305,B138&amp;"",'الطلاب'!$I$6:$I$305,"&gt;"&amp;I138)+COUNTIFS($B$6:B138,B138&amp;"",$I$6:I138,I138))</f>
        <v/>
      </c>
      <c r="O138" s="6">
        <f>IF(N138="","",B138&amp;"|"&amp;N138)</f>
        <v/>
      </c>
    </row>
    <row r="139">
      <c r="A139" s="5" t="n"/>
      <c r="B139" s="5" t="n"/>
      <c r="C139" s="15">
        <f>IF(A139&amp;""="","",COUNTIFS('الدرجات'!$A$6:$A$1005,A139&amp;"",'الدرجات'!$K$6:$K$1005,1))</f>
        <v/>
      </c>
      <c r="D139" s="15">
        <f>IF(A139&amp;""="","",MAX(0,'الإعدادات'!$B$10-C139))</f>
        <v/>
      </c>
      <c r="E139" s="19">
        <f>IF(A139&amp;""="","",SUMIFS('الدرجات'!$L$6:$L$1005,'الدرجات'!$A$6:$A$1005,A139&amp;"",'الدرجات'!$K$6:$K$1005,1))</f>
        <v/>
      </c>
      <c r="F139" s="19">
        <f>IF(A139&amp;""="","",SUMIFS('الدرجات'!$M$6:$M$1005,'الدرجات'!$A$6:$A$1005,A139&amp;"",'الدرجات'!$K$6:$K$1005,1))</f>
        <v/>
      </c>
      <c r="G139" s="19">
        <f>IF(A139&amp;""="","",E139+F139)</f>
        <v/>
      </c>
      <c r="H139" s="19">
        <f>IF(A139&amp;""="","",SUMIFS('الدرجات'!$N$6:$N$1005,'الدرجات'!$A$6:$A$1005,A139&amp;"",'الدرجات'!$K$6:$K$1005,1))</f>
        <v/>
      </c>
      <c r="I139" s="20">
        <f>IF(A139&amp;""="","",IF(D139&gt;0,"",IF(H139=0,"",ROUND(G139/H139,6))))</f>
        <v/>
      </c>
      <c r="J139" s="6">
        <f>IF(I139="","",IF(I139&gt;='الإعدادات'!$B$5,"ممتاز",IF(I139&gt;='الإعدادات'!$B$6,"جيد جدًا",IF(I139&gt;='الإعدادات'!$B$7,"جيد",IF(I139&gt;='الإعدادات'!$B$8,"مقبول","ضعيف")))))</f>
        <v/>
      </c>
      <c r="K139" s="15">
        <f>IF(A139&amp;""="","",COUNTIFS('الدرجات'!$A$6:$A$1005,A139&amp;"",'الدرجات'!$J$6:$J$1005,"متعثر"))</f>
        <v/>
      </c>
      <c r="L139" s="6">
        <f>IF(A139&amp;""="","",IF(D139&gt;0,"ناقص",IF(K139=0,"ناجح",IF(K139&lt;='الإعدادات'!$B$9,"دور ثانٍ","راسب"))))</f>
        <v/>
      </c>
      <c r="M139" s="15">
        <f>IF(I139="","",COUNTIFS('الطلاب'!$B$6:$B$305,B139&amp;"",'الطلاب'!$I$6:$I$305,"&gt;"&amp;I139)+1)</f>
        <v/>
      </c>
      <c r="N139" s="15">
        <f>IF(I139="","",COUNTIFS('الطلاب'!$B$6:$B$305,B139&amp;"",'الطلاب'!$I$6:$I$305,"&gt;"&amp;I139)+COUNTIFS($B$6:B139,B139&amp;"",$I$6:I139,I139))</f>
        <v/>
      </c>
      <c r="O139" s="6">
        <f>IF(N139="","",B139&amp;"|"&amp;N139)</f>
        <v/>
      </c>
    </row>
    <row r="140">
      <c r="A140" s="5" t="n"/>
      <c r="B140" s="5" t="n"/>
      <c r="C140" s="15">
        <f>IF(A140&amp;""="","",COUNTIFS('الدرجات'!$A$6:$A$1005,A140&amp;"",'الدرجات'!$K$6:$K$1005,1))</f>
        <v/>
      </c>
      <c r="D140" s="15">
        <f>IF(A140&amp;""="","",MAX(0,'الإعدادات'!$B$10-C140))</f>
        <v/>
      </c>
      <c r="E140" s="19">
        <f>IF(A140&amp;""="","",SUMIFS('الدرجات'!$L$6:$L$1005,'الدرجات'!$A$6:$A$1005,A140&amp;"",'الدرجات'!$K$6:$K$1005,1))</f>
        <v/>
      </c>
      <c r="F140" s="19">
        <f>IF(A140&amp;""="","",SUMIFS('الدرجات'!$M$6:$M$1005,'الدرجات'!$A$6:$A$1005,A140&amp;"",'الدرجات'!$K$6:$K$1005,1))</f>
        <v/>
      </c>
      <c r="G140" s="19">
        <f>IF(A140&amp;""="","",E140+F140)</f>
        <v/>
      </c>
      <c r="H140" s="19">
        <f>IF(A140&amp;""="","",SUMIFS('الدرجات'!$N$6:$N$1005,'الدرجات'!$A$6:$A$1005,A140&amp;"",'الدرجات'!$K$6:$K$1005,1))</f>
        <v/>
      </c>
      <c r="I140" s="20">
        <f>IF(A140&amp;""="","",IF(D140&gt;0,"",IF(H140=0,"",ROUND(G140/H140,6))))</f>
        <v/>
      </c>
      <c r="J140" s="6">
        <f>IF(I140="","",IF(I140&gt;='الإعدادات'!$B$5,"ممتاز",IF(I140&gt;='الإعدادات'!$B$6,"جيد جدًا",IF(I140&gt;='الإعدادات'!$B$7,"جيد",IF(I140&gt;='الإعدادات'!$B$8,"مقبول","ضعيف")))))</f>
        <v/>
      </c>
      <c r="K140" s="15">
        <f>IF(A140&amp;""="","",COUNTIFS('الدرجات'!$A$6:$A$1005,A140&amp;"",'الدرجات'!$J$6:$J$1005,"متعثر"))</f>
        <v/>
      </c>
      <c r="L140" s="6">
        <f>IF(A140&amp;""="","",IF(D140&gt;0,"ناقص",IF(K140=0,"ناجح",IF(K140&lt;='الإعدادات'!$B$9,"دور ثانٍ","راسب"))))</f>
        <v/>
      </c>
      <c r="M140" s="15">
        <f>IF(I140="","",COUNTIFS('الطلاب'!$B$6:$B$305,B140&amp;"",'الطلاب'!$I$6:$I$305,"&gt;"&amp;I140)+1)</f>
        <v/>
      </c>
      <c r="N140" s="15">
        <f>IF(I140="","",COUNTIFS('الطلاب'!$B$6:$B$305,B140&amp;"",'الطلاب'!$I$6:$I$305,"&gt;"&amp;I140)+COUNTIFS($B$6:B140,B140&amp;"",$I$6:I140,I140))</f>
        <v/>
      </c>
      <c r="O140" s="6">
        <f>IF(N140="","",B140&amp;"|"&amp;N140)</f>
        <v/>
      </c>
    </row>
    <row r="141">
      <c r="A141" s="5" t="n"/>
      <c r="B141" s="5" t="n"/>
      <c r="C141" s="15">
        <f>IF(A141&amp;""="","",COUNTIFS('الدرجات'!$A$6:$A$1005,A141&amp;"",'الدرجات'!$K$6:$K$1005,1))</f>
        <v/>
      </c>
      <c r="D141" s="15">
        <f>IF(A141&amp;""="","",MAX(0,'الإعدادات'!$B$10-C141))</f>
        <v/>
      </c>
      <c r="E141" s="19">
        <f>IF(A141&amp;""="","",SUMIFS('الدرجات'!$L$6:$L$1005,'الدرجات'!$A$6:$A$1005,A141&amp;"",'الدرجات'!$K$6:$K$1005,1))</f>
        <v/>
      </c>
      <c r="F141" s="19">
        <f>IF(A141&amp;""="","",SUMIFS('الدرجات'!$M$6:$M$1005,'الدرجات'!$A$6:$A$1005,A141&amp;"",'الدرجات'!$K$6:$K$1005,1))</f>
        <v/>
      </c>
      <c r="G141" s="19">
        <f>IF(A141&amp;""="","",E141+F141)</f>
        <v/>
      </c>
      <c r="H141" s="19">
        <f>IF(A141&amp;""="","",SUMIFS('الدرجات'!$N$6:$N$1005,'الدرجات'!$A$6:$A$1005,A141&amp;"",'الدرجات'!$K$6:$K$1005,1))</f>
        <v/>
      </c>
      <c r="I141" s="20">
        <f>IF(A141&amp;""="","",IF(D141&gt;0,"",IF(H141=0,"",ROUND(G141/H141,6))))</f>
        <v/>
      </c>
      <c r="J141" s="6">
        <f>IF(I141="","",IF(I141&gt;='الإعدادات'!$B$5,"ممتاز",IF(I141&gt;='الإعدادات'!$B$6,"جيد جدًا",IF(I141&gt;='الإعدادات'!$B$7,"جيد",IF(I141&gt;='الإعدادات'!$B$8,"مقبول","ضعيف")))))</f>
        <v/>
      </c>
      <c r="K141" s="15">
        <f>IF(A141&amp;""="","",COUNTIFS('الدرجات'!$A$6:$A$1005,A141&amp;"",'الدرجات'!$J$6:$J$1005,"متعثر"))</f>
        <v/>
      </c>
      <c r="L141" s="6">
        <f>IF(A141&amp;""="","",IF(D141&gt;0,"ناقص",IF(K141=0,"ناجح",IF(K141&lt;='الإعدادات'!$B$9,"دور ثانٍ","راسب"))))</f>
        <v/>
      </c>
      <c r="M141" s="15">
        <f>IF(I141="","",COUNTIFS('الطلاب'!$B$6:$B$305,B141&amp;"",'الطلاب'!$I$6:$I$305,"&gt;"&amp;I141)+1)</f>
        <v/>
      </c>
      <c r="N141" s="15">
        <f>IF(I141="","",COUNTIFS('الطلاب'!$B$6:$B$305,B141&amp;"",'الطلاب'!$I$6:$I$305,"&gt;"&amp;I141)+COUNTIFS($B$6:B141,B141&amp;"",$I$6:I141,I141))</f>
        <v/>
      </c>
      <c r="O141" s="6">
        <f>IF(N141="","",B141&amp;"|"&amp;N141)</f>
        <v/>
      </c>
    </row>
    <row r="142">
      <c r="A142" s="5" t="n"/>
      <c r="B142" s="5" t="n"/>
      <c r="C142" s="15">
        <f>IF(A142&amp;""="","",COUNTIFS('الدرجات'!$A$6:$A$1005,A142&amp;"",'الدرجات'!$K$6:$K$1005,1))</f>
        <v/>
      </c>
      <c r="D142" s="15">
        <f>IF(A142&amp;""="","",MAX(0,'الإعدادات'!$B$10-C142))</f>
        <v/>
      </c>
      <c r="E142" s="19">
        <f>IF(A142&amp;""="","",SUMIFS('الدرجات'!$L$6:$L$1005,'الدرجات'!$A$6:$A$1005,A142&amp;"",'الدرجات'!$K$6:$K$1005,1))</f>
        <v/>
      </c>
      <c r="F142" s="19">
        <f>IF(A142&amp;""="","",SUMIFS('الدرجات'!$M$6:$M$1005,'الدرجات'!$A$6:$A$1005,A142&amp;"",'الدرجات'!$K$6:$K$1005,1))</f>
        <v/>
      </c>
      <c r="G142" s="19">
        <f>IF(A142&amp;""="","",E142+F142)</f>
        <v/>
      </c>
      <c r="H142" s="19">
        <f>IF(A142&amp;""="","",SUMIFS('الدرجات'!$N$6:$N$1005,'الدرجات'!$A$6:$A$1005,A142&amp;"",'الدرجات'!$K$6:$K$1005,1))</f>
        <v/>
      </c>
      <c r="I142" s="20">
        <f>IF(A142&amp;""="","",IF(D142&gt;0,"",IF(H142=0,"",ROUND(G142/H142,6))))</f>
        <v/>
      </c>
      <c r="J142" s="6">
        <f>IF(I142="","",IF(I142&gt;='الإعدادات'!$B$5,"ممتاز",IF(I142&gt;='الإعدادات'!$B$6,"جيد جدًا",IF(I142&gt;='الإعدادات'!$B$7,"جيد",IF(I142&gt;='الإعدادات'!$B$8,"مقبول","ضعيف")))))</f>
        <v/>
      </c>
      <c r="K142" s="15">
        <f>IF(A142&amp;""="","",COUNTIFS('الدرجات'!$A$6:$A$1005,A142&amp;"",'الدرجات'!$J$6:$J$1005,"متعثر"))</f>
        <v/>
      </c>
      <c r="L142" s="6">
        <f>IF(A142&amp;""="","",IF(D142&gt;0,"ناقص",IF(K142=0,"ناجح",IF(K142&lt;='الإعدادات'!$B$9,"دور ثانٍ","راسب"))))</f>
        <v/>
      </c>
      <c r="M142" s="15">
        <f>IF(I142="","",COUNTIFS('الطلاب'!$B$6:$B$305,B142&amp;"",'الطلاب'!$I$6:$I$305,"&gt;"&amp;I142)+1)</f>
        <v/>
      </c>
      <c r="N142" s="15">
        <f>IF(I142="","",COUNTIFS('الطلاب'!$B$6:$B$305,B142&amp;"",'الطلاب'!$I$6:$I$305,"&gt;"&amp;I142)+COUNTIFS($B$6:B142,B142&amp;"",$I$6:I142,I142))</f>
        <v/>
      </c>
      <c r="O142" s="6">
        <f>IF(N142="","",B142&amp;"|"&amp;N142)</f>
        <v/>
      </c>
    </row>
    <row r="143">
      <c r="A143" s="5" t="n"/>
      <c r="B143" s="5" t="n"/>
      <c r="C143" s="15">
        <f>IF(A143&amp;""="","",COUNTIFS('الدرجات'!$A$6:$A$1005,A143&amp;"",'الدرجات'!$K$6:$K$1005,1))</f>
        <v/>
      </c>
      <c r="D143" s="15">
        <f>IF(A143&amp;""="","",MAX(0,'الإعدادات'!$B$10-C143))</f>
        <v/>
      </c>
      <c r="E143" s="19">
        <f>IF(A143&amp;""="","",SUMIFS('الدرجات'!$L$6:$L$1005,'الدرجات'!$A$6:$A$1005,A143&amp;"",'الدرجات'!$K$6:$K$1005,1))</f>
        <v/>
      </c>
      <c r="F143" s="19">
        <f>IF(A143&amp;""="","",SUMIFS('الدرجات'!$M$6:$M$1005,'الدرجات'!$A$6:$A$1005,A143&amp;"",'الدرجات'!$K$6:$K$1005,1))</f>
        <v/>
      </c>
      <c r="G143" s="19">
        <f>IF(A143&amp;""="","",E143+F143)</f>
        <v/>
      </c>
      <c r="H143" s="19">
        <f>IF(A143&amp;""="","",SUMIFS('الدرجات'!$N$6:$N$1005,'الدرجات'!$A$6:$A$1005,A143&amp;"",'الدرجات'!$K$6:$K$1005,1))</f>
        <v/>
      </c>
      <c r="I143" s="20">
        <f>IF(A143&amp;""="","",IF(D143&gt;0,"",IF(H143=0,"",ROUND(G143/H143,6))))</f>
        <v/>
      </c>
      <c r="J143" s="6">
        <f>IF(I143="","",IF(I143&gt;='الإعدادات'!$B$5,"ممتاز",IF(I143&gt;='الإعدادات'!$B$6,"جيد جدًا",IF(I143&gt;='الإعدادات'!$B$7,"جيد",IF(I143&gt;='الإعدادات'!$B$8,"مقبول","ضعيف")))))</f>
        <v/>
      </c>
      <c r="K143" s="15">
        <f>IF(A143&amp;""="","",COUNTIFS('الدرجات'!$A$6:$A$1005,A143&amp;"",'الدرجات'!$J$6:$J$1005,"متعثر"))</f>
        <v/>
      </c>
      <c r="L143" s="6">
        <f>IF(A143&amp;""="","",IF(D143&gt;0,"ناقص",IF(K143=0,"ناجح",IF(K143&lt;='الإعدادات'!$B$9,"دور ثانٍ","راسب"))))</f>
        <v/>
      </c>
      <c r="M143" s="15">
        <f>IF(I143="","",COUNTIFS('الطلاب'!$B$6:$B$305,B143&amp;"",'الطلاب'!$I$6:$I$305,"&gt;"&amp;I143)+1)</f>
        <v/>
      </c>
      <c r="N143" s="15">
        <f>IF(I143="","",COUNTIFS('الطلاب'!$B$6:$B$305,B143&amp;"",'الطلاب'!$I$6:$I$305,"&gt;"&amp;I143)+COUNTIFS($B$6:B143,B143&amp;"",$I$6:I143,I143))</f>
        <v/>
      </c>
      <c r="O143" s="6">
        <f>IF(N143="","",B143&amp;"|"&amp;N143)</f>
        <v/>
      </c>
    </row>
    <row r="144">
      <c r="A144" s="5" t="n"/>
      <c r="B144" s="5" t="n"/>
      <c r="C144" s="15">
        <f>IF(A144&amp;""="","",COUNTIFS('الدرجات'!$A$6:$A$1005,A144&amp;"",'الدرجات'!$K$6:$K$1005,1))</f>
        <v/>
      </c>
      <c r="D144" s="15">
        <f>IF(A144&amp;""="","",MAX(0,'الإعدادات'!$B$10-C144))</f>
        <v/>
      </c>
      <c r="E144" s="19">
        <f>IF(A144&amp;""="","",SUMIFS('الدرجات'!$L$6:$L$1005,'الدرجات'!$A$6:$A$1005,A144&amp;"",'الدرجات'!$K$6:$K$1005,1))</f>
        <v/>
      </c>
      <c r="F144" s="19">
        <f>IF(A144&amp;""="","",SUMIFS('الدرجات'!$M$6:$M$1005,'الدرجات'!$A$6:$A$1005,A144&amp;"",'الدرجات'!$K$6:$K$1005,1))</f>
        <v/>
      </c>
      <c r="G144" s="19">
        <f>IF(A144&amp;""="","",E144+F144)</f>
        <v/>
      </c>
      <c r="H144" s="19">
        <f>IF(A144&amp;""="","",SUMIFS('الدرجات'!$N$6:$N$1005,'الدرجات'!$A$6:$A$1005,A144&amp;"",'الدرجات'!$K$6:$K$1005,1))</f>
        <v/>
      </c>
      <c r="I144" s="20">
        <f>IF(A144&amp;""="","",IF(D144&gt;0,"",IF(H144=0,"",ROUND(G144/H144,6))))</f>
        <v/>
      </c>
      <c r="J144" s="6">
        <f>IF(I144="","",IF(I144&gt;='الإعدادات'!$B$5,"ممتاز",IF(I144&gt;='الإعدادات'!$B$6,"جيد جدًا",IF(I144&gt;='الإعدادات'!$B$7,"جيد",IF(I144&gt;='الإعدادات'!$B$8,"مقبول","ضعيف")))))</f>
        <v/>
      </c>
      <c r="K144" s="15">
        <f>IF(A144&amp;""="","",COUNTIFS('الدرجات'!$A$6:$A$1005,A144&amp;"",'الدرجات'!$J$6:$J$1005,"متعثر"))</f>
        <v/>
      </c>
      <c r="L144" s="6">
        <f>IF(A144&amp;""="","",IF(D144&gt;0,"ناقص",IF(K144=0,"ناجح",IF(K144&lt;='الإعدادات'!$B$9,"دور ثانٍ","راسب"))))</f>
        <v/>
      </c>
      <c r="M144" s="15">
        <f>IF(I144="","",COUNTIFS('الطلاب'!$B$6:$B$305,B144&amp;"",'الطلاب'!$I$6:$I$305,"&gt;"&amp;I144)+1)</f>
        <v/>
      </c>
      <c r="N144" s="15">
        <f>IF(I144="","",COUNTIFS('الطلاب'!$B$6:$B$305,B144&amp;"",'الطلاب'!$I$6:$I$305,"&gt;"&amp;I144)+COUNTIFS($B$6:B144,B144&amp;"",$I$6:I144,I144))</f>
        <v/>
      </c>
      <c r="O144" s="6">
        <f>IF(N144="","",B144&amp;"|"&amp;N144)</f>
        <v/>
      </c>
    </row>
    <row r="145">
      <c r="A145" s="5" t="n"/>
      <c r="B145" s="5" t="n"/>
      <c r="C145" s="15">
        <f>IF(A145&amp;""="","",COUNTIFS('الدرجات'!$A$6:$A$1005,A145&amp;"",'الدرجات'!$K$6:$K$1005,1))</f>
        <v/>
      </c>
      <c r="D145" s="15">
        <f>IF(A145&amp;""="","",MAX(0,'الإعدادات'!$B$10-C145))</f>
        <v/>
      </c>
      <c r="E145" s="19">
        <f>IF(A145&amp;""="","",SUMIFS('الدرجات'!$L$6:$L$1005,'الدرجات'!$A$6:$A$1005,A145&amp;"",'الدرجات'!$K$6:$K$1005,1))</f>
        <v/>
      </c>
      <c r="F145" s="19">
        <f>IF(A145&amp;""="","",SUMIFS('الدرجات'!$M$6:$M$1005,'الدرجات'!$A$6:$A$1005,A145&amp;"",'الدرجات'!$K$6:$K$1005,1))</f>
        <v/>
      </c>
      <c r="G145" s="19">
        <f>IF(A145&amp;""="","",E145+F145)</f>
        <v/>
      </c>
      <c r="H145" s="19">
        <f>IF(A145&amp;""="","",SUMIFS('الدرجات'!$N$6:$N$1005,'الدرجات'!$A$6:$A$1005,A145&amp;"",'الدرجات'!$K$6:$K$1005,1))</f>
        <v/>
      </c>
      <c r="I145" s="20">
        <f>IF(A145&amp;""="","",IF(D145&gt;0,"",IF(H145=0,"",ROUND(G145/H145,6))))</f>
        <v/>
      </c>
      <c r="J145" s="6">
        <f>IF(I145="","",IF(I145&gt;='الإعدادات'!$B$5,"ممتاز",IF(I145&gt;='الإعدادات'!$B$6,"جيد جدًا",IF(I145&gt;='الإعدادات'!$B$7,"جيد",IF(I145&gt;='الإعدادات'!$B$8,"مقبول","ضعيف")))))</f>
        <v/>
      </c>
      <c r="K145" s="15">
        <f>IF(A145&amp;""="","",COUNTIFS('الدرجات'!$A$6:$A$1005,A145&amp;"",'الدرجات'!$J$6:$J$1005,"متعثر"))</f>
        <v/>
      </c>
      <c r="L145" s="6">
        <f>IF(A145&amp;""="","",IF(D145&gt;0,"ناقص",IF(K145=0,"ناجح",IF(K145&lt;='الإعدادات'!$B$9,"دور ثانٍ","راسب"))))</f>
        <v/>
      </c>
      <c r="M145" s="15">
        <f>IF(I145="","",COUNTIFS('الطلاب'!$B$6:$B$305,B145&amp;"",'الطلاب'!$I$6:$I$305,"&gt;"&amp;I145)+1)</f>
        <v/>
      </c>
      <c r="N145" s="15">
        <f>IF(I145="","",COUNTIFS('الطلاب'!$B$6:$B$305,B145&amp;"",'الطلاب'!$I$6:$I$305,"&gt;"&amp;I145)+COUNTIFS($B$6:B145,B145&amp;"",$I$6:I145,I145))</f>
        <v/>
      </c>
      <c r="O145" s="6">
        <f>IF(N145="","",B145&amp;"|"&amp;N145)</f>
        <v/>
      </c>
    </row>
    <row r="146">
      <c r="A146" s="5" t="n"/>
      <c r="B146" s="5" t="n"/>
      <c r="C146" s="15">
        <f>IF(A146&amp;""="","",COUNTIFS('الدرجات'!$A$6:$A$1005,A146&amp;"",'الدرجات'!$K$6:$K$1005,1))</f>
        <v/>
      </c>
      <c r="D146" s="15">
        <f>IF(A146&amp;""="","",MAX(0,'الإعدادات'!$B$10-C146))</f>
        <v/>
      </c>
      <c r="E146" s="19">
        <f>IF(A146&amp;""="","",SUMIFS('الدرجات'!$L$6:$L$1005,'الدرجات'!$A$6:$A$1005,A146&amp;"",'الدرجات'!$K$6:$K$1005,1))</f>
        <v/>
      </c>
      <c r="F146" s="19">
        <f>IF(A146&amp;""="","",SUMIFS('الدرجات'!$M$6:$M$1005,'الدرجات'!$A$6:$A$1005,A146&amp;"",'الدرجات'!$K$6:$K$1005,1))</f>
        <v/>
      </c>
      <c r="G146" s="19">
        <f>IF(A146&amp;""="","",E146+F146)</f>
        <v/>
      </c>
      <c r="H146" s="19">
        <f>IF(A146&amp;""="","",SUMIFS('الدرجات'!$N$6:$N$1005,'الدرجات'!$A$6:$A$1005,A146&amp;"",'الدرجات'!$K$6:$K$1005,1))</f>
        <v/>
      </c>
      <c r="I146" s="20">
        <f>IF(A146&amp;""="","",IF(D146&gt;0,"",IF(H146=0,"",ROUND(G146/H146,6))))</f>
        <v/>
      </c>
      <c r="J146" s="6">
        <f>IF(I146="","",IF(I146&gt;='الإعدادات'!$B$5,"ممتاز",IF(I146&gt;='الإعدادات'!$B$6,"جيد جدًا",IF(I146&gt;='الإعدادات'!$B$7,"جيد",IF(I146&gt;='الإعدادات'!$B$8,"مقبول","ضعيف")))))</f>
        <v/>
      </c>
      <c r="K146" s="15">
        <f>IF(A146&amp;""="","",COUNTIFS('الدرجات'!$A$6:$A$1005,A146&amp;"",'الدرجات'!$J$6:$J$1005,"متعثر"))</f>
        <v/>
      </c>
      <c r="L146" s="6">
        <f>IF(A146&amp;""="","",IF(D146&gt;0,"ناقص",IF(K146=0,"ناجح",IF(K146&lt;='الإعدادات'!$B$9,"دور ثانٍ","راسب"))))</f>
        <v/>
      </c>
      <c r="M146" s="15">
        <f>IF(I146="","",COUNTIFS('الطلاب'!$B$6:$B$305,B146&amp;"",'الطلاب'!$I$6:$I$305,"&gt;"&amp;I146)+1)</f>
        <v/>
      </c>
      <c r="N146" s="15">
        <f>IF(I146="","",COUNTIFS('الطلاب'!$B$6:$B$305,B146&amp;"",'الطلاب'!$I$6:$I$305,"&gt;"&amp;I146)+COUNTIFS($B$6:B146,B146&amp;"",$I$6:I146,I146))</f>
        <v/>
      </c>
      <c r="O146" s="6">
        <f>IF(N146="","",B146&amp;"|"&amp;N146)</f>
        <v/>
      </c>
    </row>
    <row r="147">
      <c r="A147" s="5" t="n"/>
      <c r="B147" s="5" t="n"/>
      <c r="C147" s="15">
        <f>IF(A147&amp;""="","",COUNTIFS('الدرجات'!$A$6:$A$1005,A147&amp;"",'الدرجات'!$K$6:$K$1005,1))</f>
        <v/>
      </c>
      <c r="D147" s="15">
        <f>IF(A147&amp;""="","",MAX(0,'الإعدادات'!$B$10-C147))</f>
        <v/>
      </c>
      <c r="E147" s="19">
        <f>IF(A147&amp;""="","",SUMIFS('الدرجات'!$L$6:$L$1005,'الدرجات'!$A$6:$A$1005,A147&amp;"",'الدرجات'!$K$6:$K$1005,1))</f>
        <v/>
      </c>
      <c r="F147" s="19">
        <f>IF(A147&amp;""="","",SUMIFS('الدرجات'!$M$6:$M$1005,'الدرجات'!$A$6:$A$1005,A147&amp;"",'الدرجات'!$K$6:$K$1005,1))</f>
        <v/>
      </c>
      <c r="G147" s="19">
        <f>IF(A147&amp;""="","",E147+F147)</f>
        <v/>
      </c>
      <c r="H147" s="19">
        <f>IF(A147&amp;""="","",SUMIFS('الدرجات'!$N$6:$N$1005,'الدرجات'!$A$6:$A$1005,A147&amp;"",'الدرجات'!$K$6:$K$1005,1))</f>
        <v/>
      </c>
      <c r="I147" s="20">
        <f>IF(A147&amp;""="","",IF(D147&gt;0,"",IF(H147=0,"",ROUND(G147/H147,6))))</f>
        <v/>
      </c>
      <c r="J147" s="6">
        <f>IF(I147="","",IF(I147&gt;='الإعدادات'!$B$5,"ممتاز",IF(I147&gt;='الإعدادات'!$B$6,"جيد جدًا",IF(I147&gt;='الإعدادات'!$B$7,"جيد",IF(I147&gt;='الإعدادات'!$B$8,"مقبول","ضعيف")))))</f>
        <v/>
      </c>
      <c r="K147" s="15">
        <f>IF(A147&amp;""="","",COUNTIFS('الدرجات'!$A$6:$A$1005,A147&amp;"",'الدرجات'!$J$6:$J$1005,"متعثر"))</f>
        <v/>
      </c>
      <c r="L147" s="6">
        <f>IF(A147&amp;""="","",IF(D147&gt;0,"ناقص",IF(K147=0,"ناجح",IF(K147&lt;='الإعدادات'!$B$9,"دور ثانٍ","راسب"))))</f>
        <v/>
      </c>
      <c r="M147" s="15">
        <f>IF(I147="","",COUNTIFS('الطلاب'!$B$6:$B$305,B147&amp;"",'الطلاب'!$I$6:$I$305,"&gt;"&amp;I147)+1)</f>
        <v/>
      </c>
      <c r="N147" s="15">
        <f>IF(I147="","",COUNTIFS('الطلاب'!$B$6:$B$305,B147&amp;"",'الطلاب'!$I$6:$I$305,"&gt;"&amp;I147)+COUNTIFS($B$6:B147,B147&amp;"",$I$6:I147,I147))</f>
        <v/>
      </c>
      <c r="O147" s="6">
        <f>IF(N147="","",B147&amp;"|"&amp;N147)</f>
        <v/>
      </c>
    </row>
    <row r="148">
      <c r="A148" s="5" t="n"/>
      <c r="B148" s="5" t="n"/>
      <c r="C148" s="15">
        <f>IF(A148&amp;""="","",COUNTIFS('الدرجات'!$A$6:$A$1005,A148&amp;"",'الدرجات'!$K$6:$K$1005,1))</f>
        <v/>
      </c>
      <c r="D148" s="15">
        <f>IF(A148&amp;""="","",MAX(0,'الإعدادات'!$B$10-C148))</f>
        <v/>
      </c>
      <c r="E148" s="19">
        <f>IF(A148&amp;""="","",SUMIFS('الدرجات'!$L$6:$L$1005,'الدرجات'!$A$6:$A$1005,A148&amp;"",'الدرجات'!$K$6:$K$1005,1))</f>
        <v/>
      </c>
      <c r="F148" s="19">
        <f>IF(A148&amp;""="","",SUMIFS('الدرجات'!$M$6:$M$1005,'الدرجات'!$A$6:$A$1005,A148&amp;"",'الدرجات'!$K$6:$K$1005,1))</f>
        <v/>
      </c>
      <c r="G148" s="19">
        <f>IF(A148&amp;""="","",E148+F148)</f>
        <v/>
      </c>
      <c r="H148" s="19">
        <f>IF(A148&amp;""="","",SUMIFS('الدرجات'!$N$6:$N$1005,'الدرجات'!$A$6:$A$1005,A148&amp;"",'الدرجات'!$K$6:$K$1005,1))</f>
        <v/>
      </c>
      <c r="I148" s="20">
        <f>IF(A148&amp;""="","",IF(D148&gt;0,"",IF(H148=0,"",ROUND(G148/H148,6))))</f>
        <v/>
      </c>
      <c r="J148" s="6">
        <f>IF(I148="","",IF(I148&gt;='الإعدادات'!$B$5,"ممتاز",IF(I148&gt;='الإعدادات'!$B$6,"جيد جدًا",IF(I148&gt;='الإعدادات'!$B$7,"جيد",IF(I148&gt;='الإعدادات'!$B$8,"مقبول","ضعيف")))))</f>
        <v/>
      </c>
      <c r="K148" s="15">
        <f>IF(A148&amp;""="","",COUNTIFS('الدرجات'!$A$6:$A$1005,A148&amp;"",'الدرجات'!$J$6:$J$1005,"متعثر"))</f>
        <v/>
      </c>
      <c r="L148" s="6">
        <f>IF(A148&amp;""="","",IF(D148&gt;0,"ناقص",IF(K148=0,"ناجح",IF(K148&lt;='الإعدادات'!$B$9,"دور ثانٍ","راسب"))))</f>
        <v/>
      </c>
      <c r="M148" s="15">
        <f>IF(I148="","",COUNTIFS('الطلاب'!$B$6:$B$305,B148&amp;"",'الطلاب'!$I$6:$I$305,"&gt;"&amp;I148)+1)</f>
        <v/>
      </c>
      <c r="N148" s="15">
        <f>IF(I148="","",COUNTIFS('الطلاب'!$B$6:$B$305,B148&amp;"",'الطلاب'!$I$6:$I$305,"&gt;"&amp;I148)+COUNTIFS($B$6:B148,B148&amp;"",$I$6:I148,I148))</f>
        <v/>
      </c>
      <c r="O148" s="6">
        <f>IF(N148="","",B148&amp;"|"&amp;N148)</f>
        <v/>
      </c>
    </row>
    <row r="149">
      <c r="A149" s="5" t="n"/>
      <c r="B149" s="5" t="n"/>
      <c r="C149" s="15">
        <f>IF(A149&amp;""="","",COUNTIFS('الدرجات'!$A$6:$A$1005,A149&amp;"",'الدرجات'!$K$6:$K$1005,1))</f>
        <v/>
      </c>
      <c r="D149" s="15">
        <f>IF(A149&amp;""="","",MAX(0,'الإعدادات'!$B$10-C149))</f>
        <v/>
      </c>
      <c r="E149" s="19">
        <f>IF(A149&amp;""="","",SUMIFS('الدرجات'!$L$6:$L$1005,'الدرجات'!$A$6:$A$1005,A149&amp;"",'الدرجات'!$K$6:$K$1005,1))</f>
        <v/>
      </c>
      <c r="F149" s="19">
        <f>IF(A149&amp;""="","",SUMIFS('الدرجات'!$M$6:$M$1005,'الدرجات'!$A$6:$A$1005,A149&amp;"",'الدرجات'!$K$6:$K$1005,1))</f>
        <v/>
      </c>
      <c r="G149" s="19">
        <f>IF(A149&amp;""="","",E149+F149)</f>
        <v/>
      </c>
      <c r="H149" s="19">
        <f>IF(A149&amp;""="","",SUMIFS('الدرجات'!$N$6:$N$1005,'الدرجات'!$A$6:$A$1005,A149&amp;"",'الدرجات'!$K$6:$K$1005,1))</f>
        <v/>
      </c>
      <c r="I149" s="20">
        <f>IF(A149&amp;""="","",IF(D149&gt;0,"",IF(H149=0,"",ROUND(G149/H149,6))))</f>
        <v/>
      </c>
      <c r="J149" s="6">
        <f>IF(I149="","",IF(I149&gt;='الإعدادات'!$B$5,"ممتاز",IF(I149&gt;='الإعدادات'!$B$6,"جيد جدًا",IF(I149&gt;='الإعدادات'!$B$7,"جيد",IF(I149&gt;='الإعدادات'!$B$8,"مقبول","ضعيف")))))</f>
        <v/>
      </c>
      <c r="K149" s="15">
        <f>IF(A149&amp;""="","",COUNTIFS('الدرجات'!$A$6:$A$1005,A149&amp;"",'الدرجات'!$J$6:$J$1005,"متعثر"))</f>
        <v/>
      </c>
      <c r="L149" s="6">
        <f>IF(A149&amp;""="","",IF(D149&gt;0,"ناقص",IF(K149=0,"ناجح",IF(K149&lt;='الإعدادات'!$B$9,"دور ثانٍ","راسب"))))</f>
        <v/>
      </c>
      <c r="M149" s="15">
        <f>IF(I149="","",COUNTIFS('الطلاب'!$B$6:$B$305,B149&amp;"",'الطلاب'!$I$6:$I$305,"&gt;"&amp;I149)+1)</f>
        <v/>
      </c>
      <c r="N149" s="15">
        <f>IF(I149="","",COUNTIFS('الطلاب'!$B$6:$B$305,B149&amp;"",'الطلاب'!$I$6:$I$305,"&gt;"&amp;I149)+COUNTIFS($B$6:B149,B149&amp;"",$I$6:I149,I149))</f>
        <v/>
      </c>
      <c r="O149" s="6">
        <f>IF(N149="","",B149&amp;"|"&amp;N149)</f>
        <v/>
      </c>
    </row>
    <row r="150">
      <c r="A150" s="5" t="n"/>
      <c r="B150" s="5" t="n"/>
      <c r="C150" s="15">
        <f>IF(A150&amp;""="","",COUNTIFS('الدرجات'!$A$6:$A$1005,A150&amp;"",'الدرجات'!$K$6:$K$1005,1))</f>
        <v/>
      </c>
      <c r="D150" s="15">
        <f>IF(A150&amp;""="","",MAX(0,'الإعدادات'!$B$10-C150))</f>
        <v/>
      </c>
      <c r="E150" s="19">
        <f>IF(A150&amp;""="","",SUMIFS('الدرجات'!$L$6:$L$1005,'الدرجات'!$A$6:$A$1005,A150&amp;"",'الدرجات'!$K$6:$K$1005,1))</f>
        <v/>
      </c>
      <c r="F150" s="19">
        <f>IF(A150&amp;""="","",SUMIFS('الدرجات'!$M$6:$M$1005,'الدرجات'!$A$6:$A$1005,A150&amp;"",'الدرجات'!$K$6:$K$1005,1))</f>
        <v/>
      </c>
      <c r="G150" s="19">
        <f>IF(A150&amp;""="","",E150+F150)</f>
        <v/>
      </c>
      <c r="H150" s="19">
        <f>IF(A150&amp;""="","",SUMIFS('الدرجات'!$N$6:$N$1005,'الدرجات'!$A$6:$A$1005,A150&amp;"",'الدرجات'!$K$6:$K$1005,1))</f>
        <v/>
      </c>
      <c r="I150" s="20">
        <f>IF(A150&amp;""="","",IF(D150&gt;0,"",IF(H150=0,"",ROUND(G150/H150,6))))</f>
        <v/>
      </c>
      <c r="J150" s="6">
        <f>IF(I150="","",IF(I150&gt;='الإعدادات'!$B$5,"ممتاز",IF(I150&gt;='الإعدادات'!$B$6,"جيد جدًا",IF(I150&gt;='الإعدادات'!$B$7,"جيد",IF(I150&gt;='الإعدادات'!$B$8,"مقبول","ضعيف")))))</f>
        <v/>
      </c>
      <c r="K150" s="15">
        <f>IF(A150&amp;""="","",COUNTIFS('الدرجات'!$A$6:$A$1005,A150&amp;"",'الدرجات'!$J$6:$J$1005,"متعثر"))</f>
        <v/>
      </c>
      <c r="L150" s="6">
        <f>IF(A150&amp;""="","",IF(D150&gt;0,"ناقص",IF(K150=0,"ناجح",IF(K150&lt;='الإعدادات'!$B$9,"دور ثانٍ","راسب"))))</f>
        <v/>
      </c>
      <c r="M150" s="15">
        <f>IF(I150="","",COUNTIFS('الطلاب'!$B$6:$B$305,B150&amp;"",'الطلاب'!$I$6:$I$305,"&gt;"&amp;I150)+1)</f>
        <v/>
      </c>
      <c r="N150" s="15">
        <f>IF(I150="","",COUNTIFS('الطلاب'!$B$6:$B$305,B150&amp;"",'الطلاب'!$I$6:$I$305,"&gt;"&amp;I150)+COUNTIFS($B$6:B150,B150&amp;"",$I$6:I150,I150))</f>
        <v/>
      </c>
      <c r="O150" s="6">
        <f>IF(N150="","",B150&amp;"|"&amp;N150)</f>
        <v/>
      </c>
    </row>
    <row r="151">
      <c r="A151" s="5" t="n"/>
      <c r="B151" s="5" t="n"/>
      <c r="C151" s="15">
        <f>IF(A151&amp;""="","",COUNTIFS('الدرجات'!$A$6:$A$1005,A151&amp;"",'الدرجات'!$K$6:$K$1005,1))</f>
        <v/>
      </c>
      <c r="D151" s="15">
        <f>IF(A151&amp;""="","",MAX(0,'الإعدادات'!$B$10-C151))</f>
        <v/>
      </c>
      <c r="E151" s="19">
        <f>IF(A151&amp;""="","",SUMIFS('الدرجات'!$L$6:$L$1005,'الدرجات'!$A$6:$A$1005,A151&amp;"",'الدرجات'!$K$6:$K$1005,1))</f>
        <v/>
      </c>
      <c r="F151" s="19">
        <f>IF(A151&amp;""="","",SUMIFS('الدرجات'!$M$6:$M$1005,'الدرجات'!$A$6:$A$1005,A151&amp;"",'الدرجات'!$K$6:$K$1005,1))</f>
        <v/>
      </c>
      <c r="G151" s="19">
        <f>IF(A151&amp;""="","",E151+F151)</f>
        <v/>
      </c>
      <c r="H151" s="19">
        <f>IF(A151&amp;""="","",SUMIFS('الدرجات'!$N$6:$N$1005,'الدرجات'!$A$6:$A$1005,A151&amp;"",'الدرجات'!$K$6:$K$1005,1))</f>
        <v/>
      </c>
      <c r="I151" s="20">
        <f>IF(A151&amp;""="","",IF(D151&gt;0,"",IF(H151=0,"",ROUND(G151/H151,6))))</f>
        <v/>
      </c>
      <c r="J151" s="6">
        <f>IF(I151="","",IF(I151&gt;='الإعدادات'!$B$5,"ممتاز",IF(I151&gt;='الإعدادات'!$B$6,"جيد جدًا",IF(I151&gt;='الإعدادات'!$B$7,"جيد",IF(I151&gt;='الإعدادات'!$B$8,"مقبول","ضعيف")))))</f>
        <v/>
      </c>
      <c r="K151" s="15">
        <f>IF(A151&amp;""="","",COUNTIFS('الدرجات'!$A$6:$A$1005,A151&amp;"",'الدرجات'!$J$6:$J$1005,"متعثر"))</f>
        <v/>
      </c>
      <c r="L151" s="6">
        <f>IF(A151&amp;""="","",IF(D151&gt;0,"ناقص",IF(K151=0,"ناجح",IF(K151&lt;='الإعدادات'!$B$9,"دور ثانٍ","راسب"))))</f>
        <v/>
      </c>
      <c r="M151" s="15">
        <f>IF(I151="","",COUNTIFS('الطلاب'!$B$6:$B$305,B151&amp;"",'الطلاب'!$I$6:$I$305,"&gt;"&amp;I151)+1)</f>
        <v/>
      </c>
      <c r="N151" s="15">
        <f>IF(I151="","",COUNTIFS('الطلاب'!$B$6:$B$305,B151&amp;"",'الطلاب'!$I$6:$I$305,"&gt;"&amp;I151)+COUNTIFS($B$6:B151,B151&amp;"",$I$6:I151,I151))</f>
        <v/>
      </c>
      <c r="O151" s="6">
        <f>IF(N151="","",B151&amp;"|"&amp;N151)</f>
        <v/>
      </c>
    </row>
    <row r="152">
      <c r="A152" s="5" t="n"/>
      <c r="B152" s="5" t="n"/>
      <c r="C152" s="15">
        <f>IF(A152&amp;""="","",COUNTIFS('الدرجات'!$A$6:$A$1005,A152&amp;"",'الدرجات'!$K$6:$K$1005,1))</f>
        <v/>
      </c>
      <c r="D152" s="15">
        <f>IF(A152&amp;""="","",MAX(0,'الإعدادات'!$B$10-C152))</f>
        <v/>
      </c>
      <c r="E152" s="19">
        <f>IF(A152&amp;""="","",SUMIFS('الدرجات'!$L$6:$L$1005,'الدرجات'!$A$6:$A$1005,A152&amp;"",'الدرجات'!$K$6:$K$1005,1))</f>
        <v/>
      </c>
      <c r="F152" s="19">
        <f>IF(A152&amp;""="","",SUMIFS('الدرجات'!$M$6:$M$1005,'الدرجات'!$A$6:$A$1005,A152&amp;"",'الدرجات'!$K$6:$K$1005,1))</f>
        <v/>
      </c>
      <c r="G152" s="19">
        <f>IF(A152&amp;""="","",E152+F152)</f>
        <v/>
      </c>
      <c r="H152" s="19">
        <f>IF(A152&amp;""="","",SUMIFS('الدرجات'!$N$6:$N$1005,'الدرجات'!$A$6:$A$1005,A152&amp;"",'الدرجات'!$K$6:$K$1005,1))</f>
        <v/>
      </c>
      <c r="I152" s="20">
        <f>IF(A152&amp;""="","",IF(D152&gt;0,"",IF(H152=0,"",ROUND(G152/H152,6))))</f>
        <v/>
      </c>
      <c r="J152" s="6">
        <f>IF(I152="","",IF(I152&gt;='الإعدادات'!$B$5,"ممتاز",IF(I152&gt;='الإعدادات'!$B$6,"جيد جدًا",IF(I152&gt;='الإعدادات'!$B$7,"جيد",IF(I152&gt;='الإعدادات'!$B$8,"مقبول","ضعيف")))))</f>
        <v/>
      </c>
      <c r="K152" s="15">
        <f>IF(A152&amp;""="","",COUNTIFS('الدرجات'!$A$6:$A$1005,A152&amp;"",'الدرجات'!$J$6:$J$1005,"متعثر"))</f>
        <v/>
      </c>
      <c r="L152" s="6">
        <f>IF(A152&amp;""="","",IF(D152&gt;0,"ناقص",IF(K152=0,"ناجح",IF(K152&lt;='الإعدادات'!$B$9,"دور ثانٍ","راسب"))))</f>
        <v/>
      </c>
      <c r="M152" s="15">
        <f>IF(I152="","",COUNTIFS('الطلاب'!$B$6:$B$305,B152&amp;"",'الطلاب'!$I$6:$I$305,"&gt;"&amp;I152)+1)</f>
        <v/>
      </c>
      <c r="N152" s="15">
        <f>IF(I152="","",COUNTIFS('الطلاب'!$B$6:$B$305,B152&amp;"",'الطلاب'!$I$6:$I$305,"&gt;"&amp;I152)+COUNTIFS($B$6:B152,B152&amp;"",$I$6:I152,I152))</f>
        <v/>
      </c>
      <c r="O152" s="6">
        <f>IF(N152="","",B152&amp;"|"&amp;N152)</f>
        <v/>
      </c>
    </row>
    <row r="153">
      <c r="A153" s="5" t="n"/>
      <c r="B153" s="5" t="n"/>
      <c r="C153" s="15">
        <f>IF(A153&amp;""="","",COUNTIFS('الدرجات'!$A$6:$A$1005,A153&amp;"",'الدرجات'!$K$6:$K$1005,1))</f>
        <v/>
      </c>
      <c r="D153" s="15">
        <f>IF(A153&amp;""="","",MAX(0,'الإعدادات'!$B$10-C153))</f>
        <v/>
      </c>
      <c r="E153" s="19">
        <f>IF(A153&amp;""="","",SUMIFS('الدرجات'!$L$6:$L$1005,'الدرجات'!$A$6:$A$1005,A153&amp;"",'الدرجات'!$K$6:$K$1005,1))</f>
        <v/>
      </c>
      <c r="F153" s="19">
        <f>IF(A153&amp;""="","",SUMIFS('الدرجات'!$M$6:$M$1005,'الدرجات'!$A$6:$A$1005,A153&amp;"",'الدرجات'!$K$6:$K$1005,1))</f>
        <v/>
      </c>
      <c r="G153" s="19">
        <f>IF(A153&amp;""="","",E153+F153)</f>
        <v/>
      </c>
      <c r="H153" s="19">
        <f>IF(A153&amp;""="","",SUMIFS('الدرجات'!$N$6:$N$1005,'الدرجات'!$A$6:$A$1005,A153&amp;"",'الدرجات'!$K$6:$K$1005,1))</f>
        <v/>
      </c>
      <c r="I153" s="20">
        <f>IF(A153&amp;""="","",IF(D153&gt;0,"",IF(H153=0,"",ROUND(G153/H153,6))))</f>
        <v/>
      </c>
      <c r="J153" s="6">
        <f>IF(I153="","",IF(I153&gt;='الإعدادات'!$B$5,"ممتاز",IF(I153&gt;='الإعدادات'!$B$6,"جيد جدًا",IF(I153&gt;='الإعدادات'!$B$7,"جيد",IF(I153&gt;='الإعدادات'!$B$8,"مقبول","ضعيف")))))</f>
        <v/>
      </c>
      <c r="K153" s="15">
        <f>IF(A153&amp;""="","",COUNTIFS('الدرجات'!$A$6:$A$1005,A153&amp;"",'الدرجات'!$J$6:$J$1005,"متعثر"))</f>
        <v/>
      </c>
      <c r="L153" s="6">
        <f>IF(A153&amp;""="","",IF(D153&gt;0,"ناقص",IF(K153=0,"ناجح",IF(K153&lt;='الإعدادات'!$B$9,"دور ثانٍ","راسب"))))</f>
        <v/>
      </c>
      <c r="M153" s="15">
        <f>IF(I153="","",COUNTIFS('الطلاب'!$B$6:$B$305,B153&amp;"",'الطلاب'!$I$6:$I$305,"&gt;"&amp;I153)+1)</f>
        <v/>
      </c>
      <c r="N153" s="15">
        <f>IF(I153="","",COUNTIFS('الطلاب'!$B$6:$B$305,B153&amp;"",'الطلاب'!$I$6:$I$305,"&gt;"&amp;I153)+COUNTIFS($B$6:B153,B153&amp;"",$I$6:I153,I153))</f>
        <v/>
      </c>
      <c r="O153" s="6">
        <f>IF(N153="","",B153&amp;"|"&amp;N153)</f>
        <v/>
      </c>
    </row>
    <row r="154">
      <c r="A154" s="5" t="n"/>
      <c r="B154" s="5" t="n"/>
      <c r="C154" s="15">
        <f>IF(A154&amp;""="","",COUNTIFS('الدرجات'!$A$6:$A$1005,A154&amp;"",'الدرجات'!$K$6:$K$1005,1))</f>
        <v/>
      </c>
      <c r="D154" s="15">
        <f>IF(A154&amp;""="","",MAX(0,'الإعدادات'!$B$10-C154))</f>
        <v/>
      </c>
      <c r="E154" s="19">
        <f>IF(A154&amp;""="","",SUMIFS('الدرجات'!$L$6:$L$1005,'الدرجات'!$A$6:$A$1005,A154&amp;"",'الدرجات'!$K$6:$K$1005,1))</f>
        <v/>
      </c>
      <c r="F154" s="19">
        <f>IF(A154&amp;""="","",SUMIFS('الدرجات'!$M$6:$M$1005,'الدرجات'!$A$6:$A$1005,A154&amp;"",'الدرجات'!$K$6:$K$1005,1))</f>
        <v/>
      </c>
      <c r="G154" s="19">
        <f>IF(A154&amp;""="","",E154+F154)</f>
        <v/>
      </c>
      <c r="H154" s="19">
        <f>IF(A154&amp;""="","",SUMIFS('الدرجات'!$N$6:$N$1005,'الدرجات'!$A$6:$A$1005,A154&amp;"",'الدرجات'!$K$6:$K$1005,1))</f>
        <v/>
      </c>
      <c r="I154" s="20">
        <f>IF(A154&amp;""="","",IF(D154&gt;0,"",IF(H154=0,"",ROUND(G154/H154,6))))</f>
        <v/>
      </c>
      <c r="J154" s="6">
        <f>IF(I154="","",IF(I154&gt;='الإعدادات'!$B$5,"ممتاز",IF(I154&gt;='الإعدادات'!$B$6,"جيد جدًا",IF(I154&gt;='الإعدادات'!$B$7,"جيد",IF(I154&gt;='الإعدادات'!$B$8,"مقبول","ضعيف")))))</f>
        <v/>
      </c>
      <c r="K154" s="15">
        <f>IF(A154&amp;""="","",COUNTIFS('الدرجات'!$A$6:$A$1005,A154&amp;"",'الدرجات'!$J$6:$J$1005,"متعثر"))</f>
        <v/>
      </c>
      <c r="L154" s="6">
        <f>IF(A154&amp;""="","",IF(D154&gt;0,"ناقص",IF(K154=0,"ناجح",IF(K154&lt;='الإعدادات'!$B$9,"دور ثانٍ","راسب"))))</f>
        <v/>
      </c>
      <c r="M154" s="15">
        <f>IF(I154="","",COUNTIFS('الطلاب'!$B$6:$B$305,B154&amp;"",'الطلاب'!$I$6:$I$305,"&gt;"&amp;I154)+1)</f>
        <v/>
      </c>
      <c r="N154" s="15">
        <f>IF(I154="","",COUNTIFS('الطلاب'!$B$6:$B$305,B154&amp;"",'الطلاب'!$I$6:$I$305,"&gt;"&amp;I154)+COUNTIFS($B$6:B154,B154&amp;"",$I$6:I154,I154))</f>
        <v/>
      </c>
      <c r="O154" s="6">
        <f>IF(N154="","",B154&amp;"|"&amp;N154)</f>
        <v/>
      </c>
    </row>
    <row r="155">
      <c r="A155" s="5" t="n"/>
      <c r="B155" s="5" t="n"/>
      <c r="C155" s="15">
        <f>IF(A155&amp;""="","",COUNTIFS('الدرجات'!$A$6:$A$1005,A155&amp;"",'الدرجات'!$K$6:$K$1005,1))</f>
        <v/>
      </c>
      <c r="D155" s="15">
        <f>IF(A155&amp;""="","",MAX(0,'الإعدادات'!$B$10-C155))</f>
        <v/>
      </c>
      <c r="E155" s="19">
        <f>IF(A155&amp;""="","",SUMIFS('الدرجات'!$L$6:$L$1005,'الدرجات'!$A$6:$A$1005,A155&amp;"",'الدرجات'!$K$6:$K$1005,1))</f>
        <v/>
      </c>
      <c r="F155" s="19">
        <f>IF(A155&amp;""="","",SUMIFS('الدرجات'!$M$6:$M$1005,'الدرجات'!$A$6:$A$1005,A155&amp;"",'الدرجات'!$K$6:$K$1005,1))</f>
        <v/>
      </c>
      <c r="G155" s="19">
        <f>IF(A155&amp;""="","",E155+F155)</f>
        <v/>
      </c>
      <c r="H155" s="19">
        <f>IF(A155&amp;""="","",SUMIFS('الدرجات'!$N$6:$N$1005,'الدرجات'!$A$6:$A$1005,A155&amp;"",'الدرجات'!$K$6:$K$1005,1))</f>
        <v/>
      </c>
      <c r="I155" s="20">
        <f>IF(A155&amp;""="","",IF(D155&gt;0,"",IF(H155=0,"",ROUND(G155/H155,6))))</f>
        <v/>
      </c>
      <c r="J155" s="6">
        <f>IF(I155="","",IF(I155&gt;='الإعدادات'!$B$5,"ممتاز",IF(I155&gt;='الإعدادات'!$B$6,"جيد جدًا",IF(I155&gt;='الإعدادات'!$B$7,"جيد",IF(I155&gt;='الإعدادات'!$B$8,"مقبول","ضعيف")))))</f>
        <v/>
      </c>
      <c r="K155" s="15">
        <f>IF(A155&amp;""="","",COUNTIFS('الدرجات'!$A$6:$A$1005,A155&amp;"",'الدرجات'!$J$6:$J$1005,"متعثر"))</f>
        <v/>
      </c>
      <c r="L155" s="6">
        <f>IF(A155&amp;""="","",IF(D155&gt;0,"ناقص",IF(K155=0,"ناجح",IF(K155&lt;='الإعدادات'!$B$9,"دور ثانٍ","راسب"))))</f>
        <v/>
      </c>
      <c r="M155" s="15">
        <f>IF(I155="","",COUNTIFS('الطلاب'!$B$6:$B$305,B155&amp;"",'الطلاب'!$I$6:$I$305,"&gt;"&amp;I155)+1)</f>
        <v/>
      </c>
      <c r="N155" s="15">
        <f>IF(I155="","",COUNTIFS('الطلاب'!$B$6:$B$305,B155&amp;"",'الطلاب'!$I$6:$I$305,"&gt;"&amp;I155)+COUNTIFS($B$6:B155,B155&amp;"",$I$6:I155,I155))</f>
        <v/>
      </c>
      <c r="O155" s="6">
        <f>IF(N155="","",B155&amp;"|"&amp;N155)</f>
        <v/>
      </c>
    </row>
    <row r="156">
      <c r="A156" s="5" t="n"/>
      <c r="B156" s="5" t="n"/>
      <c r="C156" s="15">
        <f>IF(A156&amp;""="","",COUNTIFS('الدرجات'!$A$6:$A$1005,A156&amp;"",'الدرجات'!$K$6:$K$1005,1))</f>
        <v/>
      </c>
      <c r="D156" s="15">
        <f>IF(A156&amp;""="","",MAX(0,'الإعدادات'!$B$10-C156))</f>
        <v/>
      </c>
      <c r="E156" s="19">
        <f>IF(A156&amp;""="","",SUMIFS('الدرجات'!$L$6:$L$1005,'الدرجات'!$A$6:$A$1005,A156&amp;"",'الدرجات'!$K$6:$K$1005,1))</f>
        <v/>
      </c>
      <c r="F156" s="19">
        <f>IF(A156&amp;""="","",SUMIFS('الدرجات'!$M$6:$M$1005,'الدرجات'!$A$6:$A$1005,A156&amp;"",'الدرجات'!$K$6:$K$1005,1))</f>
        <v/>
      </c>
      <c r="G156" s="19">
        <f>IF(A156&amp;""="","",E156+F156)</f>
        <v/>
      </c>
      <c r="H156" s="19">
        <f>IF(A156&amp;""="","",SUMIFS('الدرجات'!$N$6:$N$1005,'الدرجات'!$A$6:$A$1005,A156&amp;"",'الدرجات'!$K$6:$K$1005,1))</f>
        <v/>
      </c>
      <c r="I156" s="20">
        <f>IF(A156&amp;""="","",IF(D156&gt;0,"",IF(H156=0,"",ROUND(G156/H156,6))))</f>
        <v/>
      </c>
      <c r="J156" s="6">
        <f>IF(I156="","",IF(I156&gt;='الإعدادات'!$B$5,"ممتاز",IF(I156&gt;='الإعدادات'!$B$6,"جيد جدًا",IF(I156&gt;='الإعدادات'!$B$7,"جيد",IF(I156&gt;='الإعدادات'!$B$8,"مقبول","ضعيف")))))</f>
        <v/>
      </c>
      <c r="K156" s="15">
        <f>IF(A156&amp;""="","",COUNTIFS('الدرجات'!$A$6:$A$1005,A156&amp;"",'الدرجات'!$J$6:$J$1005,"متعثر"))</f>
        <v/>
      </c>
      <c r="L156" s="6">
        <f>IF(A156&amp;""="","",IF(D156&gt;0,"ناقص",IF(K156=0,"ناجح",IF(K156&lt;='الإعدادات'!$B$9,"دور ثانٍ","راسب"))))</f>
        <v/>
      </c>
      <c r="M156" s="15">
        <f>IF(I156="","",COUNTIFS('الطلاب'!$B$6:$B$305,B156&amp;"",'الطلاب'!$I$6:$I$305,"&gt;"&amp;I156)+1)</f>
        <v/>
      </c>
      <c r="N156" s="15">
        <f>IF(I156="","",COUNTIFS('الطلاب'!$B$6:$B$305,B156&amp;"",'الطلاب'!$I$6:$I$305,"&gt;"&amp;I156)+COUNTIFS($B$6:B156,B156&amp;"",$I$6:I156,I156))</f>
        <v/>
      </c>
      <c r="O156" s="6">
        <f>IF(N156="","",B156&amp;"|"&amp;N156)</f>
        <v/>
      </c>
    </row>
    <row r="157">
      <c r="A157" s="5" t="n"/>
      <c r="B157" s="5" t="n"/>
      <c r="C157" s="15">
        <f>IF(A157&amp;""="","",COUNTIFS('الدرجات'!$A$6:$A$1005,A157&amp;"",'الدرجات'!$K$6:$K$1005,1))</f>
        <v/>
      </c>
      <c r="D157" s="15">
        <f>IF(A157&amp;""="","",MAX(0,'الإعدادات'!$B$10-C157))</f>
        <v/>
      </c>
      <c r="E157" s="19">
        <f>IF(A157&amp;""="","",SUMIFS('الدرجات'!$L$6:$L$1005,'الدرجات'!$A$6:$A$1005,A157&amp;"",'الدرجات'!$K$6:$K$1005,1))</f>
        <v/>
      </c>
      <c r="F157" s="19">
        <f>IF(A157&amp;""="","",SUMIFS('الدرجات'!$M$6:$M$1005,'الدرجات'!$A$6:$A$1005,A157&amp;"",'الدرجات'!$K$6:$K$1005,1))</f>
        <v/>
      </c>
      <c r="G157" s="19">
        <f>IF(A157&amp;""="","",E157+F157)</f>
        <v/>
      </c>
      <c r="H157" s="19">
        <f>IF(A157&amp;""="","",SUMIFS('الدرجات'!$N$6:$N$1005,'الدرجات'!$A$6:$A$1005,A157&amp;"",'الدرجات'!$K$6:$K$1005,1))</f>
        <v/>
      </c>
      <c r="I157" s="20">
        <f>IF(A157&amp;""="","",IF(D157&gt;0,"",IF(H157=0,"",ROUND(G157/H157,6))))</f>
        <v/>
      </c>
      <c r="J157" s="6">
        <f>IF(I157="","",IF(I157&gt;='الإعدادات'!$B$5,"ممتاز",IF(I157&gt;='الإعدادات'!$B$6,"جيد جدًا",IF(I157&gt;='الإعدادات'!$B$7,"جيد",IF(I157&gt;='الإعدادات'!$B$8,"مقبول","ضعيف")))))</f>
        <v/>
      </c>
      <c r="K157" s="15">
        <f>IF(A157&amp;""="","",COUNTIFS('الدرجات'!$A$6:$A$1005,A157&amp;"",'الدرجات'!$J$6:$J$1005,"متعثر"))</f>
        <v/>
      </c>
      <c r="L157" s="6">
        <f>IF(A157&amp;""="","",IF(D157&gt;0,"ناقص",IF(K157=0,"ناجح",IF(K157&lt;='الإعدادات'!$B$9,"دور ثانٍ","راسب"))))</f>
        <v/>
      </c>
      <c r="M157" s="15">
        <f>IF(I157="","",COUNTIFS('الطلاب'!$B$6:$B$305,B157&amp;"",'الطلاب'!$I$6:$I$305,"&gt;"&amp;I157)+1)</f>
        <v/>
      </c>
      <c r="N157" s="15">
        <f>IF(I157="","",COUNTIFS('الطلاب'!$B$6:$B$305,B157&amp;"",'الطلاب'!$I$6:$I$305,"&gt;"&amp;I157)+COUNTIFS($B$6:B157,B157&amp;"",$I$6:I157,I157))</f>
        <v/>
      </c>
      <c r="O157" s="6">
        <f>IF(N157="","",B157&amp;"|"&amp;N157)</f>
        <v/>
      </c>
    </row>
    <row r="158">
      <c r="A158" s="5" t="n"/>
      <c r="B158" s="5" t="n"/>
      <c r="C158" s="15">
        <f>IF(A158&amp;""="","",COUNTIFS('الدرجات'!$A$6:$A$1005,A158&amp;"",'الدرجات'!$K$6:$K$1005,1))</f>
        <v/>
      </c>
      <c r="D158" s="15">
        <f>IF(A158&amp;""="","",MAX(0,'الإعدادات'!$B$10-C158))</f>
        <v/>
      </c>
      <c r="E158" s="19">
        <f>IF(A158&amp;""="","",SUMIFS('الدرجات'!$L$6:$L$1005,'الدرجات'!$A$6:$A$1005,A158&amp;"",'الدرجات'!$K$6:$K$1005,1))</f>
        <v/>
      </c>
      <c r="F158" s="19">
        <f>IF(A158&amp;""="","",SUMIFS('الدرجات'!$M$6:$M$1005,'الدرجات'!$A$6:$A$1005,A158&amp;"",'الدرجات'!$K$6:$K$1005,1))</f>
        <v/>
      </c>
      <c r="G158" s="19">
        <f>IF(A158&amp;""="","",E158+F158)</f>
        <v/>
      </c>
      <c r="H158" s="19">
        <f>IF(A158&amp;""="","",SUMIFS('الدرجات'!$N$6:$N$1005,'الدرجات'!$A$6:$A$1005,A158&amp;"",'الدرجات'!$K$6:$K$1005,1))</f>
        <v/>
      </c>
      <c r="I158" s="20">
        <f>IF(A158&amp;""="","",IF(D158&gt;0,"",IF(H158=0,"",ROUND(G158/H158,6))))</f>
        <v/>
      </c>
      <c r="J158" s="6">
        <f>IF(I158="","",IF(I158&gt;='الإعدادات'!$B$5,"ممتاز",IF(I158&gt;='الإعدادات'!$B$6,"جيد جدًا",IF(I158&gt;='الإعدادات'!$B$7,"جيد",IF(I158&gt;='الإعدادات'!$B$8,"مقبول","ضعيف")))))</f>
        <v/>
      </c>
      <c r="K158" s="15">
        <f>IF(A158&amp;""="","",COUNTIFS('الدرجات'!$A$6:$A$1005,A158&amp;"",'الدرجات'!$J$6:$J$1005,"متعثر"))</f>
        <v/>
      </c>
      <c r="L158" s="6">
        <f>IF(A158&amp;""="","",IF(D158&gt;0,"ناقص",IF(K158=0,"ناجح",IF(K158&lt;='الإعدادات'!$B$9,"دور ثانٍ","راسب"))))</f>
        <v/>
      </c>
      <c r="M158" s="15">
        <f>IF(I158="","",COUNTIFS('الطلاب'!$B$6:$B$305,B158&amp;"",'الطلاب'!$I$6:$I$305,"&gt;"&amp;I158)+1)</f>
        <v/>
      </c>
      <c r="N158" s="15">
        <f>IF(I158="","",COUNTIFS('الطلاب'!$B$6:$B$305,B158&amp;"",'الطلاب'!$I$6:$I$305,"&gt;"&amp;I158)+COUNTIFS($B$6:B158,B158&amp;"",$I$6:I158,I158))</f>
        <v/>
      </c>
      <c r="O158" s="6">
        <f>IF(N158="","",B158&amp;"|"&amp;N158)</f>
        <v/>
      </c>
    </row>
    <row r="159">
      <c r="A159" s="5" t="n"/>
      <c r="B159" s="5" t="n"/>
      <c r="C159" s="15">
        <f>IF(A159&amp;""="","",COUNTIFS('الدرجات'!$A$6:$A$1005,A159&amp;"",'الدرجات'!$K$6:$K$1005,1))</f>
        <v/>
      </c>
      <c r="D159" s="15">
        <f>IF(A159&amp;""="","",MAX(0,'الإعدادات'!$B$10-C159))</f>
        <v/>
      </c>
      <c r="E159" s="19">
        <f>IF(A159&amp;""="","",SUMIFS('الدرجات'!$L$6:$L$1005,'الدرجات'!$A$6:$A$1005,A159&amp;"",'الدرجات'!$K$6:$K$1005,1))</f>
        <v/>
      </c>
      <c r="F159" s="19">
        <f>IF(A159&amp;""="","",SUMIFS('الدرجات'!$M$6:$M$1005,'الدرجات'!$A$6:$A$1005,A159&amp;"",'الدرجات'!$K$6:$K$1005,1))</f>
        <v/>
      </c>
      <c r="G159" s="19">
        <f>IF(A159&amp;""="","",E159+F159)</f>
        <v/>
      </c>
      <c r="H159" s="19">
        <f>IF(A159&amp;""="","",SUMIFS('الدرجات'!$N$6:$N$1005,'الدرجات'!$A$6:$A$1005,A159&amp;"",'الدرجات'!$K$6:$K$1005,1))</f>
        <v/>
      </c>
      <c r="I159" s="20">
        <f>IF(A159&amp;""="","",IF(D159&gt;0,"",IF(H159=0,"",ROUND(G159/H159,6))))</f>
        <v/>
      </c>
      <c r="J159" s="6">
        <f>IF(I159="","",IF(I159&gt;='الإعدادات'!$B$5,"ممتاز",IF(I159&gt;='الإعدادات'!$B$6,"جيد جدًا",IF(I159&gt;='الإعدادات'!$B$7,"جيد",IF(I159&gt;='الإعدادات'!$B$8,"مقبول","ضعيف")))))</f>
        <v/>
      </c>
      <c r="K159" s="15">
        <f>IF(A159&amp;""="","",COUNTIFS('الدرجات'!$A$6:$A$1005,A159&amp;"",'الدرجات'!$J$6:$J$1005,"متعثر"))</f>
        <v/>
      </c>
      <c r="L159" s="6">
        <f>IF(A159&amp;""="","",IF(D159&gt;0,"ناقص",IF(K159=0,"ناجح",IF(K159&lt;='الإعدادات'!$B$9,"دور ثانٍ","راسب"))))</f>
        <v/>
      </c>
      <c r="M159" s="15">
        <f>IF(I159="","",COUNTIFS('الطلاب'!$B$6:$B$305,B159&amp;"",'الطلاب'!$I$6:$I$305,"&gt;"&amp;I159)+1)</f>
        <v/>
      </c>
      <c r="N159" s="15">
        <f>IF(I159="","",COUNTIFS('الطلاب'!$B$6:$B$305,B159&amp;"",'الطلاب'!$I$6:$I$305,"&gt;"&amp;I159)+COUNTIFS($B$6:B159,B159&amp;"",$I$6:I159,I159))</f>
        <v/>
      </c>
      <c r="O159" s="6">
        <f>IF(N159="","",B159&amp;"|"&amp;N159)</f>
        <v/>
      </c>
    </row>
    <row r="160">
      <c r="A160" s="5" t="n"/>
      <c r="B160" s="5" t="n"/>
      <c r="C160" s="15">
        <f>IF(A160&amp;""="","",COUNTIFS('الدرجات'!$A$6:$A$1005,A160&amp;"",'الدرجات'!$K$6:$K$1005,1))</f>
        <v/>
      </c>
      <c r="D160" s="15">
        <f>IF(A160&amp;""="","",MAX(0,'الإعدادات'!$B$10-C160))</f>
        <v/>
      </c>
      <c r="E160" s="19">
        <f>IF(A160&amp;""="","",SUMIFS('الدرجات'!$L$6:$L$1005,'الدرجات'!$A$6:$A$1005,A160&amp;"",'الدرجات'!$K$6:$K$1005,1))</f>
        <v/>
      </c>
      <c r="F160" s="19">
        <f>IF(A160&amp;""="","",SUMIFS('الدرجات'!$M$6:$M$1005,'الدرجات'!$A$6:$A$1005,A160&amp;"",'الدرجات'!$K$6:$K$1005,1))</f>
        <v/>
      </c>
      <c r="G160" s="19">
        <f>IF(A160&amp;""="","",E160+F160)</f>
        <v/>
      </c>
      <c r="H160" s="19">
        <f>IF(A160&amp;""="","",SUMIFS('الدرجات'!$N$6:$N$1005,'الدرجات'!$A$6:$A$1005,A160&amp;"",'الدرجات'!$K$6:$K$1005,1))</f>
        <v/>
      </c>
      <c r="I160" s="20">
        <f>IF(A160&amp;""="","",IF(D160&gt;0,"",IF(H160=0,"",ROUND(G160/H160,6))))</f>
        <v/>
      </c>
      <c r="J160" s="6">
        <f>IF(I160="","",IF(I160&gt;='الإعدادات'!$B$5,"ممتاز",IF(I160&gt;='الإعدادات'!$B$6,"جيد جدًا",IF(I160&gt;='الإعدادات'!$B$7,"جيد",IF(I160&gt;='الإعدادات'!$B$8,"مقبول","ضعيف")))))</f>
        <v/>
      </c>
      <c r="K160" s="15">
        <f>IF(A160&amp;""="","",COUNTIFS('الدرجات'!$A$6:$A$1005,A160&amp;"",'الدرجات'!$J$6:$J$1005,"متعثر"))</f>
        <v/>
      </c>
      <c r="L160" s="6">
        <f>IF(A160&amp;""="","",IF(D160&gt;0,"ناقص",IF(K160=0,"ناجح",IF(K160&lt;='الإعدادات'!$B$9,"دور ثانٍ","راسب"))))</f>
        <v/>
      </c>
      <c r="M160" s="15">
        <f>IF(I160="","",COUNTIFS('الطلاب'!$B$6:$B$305,B160&amp;"",'الطلاب'!$I$6:$I$305,"&gt;"&amp;I160)+1)</f>
        <v/>
      </c>
      <c r="N160" s="15">
        <f>IF(I160="","",COUNTIFS('الطلاب'!$B$6:$B$305,B160&amp;"",'الطلاب'!$I$6:$I$305,"&gt;"&amp;I160)+COUNTIFS($B$6:B160,B160&amp;"",$I$6:I160,I160))</f>
        <v/>
      </c>
      <c r="O160" s="6">
        <f>IF(N160="","",B160&amp;"|"&amp;N160)</f>
        <v/>
      </c>
    </row>
    <row r="161">
      <c r="A161" s="5" t="n"/>
      <c r="B161" s="5" t="n"/>
      <c r="C161" s="15">
        <f>IF(A161&amp;""="","",COUNTIFS('الدرجات'!$A$6:$A$1005,A161&amp;"",'الدرجات'!$K$6:$K$1005,1))</f>
        <v/>
      </c>
      <c r="D161" s="15">
        <f>IF(A161&amp;""="","",MAX(0,'الإعدادات'!$B$10-C161))</f>
        <v/>
      </c>
      <c r="E161" s="19">
        <f>IF(A161&amp;""="","",SUMIFS('الدرجات'!$L$6:$L$1005,'الدرجات'!$A$6:$A$1005,A161&amp;"",'الدرجات'!$K$6:$K$1005,1))</f>
        <v/>
      </c>
      <c r="F161" s="19">
        <f>IF(A161&amp;""="","",SUMIFS('الدرجات'!$M$6:$M$1005,'الدرجات'!$A$6:$A$1005,A161&amp;"",'الدرجات'!$K$6:$K$1005,1))</f>
        <v/>
      </c>
      <c r="G161" s="19">
        <f>IF(A161&amp;""="","",E161+F161)</f>
        <v/>
      </c>
      <c r="H161" s="19">
        <f>IF(A161&amp;""="","",SUMIFS('الدرجات'!$N$6:$N$1005,'الدرجات'!$A$6:$A$1005,A161&amp;"",'الدرجات'!$K$6:$K$1005,1))</f>
        <v/>
      </c>
      <c r="I161" s="20">
        <f>IF(A161&amp;""="","",IF(D161&gt;0,"",IF(H161=0,"",ROUND(G161/H161,6))))</f>
        <v/>
      </c>
      <c r="J161" s="6">
        <f>IF(I161="","",IF(I161&gt;='الإعدادات'!$B$5,"ممتاز",IF(I161&gt;='الإعدادات'!$B$6,"جيد جدًا",IF(I161&gt;='الإعدادات'!$B$7,"جيد",IF(I161&gt;='الإعدادات'!$B$8,"مقبول","ضعيف")))))</f>
        <v/>
      </c>
      <c r="K161" s="15">
        <f>IF(A161&amp;""="","",COUNTIFS('الدرجات'!$A$6:$A$1005,A161&amp;"",'الدرجات'!$J$6:$J$1005,"متعثر"))</f>
        <v/>
      </c>
      <c r="L161" s="6">
        <f>IF(A161&amp;""="","",IF(D161&gt;0,"ناقص",IF(K161=0,"ناجح",IF(K161&lt;='الإعدادات'!$B$9,"دور ثانٍ","راسب"))))</f>
        <v/>
      </c>
      <c r="M161" s="15">
        <f>IF(I161="","",COUNTIFS('الطلاب'!$B$6:$B$305,B161&amp;"",'الطلاب'!$I$6:$I$305,"&gt;"&amp;I161)+1)</f>
        <v/>
      </c>
      <c r="N161" s="15">
        <f>IF(I161="","",COUNTIFS('الطلاب'!$B$6:$B$305,B161&amp;"",'الطلاب'!$I$6:$I$305,"&gt;"&amp;I161)+COUNTIFS($B$6:B161,B161&amp;"",$I$6:I161,I161))</f>
        <v/>
      </c>
      <c r="O161" s="6">
        <f>IF(N161="","",B161&amp;"|"&amp;N161)</f>
        <v/>
      </c>
    </row>
    <row r="162">
      <c r="A162" s="5" t="n"/>
      <c r="B162" s="5" t="n"/>
      <c r="C162" s="15">
        <f>IF(A162&amp;""="","",COUNTIFS('الدرجات'!$A$6:$A$1005,A162&amp;"",'الدرجات'!$K$6:$K$1005,1))</f>
        <v/>
      </c>
      <c r="D162" s="15">
        <f>IF(A162&amp;""="","",MAX(0,'الإعدادات'!$B$10-C162))</f>
        <v/>
      </c>
      <c r="E162" s="19">
        <f>IF(A162&amp;""="","",SUMIFS('الدرجات'!$L$6:$L$1005,'الدرجات'!$A$6:$A$1005,A162&amp;"",'الدرجات'!$K$6:$K$1005,1))</f>
        <v/>
      </c>
      <c r="F162" s="19">
        <f>IF(A162&amp;""="","",SUMIFS('الدرجات'!$M$6:$M$1005,'الدرجات'!$A$6:$A$1005,A162&amp;"",'الدرجات'!$K$6:$K$1005,1))</f>
        <v/>
      </c>
      <c r="G162" s="19">
        <f>IF(A162&amp;""="","",E162+F162)</f>
        <v/>
      </c>
      <c r="H162" s="19">
        <f>IF(A162&amp;""="","",SUMIFS('الدرجات'!$N$6:$N$1005,'الدرجات'!$A$6:$A$1005,A162&amp;"",'الدرجات'!$K$6:$K$1005,1))</f>
        <v/>
      </c>
      <c r="I162" s="20">
        <f>IF(A162&amp;""="","",IF(D162&gt;0,"",IF(H162=0,"",ROUND(G162/H162,6))))</f>
        <v/>
      </c>
      <c r="J162" s="6">
        <f>IF(I162="","",IF(I162&gt;='الإعدادات'!$B$5,"ممتاز",IF(I162&gt;='الإعدادات'!$B$6,"جيد جدًا",IF(I162&gt;='الإعدادات'!$B$7,"جيد",IF(I162&gt;='الإعدادات'!$B$8,"مقبول","ضعيف")))))</f>
        <v/>
      </c>
      <c r="K162" s="15">
        <f>IF(A162&amp;""="","",COUNTIFS('الدرجات'!$A$6:$A$1005,A162&amp;"",'الدرجات'!$J$6:$J$1005,"متعثر"))</f>
        <v/>
      </c>
      <c r="L162" s="6">
        <f>IF(A162&amp;""="","",IF(D162&gt;0,"ناقص",IF(K162=0,"ناجح",IF(K162&lt;='الإعدادات'!$B$9,"دور ثانٍ","راسب"))))</f>
        <v/>
      </c>
      <c r="M162" s="15">
        <f>IF(I162="","",COUNTIFS('الطلاب'!$B$6:$B$305,B162&amp;"",'الطلاب'!$I$6:$I$305,"&gt;"&amp;I162)+1)</f>
        <v/>
      </c>
      <c r="N162" s="15">
        <f>IF(I162="","",COUNTIFS('الطلاب'!$B$6:$B$305,B162&amp;"",'الطلاب'!$I$6:$I$305,"&gt;"&amp;I162)+COUNTIFS($B$6:B162,B162&amp;"",$I$6:I162,I162))</f>
        <v/>
      </c>
      <c r="O162" s="6">
        <f>IF(N162="","",B162&amp;"|"&amp;N162)</f>
        <v/>
      </c>
    </row>
    <row r="163">
      <c r="A163" s="5" t="n"/>
      <c r="B163" s="5" t="n"/>
      <c r="C163" s="15">
        <f>IF(A163&amp;""="","",COUNTIFS('الدرجات'!$A$6:$A$1005,A163&amp;"",'الدرجات'!$K$6:$K$1005,1))</f>
        <v/>
      </c>
      <c r="D163" s="15">
        <f>IF(A163&amp;""="","",MAX(0,'الإعدادات'!$B$10-C163))</f>
        <v/>
      </c>
      <c r="E163" s="19">
        <f>IF(A163&amp;""="","",SUMIFS('الدرجات'!$L$6:$L$1005,'الدرجات'!$A$6:$A$1005,A163&amp;"",'الدرجات'!$K$6:$K$1005,1))</f>
        <v/>
      </c>
      <c r="F163" s="19">
        <f>IF(A163&amp;""="","",SUMIFS('الدرجات'!$M$6:$M$1005,'الدرجات'!$A$6:$A$1005,A163&amp;"",'الدرجات'!$K$6:$K$1005,1))</f>
        <v/>
      </c>
      <c r="G163" s="19">
        <f>IF(A163&amp;""="","",E163+F163)</f>
        <v/>
      </c>
      <c r="H163" s="19">
        <f>IF(A163&amp;""="","",SUMIFS('الدرجات'!$N$6:$N$1005,'الدرجات'!$A$6:$A$1005,A163&amp;"",'الدرجات'!$K$6:$K$1005,1))</f>
        <v/>
      </c>
      <c r="I163" s="20">
        <f>IF(A163&amp;""="","",IF(D163&gt;0,"",IF(H163=0,"",ROUND(G163/H163,6))))</f>
        <v/>
      </c>
      <c r="J163" s="6">
        <f>IF(I163="","",IF(I163&gt;='الإعدادات'!$B$5,"ممتاز",IF(I163&gt;='الإعدادات'!$B$6,"جيد جدًا",IF(I163&gt;='الإعدادات'!$B$7,"جيد",IF(I163&gt;='الإعدادات'!$B$8,"مقبول","ضعيف")))))</f>
        <v/>
      </c>
      <c r="K163" s="15">
        <f>IF(A163&amp;""="","",COUNTIFS('الدرجات'!$A$6:$A$1005,A163&amp;"",'الدرجات'!$J$6:$J$1005,"متعثر"))</f>
        <v/>
      </c>
      <c r="L163" s="6">
        <f>IF(A163&amp;""="","",IF(D163&gt;0,"ناقص",IF(K163=0,"ناجح",IF(K163&lt;='الإعدادات'!$B$9,"دور ثانٍ","راسب"))))</f>
        <v/>
      </c>
      <c r="M163" s="15">
        <f>IF(I163="","",COUNTIFS('الطلاب'!$B$6:$B$305,B163&amp;"",'الطلاب'!$I$6:$I$305,"&gt;"&amp;I163)+1)</f>
        <v/>
      </c>
      <c r="N163" s="15">
        <f>IF(I163="","",COUNTIFS('الطلاب'!$B$6:$B$305,B163&amp;"",'الطلاب'!$I$6:$I$305,"&gt;"&amp;I163)+COUNTIFS($B$6:B163,B163&amp;"",$I$6:I163,I163))</f>
        <v/>
      </c>
      <c r="O163" s="6">
        <f>IF(N163="","",B163&amp;"|"&amp;N163)</f>
        <v/>
      </c>
    </row>
    <row r="164">
      <c r="A164" s="5" t="n"/>
      <c r="B164" s="5" t="n"/>
      <c r="C164" s="15">
        <f>IF(A164&amp;""="","",COUNTIFS('الدرجات'!$A$6:$A$1005,A164&amp;"",'الدرجات'!$K$6:$K$1005,1))</f>
        <v/>
      </c>
      <c r="D164" s="15">
        <f>IF(A164&amp;""="","",MAX(0,'الإعدادات'!$B$10-C164))</f>
        <v/>
      </c>
      <c r="E164" s="19">
        <f>IF(A164&amp;""="","",SUMIFS('الدرجات'!$L$6:$L$1005,'الدرجات'!$A$6:$A$1005,A164&amp;"",'الدرجات'!$K$6:$K$1005,1))</f>
        <v/>
      </c>
      <c r="F164" s="19">
        <f>IF(A164&amp;""="","",SUMIFS('الدرجات'!$M$6:$M$1005,'الدرجات'!$A$6:$A$1005,A164&amp;"",'الدرجات'!$K$6:$K$1005,1))</f>
        <v/>
      </c>
      <c r="G164" s="19">
        <f>IF(A164&amp;""="","",E164+F164)</f>
        <v/>
      </c>
      <c r="H164" s="19">
        <f>IF(A164&amp;""="","",SUMIFS('الدرجات'!$N$6:$N$1005,'الدرجات'!$A$6:$A$1005,A164&amp;"",'الدرجات'!$K$6:$K$1005,1))</f>
        <v/>
      </c>
      <c r="I164" s="20">
        <f>IF(A164&amp;""="","",IF(D164&gt;0,"",IF(H164=0,"",ROUND(G164/H164,6))))</f>
        <v/>
      </c>
      <c r="J164" s="6">
        <f>IF(I164="","",IF(I164&gt;='الإعدادات'!$B$5,"ممتاز",IF(I164&gt;='الإعدادات'!$B$6,"جيد جدًا",IF(I164&gt;='الإعدادات'!$B$7,"جيد",IF(I164&gt;='الإعدادات'!$B$8,"مقبول","ضعيف")))))</f>
        <v/>
      </c>
      <c r="K164" s="15">
        <f>IF(A164&amp;""="","",COUNTIFS('الدرجات'!$A$6:$A$1005,A164&amp;"",'الدرجات'!$J$6:$J$1005,"متعثر"))</f>
        <v/>
      </c>
      <c r="L164" s="6">
        <f>IF(A164&amp;""="","",IF(D164&gt;0,"ناقص",IF(K164=0,"ناجح",IF(K164&lt;='الإعدادات'!$B$9,"دور ثانٍ","راسب"))))</f>
        <v/>
      </c>
      <c r="M164" s="15">
        <f>IF(I164="","",COUNTIFS('الطلاب'!$B$6:$B$305,B164&amp;"",'الطلاب'!$I$6:$I$305,"&gt;"&amp;I164)+1)</f>
        <v/>
      </c>
      <c r="N164" s="15">
        <f>IF(I164="","",COUNTIFS('الطلاب'!$B$6:$B$305,B164&amp;"",'الطلاب'!$I$6:$I$305,"&gt;"&amp;I164)+COUNTIFS($B$6:B164,B164&amp;"",$I$6:I164,I164))</f>
        <v/>
      </c>
      <c r="O164" s="6">
        <f>IF(N164="","",B164&amp;"|"&amp;N164)</f>
        <v/>
      </c>
    </row>
    <row r="165">
      <c r="A165" s="5" t="n"/>
      <c r="B165" s="5" t="n"/>
      <c r="C165" s="15">
        <f>IF(A165&amp;""="","",COUNTIFS('الدرجات'!$A$6:$A$1005,A165&amp;"",'الدرجات'!$K$6:$K$1005,1))</f>
        <v/>
      </c>
      <c r="D165" s="15">
        <f>IF(A165&amp;""="","",MAX(0,'الإعدادات'!$B$10-C165))</f>
        <v/>
      </c>
      <c r="E165" s="19">
        <f>IF(A165&amp;""="","",SUMIFS('الدرجات'!$L$6:$L$1005,'الدرجات'!$A$6:$A$1005,A165&amp;"",'الدرجات'!$K$6:$K$1005,1))</f>
        <v/>
      </c>
      <c r="F165" s="19">
        <f>IF(A165&amp;""="","",SUMIFS('الدرجات'!$M$6:$M$1005,'الدرجات'!$A$6:$A$1005,A165&amp;"",'الدرجات'!$K$6:$K$1005,1))</f>
        <v/>
      </c>
      <c r="G165" s="19">
        <f>IF(A165&amp;""="","",E165+F165)</f>
        <v/>
      </c>
      <c r="H165" s="19">
        <f>IF(A165&amp;""="","",SUMIFS('الدرجات'!$N$6:$N$1005,'الدرجات'!$A$6:$A$1005,A165&amp;"",'الدرجات'!$K$6:$K$1005,1))</f>
        <v/>
      </c>
      <c r="I165" s="20">
        <f>IF(A165&amp;""="","",IF(D165&gt;0,"",IF(H165=0,"",ROUND(G165/H165,6))))</f>
        <v/>
      </c>
      <c r="J165" s="6">
        <f>IF(I165="","",IF(I165&gt;='الإعدادات'!$B$5,"ممتاز",IF(I165&gt;='الإعدادات'!$B$6,"جيد جدًا",IF(I165&gt;='الإعدادات'!$B$7,"جيد",IF(I165&gt;='الإعدادات'!$B$8,"مقبول","ضعيف")))))</f>
        <v/>
      </c>
      <c r="K165" s="15">
        <f>IF(A165&amp;""="","",COUNTIFS('الدرجات'!$A$6:$A$1005,A165&amp;"",'الدرجات'!$J$6:$J$1005,"متعثر"))</f>
        <v/>
      </c>
      <c r="L165" s="6">
        <f>IF(A165&amp;""="","",IF(D165&gt;0,"ناقص",IF(K165=0,"ناجح",IF(K165&lt;='الإعدادات'!$B$9,"دور ثانٍ","راسب"))))</f>
        <v/>
      </c>
      <c r="M165" s="15">
        <f>IF(I165="","",COUNTIFS('الطلاب'!$B$6:$B$305,B165&amp;"",'الطلاب'!$I$6:$I$305,"&gt;"&amp;I165)+1)</f>
        <v/>
      </c>
      <c r="N165" s="15">
        <f>IF(I165="","",COUNTIFS('الطلاب'!$B$6:$B$305,B165&amp;"",'الطلاب'!$I$6:$I$305,"&gt;"&amp;I165)+COUNTIFS($B$6:B165,B165&amp;"",$I$6:I165,I165))</f>
        <v/>
      </c>
      <c r="O165" s="6">
        <f>IF(N165="","",B165&amp;"|"&amp;N165)</f>
        <v/>
      </c>
    </row>
    <row r="166">
      <c r="A166" s="5" t="n"/>
      <c r="B166" s="5" t="n"/>
      <c r="C166" s="15">
        <f>IF(A166&amp;""="","",COUNTIFS('الدرجات'!$A$6:$A$1005,A166&amp;"",'الدرجات'!$K$6:$K$1005,1))</f>
        <v/>
      </c>
      <c r="D166" s="15">
        <f>IF(A166&amp;""="","",MAX(0,'الإعدادات'!$B$10-C166))</f>
        <v/>
      </c>
      <c r="E166" s="19">
        <f>IF(A166&amp;""="","",SUMIFS('الدرجات'!$L$6:$L$1005,'الدرجات'!$A$6:$A$1005,A166&amp;"",'الدرجات'!$K$6:$K$1005,1))</f>
        <v/>
      </c>
      <c r="F166" s="19">
        <f>IF(A166&amp;""="","",SUMIFS('الدرجات'!$M$6:$M$1005,'الدرجات'!$A$6:$A$1005,A166&amp;"",'الدرجات'!$K$6:$K$1005,1))</f>
        <v/>
      </c>
      <c r="G166" s="19">
        <f>IF(A166&amp;""="","",E166+F166)</f>
        <v/>
      </c>
      <c r="H166" s="19">
        <f>IF(A166&amp;""="","",SUMIFS('الدرجات'!$N$6:$N$1005,'الدرجات'!$A$6:$A$1005,A166&amp;"",'الدرجات'!$K$6:$K$1005,1))</f>
        <v/>
      </c>
      <c r="I166" s="20">
        <f>IF(A166&amp;""="","",IF(D166&gt;0,"",IF(H166=0,"",ROUND(G166/H166,6))))</f>
        <v/>
      </c>
      <c r="J166" s="6">
        <f>IF(I166="","",IF(I166&gt;='الإعدادات'!$B$5,"ممتاز",IF(I166&gt;='الإعدادات'!$B$6,"جيد جدًا",IF(I166&gt;='الإعدادات'!$B$7,"جيد",IF(I166&gt;='الإعدادات'!$B$8,"مقبول","ضعيف")))))</f>
        <v/>
      </c>
      <c r="K166" s="15">
        <f>IF(A166&amp;""="","",COUNTIFS('الدرجات'!$A$6:$A$1005,A166&amp;"",'الدرجات'!$J$6:$J$1005,"متعثر"))</f>
        <v/>
      </c>
      <c r="L166" s="6">
        <f>IF(A166&amp;""="","",IF(D166&gt;0,"ناقص",IF(K166=0,"ناجح",IF(K166&lt;='الإعدادات'!$B$9,"دور ثانٍ","راسب"))))</f>
        <v/>
      </c>
      <c r="M166" s="15">
        <f>IF(I166="","",COUNTIFS('الطلاب'!$B$6:$B$305,B166&amp;"",'الطلاب'!$I$6:$I$305,"&gt;"&amp;I166)+1)</f>
        <v/>
      </c>
      <c r="N166" s="15">
        <f>IF(I166="","",COUNTIFS('الطلاب'!$B$6:$B$305,B166&amp;"",'الطلاب'!$I$6:$I$305,"&gt;"&amp;I166)+COUNTIFS($B$6:B166,B166&amp;"",$I$6:I166,I166))</f>
        <v/>
      </c>
      <c r="O166" s="6">
        <f>IF(N166="","",B166&amp;"|"&amp;N166)</f>
        <v/>
      </c>
    </row>
    <row r="167">
      <c r="A167" s="5" t="n"/>
      <c r="B167" s="5" t="n"/>
      <c r="C167" s="15">
        <f>IF(A167&amp;""="","",COUNTIFS('الدرجات'!$A$6:$A$1005,A167&amp;"",'الدرجات'!$K$6:$K$1005,1))</f>
        <v/>
      </c>
      <c r="D167" s="15">
        <f>IF(A167&amp;""="","",MAX(0,'الإعدادات'!$B$10-C167))</f>
        <v/>
      </c>
      <c r="E167" s="19">
        <f>IF(A167&amp;""="","",SUMIFS('الدرجات'!$L$6:$L$1005,'الدرجات'!$A$6:$A$1005,A167&amp;"",'الدرجات'!$K$6:$K$1005,1))</f>
        <v/>
      </c>
      <c r="F167" s="19">
        <f>IF(A167&amp;""="","",SUMIFS('الدرجات'!$M$6:$M$1005,'الدرجات'!$A$6:$A$1005,A167&amp;"",'الدرجات'!$K$6:$K$1005,1))</f>
        <v/>
      </c>
      <c r="G167" s="19">
        <f>IF(A167&amp;""="","",E167+F167)</f>
        <v/>
      </c>
      <c r="H167" s="19">
        <f>IF(A167&amp;""="","",SUMIFS('الدرجات'!$N$6:$N$1005,'الدرجات'!$A$6:$A$1005,A167&amp;"",'الدرجات'!$K$6:$K$1005,1))</f>
        <v/>
      </c>
      <c r="I167" s="20">
        <f>IF(A167&amp;""="","",IF(D167&gt;0,"",IF(H167=0,"",ROUND(G167/H167,6))))</f>
        <v/>
      </c>
      <c r="J167" s="6">
        <f>IF(I167="","",IF(I167&gt;='الإعدادات'!$B$5,"ممتاز",IF(I167&gt;='الإعدادات'!$B$6,"جيد جدًا",IF(I167&gt;='الإعدادات'!$B$7,"جيد",IF(I167&gt;='الإعدادات'!$B$8,"مقبول","ضعيف")))))</f>
        <v/>
      </c>
      <c r="K167" s="15">
        <f>IF(A167&amp;""="","",COUNTIFS('الدرجات'!$A$6:$A$1005,A167&amp;"",'الدرجات'!$J$6:$J$1005,"متعثر"))</f>
        <v/>
      </c>
      <c r="L167" s="6">
        <f>IF(A167&amp;""="","",IF(D167&gt;0,"ناقص",IF(K167=0,"ناجح",IF(K167&lt;='الإعدادات'!$B$9,"دور ثانٍ","راسب"))))</f>
        <v/>
      </c>
      <c r="M167" s="15">
        <f>IF(I167="","",COUNTIFS('الطلاب'!$B$6:$B$305,B167&amp;"",'الطلاب'!$I$6:$I$305,"&gt;"&amp;I167)+1)</f>
        <v/>
      </c>
      <c r="N167" s="15">
        <f>IF(I167="","",COUNTIFS('الطلاب'!$B$6:$B$305,B167&amp;"",'الطلاب'!$I$6:$I$305,"&gt;"&amp;I167)+COUNTIFS($B$6:B167,B167&amp;"",$I$6:I167,I167))</f>
        <v/>
      </c>
      <c r="O167" s="6">
        <f>IF(N167="","",B167&amp;"|"&amp;N167)</f>
        <v/>
      </c>
    </row>
    <row r="168">
      <c r="A168" s="5" t="n"/>
      <c r="B168" s="5" t="n"/>
      <c r="C168" s="15">
        <f>IF(A168&amp;""="","",COUNTIFS('الدرجات'!$A$6:$A$1005,A168&amp;"",'الدرجات'!$K$6:$K$1005,1))</f>
        <v/>
      </c>
      <c r="D168" s="15">
        <f>IF(A168&amp;""="","",MAX(0,'الإعدادات'!$B$10-C168))</f>
        <v/>
      </c>
      <c r="E168" s="19">
        <f>IF(A168&amp;""="","",SUMIFS('الدرجات'!$L$6:$L$1005,'الدرجات'!$A$6:$A$1005,A168&amp;"",'الدرجات'!$K$6:$K$1005,1))</f>
        <v/>
      </c>
      <c r="F168" s="19">
        <f>IF(A168&amp;""="","",SUMIFS('الدرجات'!$M$6:$M$1005,'الدرجات'!$A$6:$A$1005,A168&amp;"",'الدرجات'!$K$6:$K$1005,1))</f>
        <v/>
      </c>
      <c r="G168" s="19">
        <f>IF(A168&amp;""="","",E168+F168)</f>
        <v/>
      </c>
      <c r="H168" s="19">
        <f>IF(A168&amp;""="","",SUMIFS('الدرجات'!$N$6:$N$1005,'الدرجات'!$A$6:$A$1005,A168&amp;"",'الدرجات'!$K$6:$K$1005,1))</f>
        <v/>
      </c>
      <c r="I168" s="20">
        <f>IF(A168&amp;""="","",IF(D168&gt;0,"",IF(H168=0,"",ROUND(G168/H168,6))))</f>
        <v/>
      </c>
      <c r="J168" s="6">
        <f>IF(I168="","",IF(I168&gt;='الإعدادات'!$B$5,"ممتاز",IF(I168&gt;='الإعدادات'!$B$6,"جيد جدًا",IF(I168&gt;='الإعدادات'!$B$7,"جيد",IF(I168&gt;='الإعدادات'!$B$8,"مقبول","ضعيف")))))</f>
        <v/>
      </c>
      <c r="K168" s="15">
        <f>IF(A168&amp;""="","",COUNTIFS('الدرجات'!$A$6:$A$1005,A168&amp;"",'الدرجات'!$J$6:$J$1005,"متعثر"))</f>
        <v/>
      </c>
      <c r="L168" s="6">
        <f>IF(A168&amp;""="","",IF(D168&gt;0,"ناقص",IF(K168=0,"ناجح",IF(K168&lt;='الإعدادات'!$B$9,"دور ثانٍ","راسب"))))</f>
        <v/>
      </c>
      <c r="M168" s="15">
        <f>IF(I168="","",COUNTIFS('الطلاب'!$B$6:$B$305,B168&amp;"",'الطلاب'!$I$6:$I$305,"&gt;"&amp;I168)+1)</f>
        <v/>
      </c>
      <c r="N168" s="15">
        <f>IF(I168="","",COUNTIFS('الطلاب'!$B$6:$B$305,B168&amp;"",'الطلاب'!$I$6:$I$305,"&gt;"&amp;I168)+COUNTIFS($B$6:B168,B168&amp;"",$I$6:I168,I168))</f>
        <v/>
      </c>
      <c r="O168" s="6">
        <f>IF(N168="","",B168&amp;"|"&amp;N168)</f>
        <v/>
      </c>
    </row>
    <row r="169">
      <c r="A169" s="5" t="n"/>
      <c r="B169" s="5" t="n"/>
      <c r="C169" s="15">
        <f>IF(A169&amp;""="","",COUNTIFS('الدرجات'!$A$6:$A$1005,A169&amp;"",'الدرجات'!$K$6:$K$1005,1))</f>
        <v/>
      </c>
      <c r="D169" s="15">
        <f>IF(A169&amp;""="","",MAX(0,'الإعدادات'!$B$10-C169))</f>
        <v/>
      </c>
      <c r="E169" s="19">
        <f>IF(A169&amp;""="","",SUMIFS('الدرجات'!$L$6:$L$1005,'الدرجات'!$A$6:$A$1005,A169&amp;"",'الدرجات'!$K$6:$K$1005,1))</f>
        <v/>
      </c>
      <c r="F169" s="19">
        <f>IF(A169&amp;""="","",SUMIFS('الدرجات'!$M$6:$M$1005,'الدرجات'!$A$6:$A$1005,A169&amp;"",'الدرجات'!$K$6:$K$1005,1))</f>
        <v/>
      </c>
      <c r="G169" s="19">
        <f>IF(A169&amp;""="","",E169+F169)</f>
        <v/>
      </c>
      <c r="H169" s="19">
        <f>IF(A169&amp;""="","",SUMIFS('الدرجات'!$N$6:$N$1005,'الدرجات'!$A$6:$A$1005,A169&amp;"",'الدرجات'!$K$6:$K$1005,1))</f>
        <v/>
      </c>
      <c r="I169" s="20">
        <f>IF(A169&amp;""="","",IF(D169&gt;0,"",IF(H169=0,"",ROUND(G169/H169,6))))</f>
        <v/>
      </c>
      <c r="J169" s="6">
        <f>IF(I169="","",IF(I169&gt;='الإعدادات'!$B$5,"ممتاز",IF(I169&gt;='الإعدادات'!$B$6,"جيد جدًا",IF(I169&gt;='الإعدادات'!$B$7,"جيد",IF(I169&gt;='الإعدادات'!$B$8,"مقبول","ضعيف")))))</f>
        <v/>
      </c>
      <c r="K169" s="15">
        <f>IF(A169&amp;""="","",COUNTIFS('الدرجات'!$A$6:$A$1005,A169&amp;"",'الدرجات'!$J$6:$J$1005,"متعثر"))</f>
        <v/>
      </c>
      <c r="L169" s="6">
        <f>IF(A169&amp;""="","",IF(D169&gt;0,"ناقص",IF(K169=0,"ناجح",IF(K169&lt;='الإعدادات'!$B$9,"دور ثانٍ","راسب"))))</f>
        <v/>
      </c>
      <c r="M169" s="15">
        <f>IF(I169="","",COUNTIFS('الطلاب'!$B$6:$B$305,B169&amp;"",'الطلاب'!$I$6:$I$305,"&gt;"&amp;I169)+1)</f>
        <v/>
      </c>
      <c r="N169" s="15">
        <f>IF(I169="","",COUNTIFS('الطلاب'!$B$6:$B$305,B169&amp;"",'الطلاب'!$I$6:$I$305,"&gt;"&amp;I169)+COUNTIFS($B$6:B169,B169&amp;"",$I$6:I169,I169))</f>
        <v/>
      </c>
      <c r="O169" s="6">
        <f>IF(N169="","",B169&amp;"|"&amp;N169)</f>
        <v/>
      </c>
    </row>
    <row r="170">
      <c r="A170" s="5" t="n"/>
      <c r="B170" s="5" t="n"/>
      <c r="C170" s="15">
        <f>IF(A170&amp;""="","",COUNTIFS('الدرجات'!$A$6:$A$1005,A170&amp;"",'الدرجات'!$K$6:$K$1005,1))</f>
        <v/>
      </c>
      <c r="D170" s="15">
        <f>IF(A170&amp;""="","",MAX(0,'الإعدادات'!$B$10-C170))</f>
        <v/>
      </c>
      <c r="E170" s="19">
        <f>IF(A170&amp;""="","",SUMIFS('الدرجات'!$L$6:$L$1005,'الدرجات'!$A$6:$A$1005,A170&amp;"",'الدرجات'!$K$6:$K$1005,1))</f>
        <v/>
      </c>
      <c r="F170" s="19">
        <f>IF(A170&amp;""="","",SUMIFS('الدرجات'!$M$6:$M$1005,'الدرجات'!$A$6:$A$1005,A170&amp;"",'الدرجات'!$K$6:$K$1005,1))</f>
        <v/>
      </c>
      <c r="G170" s="19">
        <f>IF(A170&amp;""="","",E170+F170)</f>
        <v/>
      </c>
      <c r="H170" s="19">
        <f>IF(A170&amp;""="","",SUMIFS('الدرجات'!$N$6:$N$1005,'الدرجات'!$A$6:$A$1005,A170&amp;"",'الدرجات'!$K$6:$K$1005,1))</f>
        <v/>
      </c>
      <c r="I170" s="20">
        <f>IF(A170&amp;""="","",IF(D170&gt;0,"",IF(H170=0,"",ROUND(G170/H170,6))))</f>
        <v/>
      </c>
      <c r="J170" s="6">
        <f>IF(I170="","",IF(I170&gt;='الإعدادات'!$B$5,"ممتاز",IF(I170&gt;='الإعدادات'!$B$6,"جيد جدًا",IF(I170&gt;='الإعدادات'!$B$7,"جيد",IF(I170&gt;='الإعدادات'!$B$8,"مقبول","ضعيف")))))</f>
        <v/>
      </c>
      <c r="K170" s="15">
        <f>IF(A170&amp;""="","",COUNTIFS('الدرجات'!$A$6:$A$1005,A170&amp;"",'الدرجات'!$J$6:$J$1005,"متعثر"))</f>
        <v/>
      </c>
      <c r="L170" s="6">
        <f>IF(A170&amp;""="","",IF(D170&gt;0,"ناقص",IF(K170=0,"ناجح",IF(K170&lt;='الإعدادات'!$B$9,"دور ثانٍ","راسب"))))</f>
        <v/>
      </c>
      <c r="M170" s="15">
        <f>IF(I170="","",COUNTIFS('الطلاب'!$B$6:$B$305,B170&amp;"",'الطلاب'!$I$6:$I$305,"&gt;"&amp;I170)+1)</f>
        <v/>
      </c>
      <c r="N170" s="15">
        <f>IF(I170="","",COUNTIFS('الطلاب'!$B$6:$B$305,B170&amp;"",'الطلاب'!$I$6:$I$305,"&gt;"&amp;I170)+COUNTIFS($B$6:B170,B170&amp;"",$I$6:I170,I170))</f>
        <v/>
      </c>
      <c r="O170" s="6">
        <f>IF(N170="","",B170&amp;"|"&amp;N170)</f>
        <v/>
      </c>
    </row>
    <row r="171">
      <c r="A171" s="5" t="n"/>
      <c r="B171" s="5" t="n"/>
      <c r="C171" s="15">
        <f>IF(A171&amp;""="","",COUNTIFS('الدرجات'!$A$6:$A$1005,A171&amp;"",'الدرجات'!$K$6:$K$1005,1))</f>
        <v/>
      </c>
      <c r="D171" s="15">
        <f>IF(A171&amp;""="","",MAX(0,'الإعدادات'!$B$10-C171))</f>
        <v/>
      </c>
      <c r="E171" s="19">
        <f>IF(A171&amp;""="","",SUMIFS('الدرجات'!$L$6:$L$1005,'الدرجات'!$A$6:$A$1005,A171&amp;"",'الدرجات'!$K$6:$K$1005,1))</f>
        <v/>
      </c>
      <c r="F171" s="19">
        <f>IF(A171&amp;""="","",SUMIFS('الدرجات'!$M$6:$M$1005,'الدرجات'!$A$6:$A$1005,A171&amp;"",'الدرجات'!$K$6:$K$1005,1))</f>
        <v/>
      </c>
      <c r="G171" s="19">
        <f>IF(A171&amp;""="","",E171+F171)</f>
        <v/>
      </c>
      <c r="H171" s="19">
        <f>IF(A171&amp;""="","",SUMIFS('الدرجات'!$N$6:$N$1005,'الدرجات'!$A$6:$A$1005,A171&amp;"",'الدرجات'!$K$6:$K$1005,1))</f>
        <v/>
      </c>
      <c r="I171" s="20">
        <f>IF(A171&amp;""="","",IF(D171&gt;0,"",IF(H171=0,"",ROUND(G171/H171,6))))</f>
        <v/>
      </c>
      <c r="J171" s="6">
        <f>IF(I171="","",IF(I171&gt;='الإعدادات'!$B$5,"ممتاز",IF(I171&gt;='الإعدادات'!$B$6,"جيد جدًا",IF(I171&gt;='الإعدادات'!$B$7,"جيد",IF(I171&gt;='الإعدادات'!$B$8,"مقبول","ضعيف")))))</f>
        <v/>
      </c>
      <c r="K171" s="15">
        <f>IF(A171&amp;""="","",COUNTIFS('الدرجات'!$A$6:$A$1005,A171&amp;"",'الدرجات'!$J$6:$J$1005,"متعثر"))</f>
        <v/>
      </c>
      <c r="L171" s="6">
        <f>IF(A171&amp;""="","",IF(D171&gt;0,"ناقص",IF(K171=0,"ناجح",IF(K171&lt;='الإعدادات'!$B$9,"دور ثانٍ","راسب"))))</f>
        <v/>
      </c>
      <c r="M171" s="15">
        <f>IF(I171="","",COUNTIFS('الطلاب'!$B$6:$B$305,B171&amp;"",'الطلاب'!$I$6:$I$305,"&gt;"&amp;I171)+1)</f>
        <v/>
      </c>
      <c r="N171" s="15">
        <f>IF(I171="","",COUNTIFS('الطلاب'!$B$6:$B$305,B171&amp;"",'الطلاب'!$I$6:$I$305,"&gt;"&amp;I171)+COUNTIFS($B$6:B171,B171&amp;"",$I$6:I171,I171))</f>
        <v/>
      </c>
      <c r="O171" s="6">
        <f>IF(N171="","",B171&amp;"|"&amp;N171)</f>
        <v/>
      </c>
    </row>
    <row r="172">
      <c r="A172" s="5" t="n"/>
      <c r="B172" s="5" t="n"/>
      <c r="C172" s="15">
        <f>IF(A172&amp;""="","",COUNTIFS('الدرجات'!$A$6:$A$1005,A172&amp;"",'الدرجات'!$K$6:$K$1005,1))</f>
        <v/>
      </c>
      <c r="D172" s="15">
        <f>IF(A172&amp;""="","",MAX(0,'الإعدادات'!$B$10-C172))</f>
        <v/>
      </c>
      <c r="E172" s="19">
        <f>IF(A172&amp;""="","",SUMIFS('الدرجات'!$L$6:$L$1005,'الدرجات'!$A$6:$A$1005,A172&amp;"",'الدرجات'!$K$6:$K$1005,1))</f>
        <v/>
      </c>
      <c r="F172" s="19">
        <f>IF(A172&amp;""="","",SUMIFS('الدرجات'!$M$6:$M$1005,'الدرجات'!$A$6:$A$1005,A172&amp;"",'الدرجات'!$K$6:$K$1005,1))</f>
        <v/>
      </c>
      <c r="G172" s="19">
        <f>IF(A172&amp;""="","",E172+F172)</f>
        <v/>
      </c>
      <c r="H172" s="19">
        <f>IF(A172&amp;""="","",SUMIFS('الدرجات'!$N$6:$N$1005,'الدرجات'!$A$6:$A$1005,A172&amp;"",'الدرجات'!$K$6:$K$1005,1))</f>
        <v/>
      </c>
      <c r="I172" s="20">
        <f>IF(A172&amp;""="","",IF(D172&gt;0,"",IF(H172=0,"",ROUND(G172/H172,6))))</f>
        <v/>
      </c>
      <c r="J172" s="6">
        <f>IF(I172="","",IF(I172&gt;='الإعدادات'!$B$5,"ممتاز",IF(I172&gt;='الإعدادات'!$B$6,"جيد جدًا",IF(I172&gt;='الإعدادات'!$B$7,"جيد",IF(I172&gt;='الإعدادات'!$B$8,"مقبول","ضعيف")))))</f>
        <v/>
      </c>
      <c r="K172" s="15">
        <f>IF(A172&amp;""="","",COUNTIFS('الدرجات'!$A$6:$A$1005,A172&amp;"",'الدرجات'!$J$6:$J$1005,"متعثر"))</f>
        <v/>
      </c>
      <c r="L172" s="6">
        <f>IF(A172&amp;""="","",IF(D172&gt;0,"ناقص",IF(K172=0,"ناجح",IF(K172&lt;='الإعدادات'!$B$9,"دور ثانٍ","راسب"))))</f>
        <v/>
      </c>
      <c r="M172" s="15">
        <f>IF(I172="","",COUNTIFS('الطلاب'!$B$6:$B$305,B172&amp;"",'الطلاب'!$I$6:$I$305,"&gt;"&amp;I172)+1)</f>
        <v/>
      </c>
      <c r="N172" s="15">
        <f>IF(I172="","",COUNTIFS('الطلاب'!$B$6:$B$305,B172&amp;"",'الطلاب'!$I$6:$I$305,"&gt;"&amp;I172)+COUNTIFS($B$6:B172,B172&amp;"",$I$6:I172,I172))</f>
        <v/>
      </c>
      <c r="O172" s="6">
        <f>IF(N172="","",B172&amp;"|"&amp;N172)</f>
        <v/>
      </c>
    </row>
    <row r="173">
      <c r="A173" s="5" t="n"/>
      <c r="B173" s="5" t="n"/>
      <c r="C173" s="15">
        <f>IF(A173&amp;""="","",COUNTIFS('الدرجات'!$A$6:$A$1005,A173&amp;"",'الدرجات'!$K$6:$K$1005,1))</f>
        <v/>
      </c>
      <c r="D173" s="15">
        <f>IF(A173&amp;""="","",MAX(0,'الإعدادات'!$B$10-C173))</f>
        <v/>
      </c>
      <c r="E173" s="19">
        <f>IF(A173&amp;""="","",SUMIFS('الدرجات'!$L$6:$L$1005,'الدرجات'!$A$6:$A$1005,A173&amp;"",'الدرجات'!$K$6:$K$1005,1))</f>
        <v/>
      </c>
      <c r="F173" s="19">
        <f>IF(A173&amp;""="","",SUMIFS('الدرجات'!$M$6:$M$1005,'الدرجات'!$A$6:$A$1005,A173&amp;"",'الدرجات'!$K$6:$K$1005,1))</f>
        <v/>
      </c>
      <c r="G173" s="19">
        <f>IF(A173&amp;""="","",E173+F173)</f>
        <v/>
      </c>
      <c r="H173" s="19">
        <f>IF(A173&amp;""="","",SUMIFS('الدرجات'!$N$6:$N$1005,'الدرجات'!$A$6:$A$1005,A173&amp;"",'الدرجات'!$K$6:$K$1005,1))</f>
        <v/>
      </c>
      <c r="I173" s="20">
        <f>IF(A173&amp;""="","",IF(D173&gt;0,"",IF(H173=0,"",ROUND(G173/H173,6))))</f>
        <v/>
      </c>
      <c r="J173" s="6">
        <f>IF(I173="","",IF(I173&gt;='الإعدادات'!$B$5,"ممتاز",IF(I173&gt;='الإعدادات'!$B$6,"جيد جدًا",IF(I173&gt;='الإعدادات'!$B$7,"جيد",IF(I173&gt;='الإعدادات'!$B$8,"مقبول","ضعيف")))))</f>
        <v/>
      </c>
      <c r="K173" s="15">
        <f>IF(A173&amp;""="","",COUNTIFS('الدرجات'!$A$6:$A$1005,A173&amp;"",'الدرجات'!$J$6:$J$1005,"متعثر"))</f>
        <v/>
      </c>
      <c r="L173" s="6">
        <f>IF(A173&amp;""="","",IF(D173&gt;0,"ناقص",IF(K173=0,"ناجح",IF(K173&lt;='الإعدادات'!$B$9,"دور ثانٍ","راسب"))))</f>
        <v/>
      </c>
      <c r="M173" s="15">
        <f>IF(I173="","",COUNTIFS('الطلاب'!$B$6:$B$305,B173&amp;"",'الطلاب'!$I$6:$I$305,"&gt;"&amp;I173)+1)</f>
        <v/>
      </c>
      <c r="N173" s="15">
        <f>IF(I173="","",COUNTIFS('الطلاب'!$B$6:$B$305,B173&amp;"",'الطلاب'!$I$6:$I$305,"&gt;"&amp;I173)+COUNTIFS($B$6:B173,B173&amp;"",$I$6:I173,I173))</f>
        <v/>
      </c>
      <c r="O173" s="6">
        <f>IF(N173="","",B173&amp;"|"&amp;N173)</f>
        <v/>
      </c>
    </row>
    <row r="174">
      <c r="A174" s="5" t="n"/>
      <c r="B174" s="5" t="n"/>
      <c r="C174" s="15">
        <f>IF(A174&amp;""="","",COUNTIFS('الدرجات'!$A$6:$A$1005,A174&amp;"",'الدرجات'!$K$6:$K$1005,1))</f>
        <v/>
      </c>
      <c r="D174" s="15">
        <f>IF(A174&amp;""="","",MAX(0,'الإعدادات'!$B$10-C174))</f>
        <v/>
      </c>
      <c r="E174" s="19">
        <f>IF(A174&amp;""="","",SUMIFS('الدرجات'!$L$6:$L$1005,'الدرجات'!$A$6:$A$1005,A174&amp;"",'الدرجات'!$K$6:$K$1005,1))</f>
        <v/>
      </c>
      <c r="F174" s="19">
        <f>IF(A174&amp;""="","",SUMIFS('الدرجات'!$M$6:$M$1005,'الدرجات'!$A$6:$A$1005,A174&amp;"",'الدرجات'!$K$6:$K$1005,1))</f>
        <v/>
      </c>
      <c r="G174" s="19">
        <f>IF(A174&amp;""="","",E174+F174)</f>
        <v/>
      </c>
      <c r="H174" s="19">
        <f>IF(A174&amp;""="","",SUMIFS('الدرجات'!$N$6:$N$1005,'الدرجات'!$A$6:$A$1005,A174&amp;"",'الدرجات'!$K$6:$K$1005,1))</f>
        <v/>
      </c>
      <c r="I174" s="20">
        <f>IF(A174&amp;""="","",IF(D174&gt;0,"",IF(H174=0,"",ROUND(G174/H174,6))))</f>
        <v/>
      </c>
      <c r="J174" s="6">
        <f>IF(I174="","",IF(I174&gt;='الإعدادات'!$B$5,"ممتاز",IF(I174&gt;='الإعدادات'!$B$6,"جيد جدًا",IF(I174&gt;='الإعدادات'!$B$7,"جيد",IF(I174&gt;='الإعدادات'!$B$8,"مقبول","ضعيف")))))</f>
        <v/>
      </c>
      <c r="K174" s="15">
        <f>IF(A174&amp;""="","",COUNTIFS('الدرجات'!$A$6:$A$1005,A174&amp;"",'الدرجات'!$J$6:$J$1005,"متعثر"))</f>
        <v/>
      </c>
      <c r="L174" s="6">
        <f>IF(A174&amp;""="","",IF(D174&gt;0,"ناقص",IF(K174=0,"ناجح",IF(K174&lt;='الإعدادات'!$B$9,"دور ثانٍ","راسب"))))</f>
        <v/>
      </c>
      <c r="M174" s="15">
        <f>IF(I174="","",COUNTIFS('الطلاب'!$B$6:$B$305,B174&amp;"",'الطلاب'!$I$6:$I$305,"&gt;"&amp;I174)+1)</f>
        <v/>
      </c>
      <c r="N174" s="15">
        <f>IF(I174="","",COUNTIFS('الطلاب'!$B$6:$B$305,B174&amp;"",'الطلاب'!$I$6:$I$305,"&gt;"&amp;I174)+COUNTIFS($B$6:B174,B174&amp;"",$I$6:I174,I174))</f>
        <v/>
      </c>
      <c r="O174" s="6">
        <f>IF(N174="","",B174&amp;"|"&amp;N174)</f>
        <v/>
      </c>
    </row>
    <row r="175">
      <c r="A175" s="5" t="n"/>
      <c r="B175" s="5" t="n"/>
      <c r="C175" s="15">
        <f>IF(A175&amp;""="","",COUNTIFS('الدرجات'!$A$6:$A$1005,A175&amp;"",'الدرجات'!$K$6:$K$1005,1))</f>
        <v/>
      </c>
      <c r="D175" s="15">
        <f>IF(A175&amp;""="","",MAX(0,'الإعدادات'!$B$10-C175))</f>
        <v/>
      </c>
      <c r="E175" s="19">
        <f>IF(A175&amp;""="","",SUMIFS('الدرجات'!$L$6:$L$1005,'الدرجات'!$A$6:$A$1005,A175&amp;"",'الدرجات'!$K$6:$K$1005,1))</f>
        <v/>
      </c>
      <c r="F175" s="19">
        <f>IF(A175&amp;""="","",SUMIFS('الدرجات'!$M$6:$M$1005,'الدرجات'!$A$6:$A$1005,A175&amp;"",'الدرجات'!$K$6:$K$1005,1))</f>
        <v/>
      </c>
      <c r="G175" s="19">
        <f>IF(A175&amp;""="","",E175+F175)</f>
        <v/>
      </c>
      <c r="H175" s="19">
        <f>IF(A175&amp;""="","",SUMIFS('الدرجات'!$N$6:$N$1005,'الدرجات'!$A$6:$A$1005,A175&amp;"",'الدرجات'!$K$6:$K$1005,1))</f>
        <v/>
      </c>
      <c r="I175" s="20">
        <f>IF(A175&amp;""="","",IF(D175&gt;0,"",IF(H175=0,"",ROUND(G175/H175,6))))</f>
        <v/>
      </c>
      <c r="J175" s="6">
        <f>IF(I175="","",IF(I175&gt;='الإعدادات'!$B$5,"ممتاز",IF(I175&gt;='الإعدادات'!$B$6,"جيد جدًا",IF(I175&gt;='الإعدادات'!$B$7,"جيد",IF(I175&gt;='الإعدادات'!$B$8,"مقبول","ضعيف")))))</f>
        <v/>
      </c>
      <c r="K175" s="15">
        <f>IF(A175&amp;""="","",COUNTIFS('الدرجات'!$A$6:$A$1005,A175&amp;"",'الدرجات'!$J$6:$J$1005,"متعثر"))</f>
        <v/>
      </c>
      <c r="L175" s="6">
        <f>IF(A175&amp;""="","",IF(D175&gt;0,"ناقص",IF(K175=0,"ناجح",IF(K175&lt;='الإعدادات'!$B$9,"دور ثانٍ","راسب"))))</f>
        <v/>
      </c>
      <c r="M175" s="15">
        <f>IF(I175="","",COUNTIFS('الطلاب'!$B$6:$B$305,B175&amp;"",'الطلاب'!$I$6:$I$305,"&gt;"&amp;I175)+1)</f>
        <v/>
      </c>
      <c r="N175" s="15">
        <f>IF(I175="","",COUNTIFS('الطلاب'!$B$6:$B$305,B175&amp;"",'الطلاب'!$I$6:$I$305,"&gt;"&amp;I175)+COUNTIFS($B$6:B175,B175&amp;"",$I$6:I175,I175))</f>
        <v/>
      </c>
      <c r="O175" s="6">
        <f>IF(N175="","",B175&amp;"|"&amp;N175)</f>
        <v/>
      </c>
    </row>
    <row r="176">
      <c r="A176" s="5" t="n"/>
      <c r="B176" s="5" t="n"/>
      <c r="C176" s="15">
        <f>IF(A176&amp;""="","",COUNTIFS('الدرجات'!$A$6:$A$1005,A176&amp;"",'الدرجات'!$K$6:$K$1005,1))</f>
        <v/>
      </c>
      <c r="D176" s="15">
        <f>IF(A176&amp;""="","",MAX(0,'الإعدادات'!$B$10-C176))</f>
        <v/>
      </c>
      <c r="E176" s="19">
        <f>IF(A176&amp;""="","",SUMIFS('الدرجات'!$L$6:$L$1005,'الدرجات'!$A$6:$A$1005,A176&amp;"",'الدرجات'!$K$6:$K$1005,1))</f>
        <v/>
      </c>
      <c r="F176" s="19">
        <f>IF(A176&amp;""="","",SUMIFS('الدرجات'!$M$6:$M$1005,'الدرجات'!$A$6:$A$1005,A176&amp;"",'الدرجات'!$K$6:$K$1005,1))</f>
        <v/>
      </c>
      <c r="G176" s="19">
        <f>IF(A176&amp;""="","",E176+F176)</f>
        <v/>
      </c>
      <c r="H176" s="19">
        <f>IF(A176&amp;""="","",SUMIFS('الدرجات'!$N$6:$N$1005,'الدرجات'!$A$6:$A$1005,A176&amp;"",'الدرجات'!$K$6:$K$1005,1))</f>
        <v/>
      </c>
      <c r="I176" s="20">
        <f>IF(A176&amp;""="","",IF(D176&gt;0,"",IF(H176=0,"",ROUND(G176/H176,6))))</f>
        <v/>
      </c>
      <c r="J176" s="6">
        <f>IF(I176="","",IF(I176&gt;='الإعدادات'!$B$5,"ممتاز",IF(I176&gt;='الإعدادات'!$B$6,"جيد جدًا",IF(I176&gt;='الإعدادات'!$B$7,"جيد",IF(I176&gt;='الإعدادات'!$B$8,"مقبول","ضعيف")))))</f>
        <v/>
      </c>
      <c r="K176" s="15">
        <f>IF(A176&amp;""="","",COUNTIFS('الدرجات'!$A$6:$A$1005,A176&amp;"",'الدرجات'!$J$6:$J$1005,"متعثر"))</f>
        <v/>
      </c>
      <c r="L176" s="6">
        <f>IF(A176&amp;""="","",IF(D176&gt;0,"ناقص",IF(K176=0,"ناجح",IF(K176&lt;='الإعدادات'!$B$9,"دور ثانٍ","راسب"))))</f>
        <v/>
      </c>
      <c r="M176" s="15">
        <f>IF(I176="","",COUNTIFS('الطلاب'!$B$6:$B$305,B176&amp;"",'الطلاب'!$I$6:$I$305,"&gt;"&amp;I176)+1)</f>
        <v/>
      </c>
      <c r="N176" s="15">
        <f>IF(I176="","",COUNTIFS('الطلاب'!$B$6:$B$305,B176&amp;"",'الطلاب'!$I$6:$I$305,"&gt;"&amp;I176)+COUNTIFS($B$6:B176,B176&amp;"",$I$6:I176,I176))</f>
        <v/>
      </c>
      <c r="O176" s="6">
        <f>IF(N176="","",B176&amp;"|"&amp;N176)</f>
        <v/>
      </c>
    </row>
    <row r="177">
      <c r="A177" s="5" t="n"/>
      <c r="B177" s="5" t="n"/>
      <c r="C177" s="15">
        <f>IF(A177&amp;""="","",COUNTIFS('الدرجات'!$A$6:$A$1005,A177&amp;"",'الدرجات'!$K$6:$K$1005,1))</f>
        <v/>
      </c>
      <c r="D177" s="15">
        <f>IF(A177&amp;""="","",MAX(0,'الإعدادات'!$B$10-C177))</f>
        <v/>
      </c>
      <c r="E177" s="19">
        <f>IF(A177&amp;""="","",SUMIFS('الدرجات'!$L$6:$L$1005,'الدرجات'!$A$6:$A$1005,A177&amp;"",'الدرجات'!$K$6:$K$1005,1))</f>
        <v/>
      </c>
      <c r="F177" s="19">
        <f>IF(A177&amp;""="","",SUMIFS('الدرجات'!$M$6:$M$1005,'الدرجات'!$A$6:$A$1005,A177&amp;"",'الدرجات'!$K$6:$K$1005,1))</f>
        <v/>
      </c>
      <c r="G177" s="19">
        <f>IF(A177&amp;""="","",E177+F177)</f>
        <v/>
      </c>
      <c r="H177" s="19">
        <f>IF(A177&amp;""="","",SUMIFS('الدرجات'!$N$6:$N$1005,'الدرجات'!$A$6:$A$1005,A177&amp;"",'الدرجات'!$K$6:$K$1005,1))</f>
        <v/>
      </c>
      <c r="I177" s="20">
        <f>IF(A177&amp;""="","",IF(D177&gt;0,"",IF(H177=0,"",ROUND(G177/H177,6))))</f>
        <v/>
      </c>
      <c r="J177" s="6">
        <f>IF(I177="","",IF(I177&gt;='الإعدادات'!$B$5,"ممتاز",IF(I177&gt;='الإعدادات'!$B$6,"جيد جدًا",IF(I177&gt;='الإعدادات'!$B$7,"جيد",IF(I177&gt;='الإعدادات'!$B$8,"مقبول","ضعيف")))))</f>
        <v/>
      </c>
      <c r="K177" s="15">
        <f>IF(A177&amp;""="","",COUNTIFS('الدرجات'!$A$6:$A$1005,A177&amp;"",'الدرجات'!$J$6:$J$1005,"متعثر"))</f>
        <v/>
      </c>
      <c r="L177" s="6">
        <f>IF(A177&amp;""="","",IF(D177&gt;0,"ناقص",IF(K177=0,"ناجح",IF(K177&lt;='الإعدادات'!$B$9,"دور ثانٍ","راسب"))))</f>
        <v/>
      </c>
      <c r="M177" s="15">
        <f>IF(I177="","",COUNTIFS('الطلاب'!$B$6:$B$305,B177&amp;"",'الطلاب'!$I$6:$I$305,"&gt;"&amp;I177)+1)</f>
        <v/>
      </c>
      <c r="N177" s="15">
        <f>IF(I177="","",COUNTIFS('الطلاب'!$B$6:$B$305,B177&amp;"",'الطلاب'!$I$6:$I$305,"&gt;"&amp;I177)+COUNTIFS($B$6:B177,B177&amp;"",$I$6:I177,I177))</f>
        <v/>
      </c>
      <c r="O177" s="6">
        <f>IF(N177="","",B177&amp;"|"&amp;N177)</f>
        <v/>
      </c>
    </row>
    <row r="178">
      <c r="A178" s="5" t="n"/>
      <c r="B178" s="5" t="n"/>
      <c r="C178" s="15">
        <f>IF(A178&amp;""="","",COUNTIFS('الدرجات'!$A$6:$A$1005,A178&amp;"",'الدرجات'!$K$6:$K$1005,1))</f>
        <v/>
      </c>
      <c r="D178" s="15">
        <f>IF(A178&amp;""="","",MAX(0,'الإعدادات'!$B$10-C178))</f>
        <v/>
      </c>
      <c r="E178" s="19">
        <f>IF(A178&amp;""="","",SUMIFS('الدرجات'!$L$6:$L$1005,'الدرجات'!$A$6:$A$1005,A178&amp;"",'الدرجات'!$K$6:$K$1005,1))</f>
        <v/>
      </c>
      <c r="F178" s="19">
        <f>IF(A178&amp;""="","",SUMIFS('الدرجات'!$M$6:$M$1005,'الدرجات'!$A$6:$A$1005,A178&amp;"",'الدرجات'!$K$6:$K$1005,1))</f>
        <v/>
      </c>
      <c r="G178" s="19">
        <f>IF(A178&amp;""="","",E178+F178)</f>
        <v/>
      </c>
      <c r="H178" s="19">
        <f>IF(A178&amp;""="","",SUMIFS('الدرجات'!$N$6:$N$1005,'الدرجات'!$A$6:$A$1005,A178&amp;"",'الدرجات'!$K$6:$K$1005,1))</f>
        <v/>
      </c>
      <c r="I178" s="20">
        <f>IF(A178&amp;""="","",IF(D178&gt;0,"",IF(H178=0,"",ROUND(G178/H178,6))))</f>
        <v/>
      </c>
      <c r="J178" s="6">
        <f>IF(I178="","",IF(I178&gt;='الإعدادات'!$B$5,"ممتاز",IF(I178&gt;='الإعدادات'!$B$6,"جيد جدًا",IF(I178&gt;='الإعدادات'!$B$7,"جيد",IF(I178&gt;='الإعدادات'!$B$8,"مقبول","ضعيف")))))</f>
        <v/>
      </c>
      <c r="K178" s="15">
        <f>IF(A178&amp;""="","",COUNTIFS('الدرجات'!$A$6:$A$1005,A178&amp;"",'الدرجات'!$J$6:$J$1005,"متعثر"))</f>
        <v/>
      </c>
      <c r="L178" s="6">
        <f>IF(A178&amp;""="","",IF(D178&gt;0,"ناقص",IF(K178=0,"ناجح",IF(K178&lt;='الإعدادات'!$B$9,"دور ثانٍ","راسب"))))</f>
        <v/>
      </c>
      <c r="M178" s="15">
        <f>IF(I178="","",COUNTIFS('الطلاب'!$B$6:$B$305,B178&amp;"",'الطلاب'!$I$6:$I$305,"&gt;"&amp;I178)+1)</f>
        <v/>
      </c>
      <c r="N178" s="15">
        <f>IF(I178="","",COUNTIFS('الطلاب'!$B$6:$B$305,B178&amp;"",'الطلاب'!$I$6:$I$305,"&gt;"&amp;I178)+COUNTIFS($B$6:B178,B178&amp;"",$I$6:I178,I178))</f>
        <v/>
      </c>
      <c r="O178" s="6">
        <f>IF(N178="","",B178&amp;"|"&amp;N178)</f>
        <v/>
      </c>
    </row>
    <row r="179">
      <c r="A179" s="5" t="n"/>
      <c r="B179" s="5" t="n"/>
      <c r="C179" s="15">
        <f>IF(A179&amp;""="","",COUNTIFS('الدرجات'!$A$6:$A$1005,A179&amp;"",'الدرجات'!$K$6:$K$1005,1))</f>
        <v/>
      </c>
      <c r="D179" s="15">
        <f>IF(A179&amp;""="","",MAX(0,'الإعدادات'!$B$10-C179))</f>
        <v/>
      </c>
      <c r="E179" s="19">
        <f>IF(A179&amp;""="","",SUMIFS('الدرجات'!$L$6:$L$1005,'الدرجات'!$A$6:$A$1005,A179&amp;"",'الدرجات'!$K$6:$K$1005,1))</f>
        <v/>
      </c>
      <c r="F179" s="19">
        <f>IF(A179&amp;""="","",SUMIFS('الدرجات'!$M$6:$M$1005,'الدرجات'!$A$6:$A$1005,A179&amp;"",'الدرجات'!$K$6:$K$1005,1))</f>
        <v/>
      </c>
      <c r="G179" s="19">
        <f>IF(A179&amp;""="","",E179+F179)</f>
        <v/>
      </c>
      <c r="H179" s="19">
        <f>IF(A179&amp;""="","",SUMIFS('الدرجات'!$N$6:$N$1005,'الدرجات'!$A$6:$A$1005,A179&amp;"",'الدرجات'!$K$6:$K$1005,1))</f>
        <v/>
      </c>
      <c r="I179" s="20">
        <f>IF(A179&amp;""="","",IF(D179&gt;0,"",IF(H179=0,"",ROUND(G179/H179,6))))</f>
        <v/>
      </c>
      <c r="J179" s="6">
        <f>IF(I179="","",IF(I179&gt;='الإعدادات'!$B$5,"ممتاز",IF(I179&gt;='الإعدادات'!$B$6,"جيد جدًا",IF(I179&gt;='الإعدادات'!$B$7,"جيد",IF(I179&gt;='الإعدادات'!$B$8,"مقبول","ضعيف")))))</f>
        <v/>
      </c>
      <c r="K179" s="15">
        <f>IF(A179&amp;""="","",COUNTIFS('الدرجات'!$A$6:$A$1005,A179&amp;"",'الدرجات'!$J$6:$J$1005,"متعثر"))</f>
        <v/>
      </c>
      <c r="L179" s="6">
        <f>IF(A179&amp;""="","",IF(D179&gt;0,"ناقص",IF(K179=0,"ناجح",IF(K179&lt;='الإعدادات'!$B$9,"دور ثانٍ","راسب"))))</f>
        <v/>
      </c>
      <c r="M179" s="15">
        <f>IF(I179="","",COUNTIFS('الطلاب'!$B$6:$B$305,B179&amp;"",'الطلاب'!$I$6:$I$305,"&gt;"&amp;I179)+1)</f>
        <v/>
      </c>
      <c r="N179" s="15">
        <f>IF(I179="","",COUNTIFS('الطلاب'!$B$6:$B$305,B179&amp;"",'الطلاب'!$I$6:$I$305,"&gt;"&amp;I179)+COUNTIFS($B$6:B179,B179&amp;"",$I$6:I179,I179))</f>
        <v/>
      </c>
      <c r="O179" s="6">
        <f>IF(N179="","",B179&amp;"|"&amp;N179)</f>
        <v/>
      </c>
    </row>
    <row r="180">
      <c r="A180" s="5" t="n"/>
      <c r="B180" s="5" t="n"/>
      <c r="C180" s="15">
        <f>IF(A180&amp;""="","",COUNTIFS('الدرجات'!$A$6:$A$1005,A180&amp;"",'الدرجات'!$K$6:$K$1005,1))</f>
        <v/>
      </c>
      <c r="D180" s="15">
        <f>IF(A180&amp;""="","",MAX(0,'الإعدادات'!$B$10-C180))</f>
        <v/>
      </c>
      <c r="E180" s="19">
        <f>IF(A180&amp;""="","",SUMIFS('الدرجات'!$L$6:$L$1005,'الدرجات'!$A$6:$A$1005,A180&amp;"",'الدرجات'!$K$6:$K$1005,1))</f>
        <v/>
      </c>
      <c r="F180" s="19">
        <f>IF(A180&amp;""="","",SUMIFS('الدرجات'!$M$6:$M$1005,'الدرجات'!$A$6:$A$1005,A180&amp;"",'الدرجات'!$K$6:$K$1005,1))</f>
        <v/>
      </c>
      <c r="G180" s="19">
        <f>IF(A180&amp;""="","",E180+F180)</f>
        <v/>
      </c>
      <c r="H180" s="19">
        <f>IF(A180&amp;""="","",SUMIFS('الدرجات'!$N$6:$N$1005,'الدرجات'!$A$6:$A$1005,A180&amp;"",'الدرجات'!$K$6:$K$1005,1))</f>
        <v/>
      </c>
      <c r="I180" s="20">
        <f>IF(A180&amp;""="","",IF(D180&gt;0,"",IF(H180=0,"",ROUND(G180/H180,6))))</f>
        <v/>
      </c>
      <c r="J180" s="6">
        <f>IF(I180="","",IF(I180&gt;='الإعدادات'!$B$5,"ممتاز",IF(I180&gt;='الإعدادات'!$B$6,"جيد جدًا",IF(I180&gt;='الإعدادات'!$B$7,"جيد",IF(I180&gt;='الإعدادات'!$B$8,"مقبول","ضعيف")))))</f>
        <v/>
      </c>
      <c r="K180" s="15">
        <f>IF(A180&amp;""="","",COUNTIFS('الدرجات'!$A$6:$A$1005,A180&amp;"",'الدرجات'!$J$6:$J$1005,"متعثر"))</f>
        <v/>
      </c>
      <c r="L180" s="6">
        <f>IF(A180&amp;""="","",IF(D180&gt;0,"ناقص",IF(K180=0,"ناجح",IF(K180&lt;='الإعدادات'!$B$9,"دور ثانٍ","راسب"))))</f>
        <v/>
      </c>
      <c r="M180" s="15">
        <f>IF(I180="","",COUNTIFS('الطلاب'!$B$6:$B$305,B180&amp;"",'الطلاب'!$I$6:$I$305,"&gt;"&amp;I180)+1)</f>
        <v/>
      </c>
      <c r="N180" s="15">
        <f>IF(I180="","",COUNTIFS('الطلاب'!$B$6:$B$305,B180&amp;"",'الطلاب'!$I$6:$I$305,"&gt;"&amp;I180)+COUNTIFS($B$6:B180,B180&amp;"",$I$6:I180,I180))</f>
        <v/>
      </c>
      <c r="O180" s="6">
        <f>IF(N180="","",B180&amp;"|"&amp;N180)</f>
        <v/>
      </c>
    </row>
    <row r="181">
      <c r="A181" s="5" t="n"/>
      <c r="B181" s="5" t="n"/>
      <c r="C181" s="15">
        <f>IF(A181&amp;""="","",COUNTIFS('الدرجات'!$A$6:$A$1005,A181&amp;"",'الدرجات'!$K$6:$K$1005,1))</f>
        <v/>
      </c>
      <c r="D181" s="15">
        <f>IF(A181&amp;""="","",MAX(0,'الإعدادات'!$B$10-C181))</f>
        <v/>
      </c>
      <c r="E181" s="19">
        <f>IF(A181&amp;""="","",SUMIFS('الدرجات'!$L$6:$L$1005,'الدرجات'!$A$6:$A$1005,A181&amp;"",'الدرجات'!$K$6:$K$1005,1))</f>
        <v/>
      </c>
      <c r="F181" s="19">
        <f>IF(A181&amp;""="","",SUMIFS('الدرجات'!$M$6:$M$1005,'الدرجات'!$A$6:$A$1005,A181&amp;"",'الدرجات'!$K$6:$K$1005,1))</f>
        <v/>
      </c>
      <c r="G181" s="19">
        <f>IF(A181&amp;""="","",E181+F181)</f>
        <v/>
      </c>
      <c r="H181" s="19">
        <f>IF(A181&amp;""="","",SUMIFS('الدرجات'!$N$6:$N$1005,'الدرجات'!$A$6:$A$1005,A181&amp;"",'الدرجات'!$K$6:$K$1005,1))</f>
        <v/>
      </c>
      <c r="I181" s="20">
        <f>IF(A181&amp;""="","",IF(D181&gt;0,"",IF(H181=0,"",ROUND(G181/H181,6))))</f>
        <v/>
      </c>
      <c r="J181" s="6">
        <f>IF(I181="","",IF(I181&gt;='الإعدادات'!$B$5,"ممتاز",IF(I181&gt;='الإعدادات'!$B$6,"جيد جدًا",IF(I181&gt;='الإعدادات'!$B$7,"جيد",IF(I181&gt;='الإعدادات'!$B$8,"مقبول","ضعيف")))))</f>
        <v/>
      </c>
      <c r="K181" s="15">
        <f>IF(A181&amp;""="","",COUNTIFS('الدرجات'!$A$6:$A$1005,A181&amp;"",'الدرجات'!$J$6:$J$1005,"متعثر"))</f>
        <v/>
      </c>
      <c r="L181" s="6">
        <f>IF(A181&amp;""="","",IF(D181&gt;0,"ناقص",IF(K181=0,"ناجح",IF(K181&lt;='الإعدادات'!$B$9,"دور ثانٍ","راسب"))))</f>
        <v/>
      </c>
      <c r="M181" s="15">
        <f>IF(I181="","",COUNTIFS('الطلاب'!$B$6:$B$305,B181&amp;"",'الطلاب'!$I$6:$I$305,"&gt;"&amp;I181)+1)</f>
        <v/>
      </c>
      <c r="N181" s="15">
        <f>IF(I181="","",COUNTIFS('الطلاب'!$B$6:$B$305,B181&amp;"",'الطلاب'!$I$6:$I$305,"&gt;"&amp;I181)+COUNTIFS($B$6:B181,B181&amp;"",$I$6:I181,I181))</f>
        <v/>
      </c>
      <c r="O181" s="6">
        <f>IF(N181="","",B181&amp;"|"&amp;N181)</f>
        <v/>
      </c>
    </row>
    <row r="182">
      <c r="A182" s="5" t="n"/>
      <c r="B182" s="5" t="n"/>
      <c r="C182" s="15">
        <f>IF(A182&amp;""="","",COUNTIFS('الدرجات'!$A$6:$A$1005,A182&amp;"",'الدرجات'!$K$6:$K$1005,1))</f>
        <v/>
      </c>
      <c r="D182" s="15">
        <f>IF(A182&amp;""="","",MAX(0,'الإعدادات'!$B$10-C182))</f>
        <v/>
      </c>
      <c r="E182" s="19">
        <f>IF(A182&amp;""="","",SUMIFS('الدرجات'!$L$6:$L$1005,'الدرجات'!$A$6:$A$1005,A182&amp;"",'الدرجات'!$K$6:$K$1005,1))</f>
        <v/>
      </c>
      <c r="F182" s="19">
        <f>IF(A182&amp;""="","",SUMIFS('الدرجات'!$M$6:$M$1005,'الدرجات'!$A$6:$A$1005,A182&amp;"",'الدرجات'!$K$6:$K$1005,1))</f>
        <v/>
      </c>
      <c r="G182" s="19">
        <f>IF(A182&amp;""="","",E182+F182)</f>
        <v/>
      </c>
      <c r="H182" s="19">
        <f>IF(A182&amp;""="","",SUMIFS('الدرجات'!$N$6:$N$1005,'الدرجات'!$A$6:$A$1005,A182&amp;"",'الدرجات'!$K$6:$K$1005,1))</f>
        <v/>
      </c>
      <c r="I182" s="20">
        <f>IF(A182&amp;""="","",IF(D182&gt;0,"",IF(H182=0,"",ROUND(G182/H182,6))))</f>
        <v/>
      </c>
      <c r="J182" s="6">
        <f>IF(I182="","",IF(I182&gt;='الإعدادات'!$B$5,"ممتاز",IF(I182&gt;='الإعدادات'!$B$6,"جيد جدًا",IF(I182&gt;='الإعدادات'!$B$7,"جيد",IF(I182&gt;='الإعدادات'!$B$8,"مقبول","ضعيف")))))</f>
        <v/>
      </c>
      <c r="K182" s="15">
        <f>IF(A182&amp;""="","",COUNTIFS('الدرجات'!$A$6:$A$1005,A182&amp;"",'الدرجات'!$J$6:$J$1005,"متعثر"))</f>
        <v/>
      </c>
      <c r="L182" s="6">
        <f>IF(A182&amp;""="","",IF(D182&gt;0,"ناقص",IF(K182=0,"ناجح",IF(K182&lt;='الإعدادات'!$B$9,"دور ثانٍ","راسب"))))</f>
        <v/>
      </c>
      <c r="M182" s="15">
        <f>IF(I182="","",COUNTIFS('الطلاب'!$B$6:$B$305,B182&amp;"",'الطلاب'!$I$6:$I$305,"&gt;"&amp;I182)+1)</f>
        <v/>
      </c>
      <c r="N182" s="15">
        <f>IF(I182="","",COUNTIFS('الطلاب'!$B$6:$B$305,B182&amp;"",'الطلاب'!$I$6:$I$305,"&gt;"&amp;I182)+COUNTIFS($B$6:B182,B182&amp;"",$I$6:I182,I182))</f>
        <v/>
      </c>
      <c r="O182" s="6">
        <f>IF(N182="","",B182&amp;"|"&amp;N182)</f>
        <v/>
      </c>
    </row>
    <row r="183">
      <c r="A183" s="5" t="n"/>
      <c r="B183" s="5" t="n"/>
      <c r="C183" s="15">
        <f>IF(A183&amp;""="","",COUNTIFS('الدرجات'!$A$6:$A$1005,A183&amp;"",'الدرجات'!$K$6:$K$1005,1))</f>
        <v/>
      </c>
      <c r="D183" s="15">
        <f>IF(A183&amp;""="","",MAX(0,'الإعدادات'!$B$10-C183))</f>
        <v/>
      </c>
      <c r="E183" s="19">
        <f>IF(A183&amp;""="","",SUMIFS('الدرجات'!$L$6:$L$1005,'الدرجات'!$A$6:$A$1005,A183&amp;"",'الدرجات'!$K$6:$K$1005,1))</f>
        <v/>
      </c>
      <c r="F183" s="19">
        <f>IF(A183&amp;""="","",SUMIFS('الدرجات'!$M$6:$M$1005,'الدرجات'!$A$6:$A$1005,A183&amp;"",'الدرجات'!$K$6:$K$1005,1))</f>
        <v/>
      </c>
      <c r="G183" s="19">
        <f>IF(A183&amp;""="","",E183+F183)</f>
        <v/>
      </c>
      <c r="H183" s="19">
        <f>IF(A183&amp;""="","",SUMIFS('الدرجات'!$N$6:$N$1005,'الدرجات'!$A$6:$A$1005,A183&amp;"",'الدرجات'!$K$6:$K$1005,1))</f>
        <v/>
      </c>
      <c r="I183" s="20">
        <f>IF(A183&amp;""="","",IF(D183&gt;0,"",IF(H183=0,"",ROUND(G183/H183,6))))</f>
        <v/>
      </c>
      <c r="J183" s="6">
        <f>IF(I183="","",IF(I183&gt;='الإعدادات'!$B$5,"ممتاز",IF(I183&gt;='الإعدادات'!$B$6,"جيد جدًا",IF(I183&gt;='الإعدادات'!$B$7,"جيد",IF(I183&gt;='الإعدادات'!$B$8,"مقبول","ضعيف")))))</f>
        <v/>
      </c>
      <c r="K183" s="15">
        <f>IF(A183&amp;""="","",COUNTIFS('الدرجات'!$A$6:$A$1005,A183&amp;"",'الدرجات'!$J$6:$J$1005,"متعثر"))</f>
        <v/>
      </c>
      <c r="L183" s="6">
        <f>IF(A183&amp;""="","",IF(D183&gt;0,"ناقص",IF(K183=0,"ناجح",IF(K183&lt;='الإعدادات'!$B$9,"دور ثانٍ","راسب"))))</f>
        <v/>
      </c>
      <c r="M183" s="15">
        <f>IF(I183="","",COUNTIFS('الطلاب'!$B$6:$B$305,B183&amp;"",'الطلاب'!$I$6:$I$305,"&gt;"&amp;I183)+1)</f>
        <v/>
      </c>
      <c r="N183" s="15">
        <f>IF(I183="","",COUNTIFS('الطلاب'!$B$6:$B$305,B183&amp;"",'الطلاب'!$I$6:$I$305,"&gt;"&amp;I183)+COUNTIFS($B$6:B183,B183&amp;"",$I$6:I183,I183))</f>
        <v/>
      </c>
      <c r="O183" s="6">
        <f>IF(N183="","",B183&amp;"|"&amp;N183)</f>
        <v/>
      </c>
    </row>
    <row r="184">
      <c r="A184" s="5" t="n"/>
      <c r="B184" s="5" t="n"/>
      <c r="C184" s="15">
        <f>IF(A184&amp;""="","",COUNTIFS('الدرجات'!$A$6:$A$1005,A184&amp;"",'الدرجات'!$K$6:$K$1005,1))</f>
        <v/>
      </c>
      <c r="D184" s="15">
        <f>IF(A184&amp;""="","",MAX(0,'الإعدادات'!$B$10-C184))</f>
        <v/>
      </c>
      <c r="E184" s="19">
        <f>IF(A184&amp;""="","",SUMIFS('الدرجات'!$L$6:$L$1005,'الدرجات'!$A$6:$A$1005,A184&amp;"",'الدرجات'!$K$6:$K$1005,1))</f>
        <v/>
      </c>
      <c r="F184" s="19">
        <f>IF(A184&amp;""="","",SUMIFS('الدرجات'!$M$6:$M$1005,'الدرجات'!$A$6:$A$1005,A184&amp;"",'الدرجات'!$K$6:$K$1005,1))</f>
        <v/>
      </c>
      <c r="G184" s="19">
        <f>IF(A184&amp;""="","",E184+F184)</f>
        <v/>
      </c>
      <c r="H184" s="19">
        <f>IF(A184&amp;""="","",SUMIFS('الدرجات'!$N$6:$N$1005,'الدرجات'!$A$6:$A$1005,A184&amp;"",'الدرجات'!$K$6:$K$1005,1))</f>
        <v/>
      </c>
      <c r="I184" s="20">
        <f>IF(A184&amp;""="","",IF(D184&gt;0,"",IF(H184=0,"",ROUND(G184/H184,6))))</f>
        <v/>
      </c>
      <c r="J184" s="6">
        <f>IF(I184="","",IF(I184&gt;='الإعدادات'!$B$5,"ممتاز",IF(I184&gt;='الإعدادات'!$B$6,"جيد جدًا",IF(I184&gt;='الإعدادات'!$B$7,"جيد",IF(I184&gt;='الإعدادات'!$B$8,"مقبول","ضعيف")))))</f>
        <v/>
      </c>
      <c r="K184" s="15">
        <f>IF(A184&amp;""="","",COUNTIFS('الدرجات'!$A$6:$A$1005,A184&amp;"",'الدرجات'!$J$6:$J$1005,"متعثر"))</f>
        <v/>
      </c>
      <c r="L184" s="6">
        <f>IF(A184&amp;""="","",IF(D184&gt;0,"ناقص",IF(K184=0,"ناجح",IF(K184&lt;='الإعدادات'!$B$9,"دور ثانٍ","راسب"))))</f>
        <v/>
      </c>
      <c r="M184" s="15">
        <f>IF(I184="","",COUNTIFS('الطلاب'!$B$6:$B$305,B184&amp;"",'الطلاب'!$I$6:$I$305,"&gt;"&amp;I184)+1)</f>
        <v/>
      </c>
      <c r="N184" s="15">
        <f>IF(I184="","",COUNTIFS('الطلاب'!$B$6:$B$305,B184&amp;"",'الطلاب'!$I$6:$I$305,"&gt;"&amp;I184)+COUNTIFS($B$6:B184,B184&amp;"",$I$6:I184,I184))</f>
        <v/>
      </c>
      <c r="O184" s="6">
        <f>IF(N184="","",B184&amp;"|"&amp;N184)</f>
        <v/>
      </c>
    </row>
    <row r="185">
      <c r="A185" s="5" t="n"/>
      <c r="B185" s="5" t="n"/>
      <c r="C185" s="15">
        <f>IF(A185&amp;""="","",COUNTIFS('الدرجات'!$A$6:$A$1005,A185&amp;"",'الدرجات'!$K$6:$K$1005,1))</f>
        <v/>
      </c>
      <c r="D185" s="15">
        <f>IF(A185&amp;""="","",MAX(0,'الإعدادات'!$B$10-C185))</f>
        <v/>
      </c>
      <c r="E185" s="19">
        <f>IF(A185&amp;""="","",SUMIFS('الدرجات'!$L$6:$L$1005,'الدرجات'!$A$6:$A$1005,A185&amp;"",'الدرجات'!$K$6:$K$1005,1))</f>
        <v/>
      </c>
      <c r="F185" s="19">
        <f>IF(A185&amp;""="","",SUMIFS('الدرجات'!$M$6:$M$1005,'الدرجات'!$A$6:$A$1005,A185&amp;"",'الدرجات'!$K$6:$K$1005,1))</f>
        <v/>
      </c>
      <c r="G185" s="19">
        <f>IF(A185&amp;""="","",E185+F185)</f>
        <v/>
      </c>
      <c r="H185" s="19">
        <f>IF(A185&amp;""="","",SUMIFS('الدرجات'!$N$6:$N$1005,'الدرجات'!$A$6:$A$1005,A185&amp;"",'الدرجات'!$K$6:$K$1005,1))</f>
        <v/>
      </c>
      <c r="I185" s="20">
        <f>IF(A185&amp;""="","",IF(D185&gt;0,"",IF(H185=0,"",ROUND(G185/H185,6))))</f>
        <v/>
      </c>
      <c r="J185" s="6">
        <f>IF(I185="","",IF(I185&gt;='الإعدادات'!$B$5,"ممتاز",IF(I185&gt;='الإعدادات'!$B$6,"جيد جدًا",IF(I185&gt;='الإعدادات'!$B$7,"جيد",IF(I185&gt;='الإعدادات'!$B$8,"مقبول","ضعيف")))))</f>
        <v/>
      </c>
      <c r="K185" s="15">
        <f>IF(A185&amp;""="","",COUNTIFS('الدرجات'!$A$6:$A$1005,A185&amp;"",'الدرجات'!$J$6:$J$1005,"متعثر"))</f>
        <v/>
      </c>
      <c r="L185" s="6">
        <f>IF(A185&amp;""="","",IF(D185&gt;0,"ناقص",IF(K185=0,"ناجح",IF(K185&lt;='الإعدادات'!$B$9,"دور ثانٍ","راسب"))))</f>
        <v/>
      </c>
      <c r="M185" s="15">
        <f>IF(I185="","",COUNTIFS('الطلاب'!$B$6:$B$305,B185&amp;"",'الطلاب'!$I$6:$I$305,"&gt;"&amp;I185)+1)</f>
        <v/>
      </c>
      <c r="N185" s="15">
        <f>IF(I185="","",COUNTIFS('الطلاب'!$B$6:$B$305,B185&amp;"",'الطلاب'!$I$6:$I$305,"&gt;"&amp;I185)+COUNTIFS($B$6:B185,B185&amp;"",$I$6:I185,I185))</f>
        <v/>
      </c>
      <c r="O185" s="6">
        <f>IF(N185="","",B185&amp;"|"&amp;N185)</f>
        <v/>
      </c>
    </row>
    <row r="186">
      <c r="A186" s="5" t="n"/>
      <c r="B186" s="5" t="n"/>
      <c r="C186" s="15">
        <f>IF(A186&amp;""="","",COUNTIFS('الدرجات'!$A$6:$A$1005,A186&amp;"",'الدرجات'!$K$6:$K$1005,1))</f>
        <v/>
      </c>
      <c r="D186" s="15">
        <f>IF(A186&amp;""="","",MAX(0,'الإعدادات'!$B$10-C186))</f>
        <v/>
      </c>
      <c r="E186" s="19">
        <f>IF(A186&amp;""="","",SUMIFS('الدرجات'!$L$6:$L$1005,'الدرجات'!$A$6:$A$1005,A186&amp;"",'الدرجات'!$K$6:$K$1005,1))</f>
        <v/>
      </c>
      <c r="F186" s="19">
        <f>IF(A186&amp;""="","",SUMIFS('الدرجات'!$M$6:$M$1005,'الدرجات'!$A$6:$A$1005,A186&amp;"",'الدرجات'!$K$6:$K$1005,1))</f>
        <v/>
      </c>
      <c r="G186" s="19">
        <f>IF(A186&amp;""="","",E186+F186)</f>
        <v/>
      </c>
      <c r="H186" s="19">
        <f>IF(A186&amp;""="","",SUMIFS('الدرجات'!$N$6:$N$1005,'الدرجات'!$A$6:$A$1005,A186&amp;"",'الدرجات'!$K$6:$K$1005,1))</f>
        <v/>
      </c>
      <c r="I186" s="20">
        <f>IF(A186&amp;""="","",IF(D186&gt;0,"",IF(H186=0,"",ROUND(G186/H186,6))))</f>
        <v/>
      </c>
      <c r="J186" s="6">
        <f>IF(I186="","",IF(I186&gt;='الإعدادات'!$B$5,"ممتاز",IF(I186&gt;='الإعدادات'!$B$6,"جيد جدًا",IF(I186&gt;='الإعدادات'!$B$7,"جيد",IF(I186&gt;='الإعدادات'!$B$8,"مقبول","ضعيف")))))</f>
        <v/>
      </c>
      <c r="K186" s="15">
        <f>IF(A186&amp;""="","",COUNTIFS('الدرجات'!$A$6:$A$1005,A186&amp;"",'الدرجات'!$J$6:$J$1005,"متعثر"))</f>
        <v/>
      </c>
      <c r="L186" s="6">
        <f>IF(A186&amp;""="","",IF(D186&gt;0,"ناقص",IF(K186=0,"ناجح",IF(K186&lt;='الإعدادات'!$B$9,"دور ثانٍ","راسب"))))</f>
        <v/>
      </c>
      <c r="M186" s="15">
        <f>IF(I186="","",COUNTIFS('الطلاب'!$B$6:$B$305,B186&amp;"",'الطلاب'!$I$6:$I$305,"&gt;"&amp;I186)+1)</f>
        <v/>
      </c>
      <c r="N186" s="15">
        <f>IF(I186="","",COUNTIFS('الطلاب'!$B$6:$B$305,B186&amp;"",'الطلاب'!$I$6:$I$305,"&gt;"&amp;I186)+COUNTIFS($B$6:B186,B186&amp;"",$I$6:I186,I186))</f>
        <v/>
      </c>
      <c r="O186" s="6">
        <f>IF(N186="","",B186&amp;"|"&amp;N186)</f>
        <v/>
      </c>
    </row>
    <row r="187">
      <c r="A187" s="5" t="n"/>
      <c r="B187" s="5" t="n"/>
      <c r="C187" s="15">
        <f>IF(A187&amp;""="","",COUNTIFS('الدرجات'!$A$6:$A$1005,A187&amp;"",'الدرجات'!$K$6:$K$1005,1))</f>
        <v/>
      </c>
      <c r="D187" s="15">
        <f>IF(A187&amp;""="","",MAX(0,'الإعدادات'!$B$10-C187))</f>
        <v/>
      </c>
      <c r="E187" s="19">
        <f>IF(A187&amp;""="","",SUMIFS('الدرجات'!$L$6:$L$1005,'الدرجات'!$A$6:$A$1005,A187&amp;"",'الدرجات'!$K$6:$K$1005,1))</f>
        <v/>
      </c>
      <c r="F187" s="19">
        <f>IF(A187&amp;""="","",SUMIFS('الدرجات'!$M$6:$M$1005,'الدرجات'!$A$6:$A$1005,A187&amp;"",'الدرجات'!$K$6:$K$1005,1))</f>
        <v/>
      </c>
      <c r="G187" s="19">
        <f>IF(A187&amp;""="","",E187+F187)</f>
        <v/>
      </c>
      <c r="H187" s="19">
        <f>IF(A187&amp;""="","",SUMIFS('الدرجات'!$N$6:$N$1005,'الدرجات'!$A$6:$A$1005,A187&amp;"",'الدرجات'!$K$6:$K$1005,1))</f>
        <v/>
      </c>
      <c r="I187" s="20">
        <f>IF(A187&amp;""="","",IF(D187&gt;0,"",IF(H187=0,"",ROUND(G187/H187,6))))</f>
        <v/>
      </c>
      <c r="J187" s="6">
        <f>IF(I187="","",IF(I187&gt;='الإعدادات'!$B$5,"ممتاز",IF(I187&gt;='الإعدادات'!$B$6,"جيد جدًا",IF(I187&gt;='الإعدادات'!$B$7,"جيد",IF(I187&gt;='الإعدادات'!$B$8,"مقبول","ضعيف")))))</f>
        <v/>
      </c>
      <c r="K187" s="15">
        <f>IF(A187&amp;""="","",COUNTIFS('الدرجات'!$A$6:$A$1005,A187&amp;"",'الدرجات'!$J$6:$J$1005,"متعثر"))</f>
        <v/>
      </c>
      <c r="L187" s="6">
        <f>IF(A187&amp;""="","",IF(D187&gt;0,"ناقص",IF(K187=0,"ناجح",IF(K187&lt;='الإعدادات'!$B$9,"دور ثانٍ","راسب"))))</f>
        <v/>
      </c>
      <c r="M187" s="15">
        <f>IF(I187="","",COUNTIFS('الطلاب'!$B$6:$B$305,B187&amp;"",'الطلاب'!$I$6:$I$305,"&gt;"&amp;I187)+1)</f>
        <v/>
      </c>
      <c r="N187" s="15">
        <f>IF(I187="","",COUNTIFS('الطلاب'!$B$6:$B$305,B187&amp;"",'الطلاب'!$I$6:$I$305,"&gt;"&amp;I187)+COUNTIFS($B$6:B187,B187&amp;"",$I$6:I187,I187))</f>
        <v/>
      </c>
      <c r="O187" s="6">
        <f>IF(N187="","",B187&amp;"|"&amp;N187)</f>
        <v/>
      </c>
    </row>
    <row r="188">
      <c r="A188" s="5" t="n"/>
      <c r="B188" s="5" t="n"/>
      <c r="C188" s="15">
        <f>IF(A188&amp;""="","",COUNTIFS('الدرجات'!$A$6:$A$1005,A188&amp;"",'الدرجات'!$K$6:$K$1005,1))</f>
        <v/>
      </c>
      <c r="D188" s="15">
        <f>IF(A188&amp;""="","",MAX(0,'الإعدادات'!$B$10-C188))</f>
        <v/>
      </c>
      <c r="E188" s="19">
        <f>IF(A188&amp;""="","",SUMIFS('الدرجات'!$L$6:$L$1005,'الدرجات'!$A$6:$A$1005,A188&amp;"",'الدرجات'!$K$6:$K$1005,1))</f>
        <v/>
      </c>
      <c r="F188" s="19">
        <f>IF(A188&amp;""="","",SUMIFS('الدرجات'!$M$6:$M$1005,'الدرجات'!$A$6:$A$1005,A188&amp;"",'الدرجات'!$K$6:$K$1005,1))</f>
        <v/>
      </c>
      <c r="G188" s="19">
        <f>IF(A188&amp;""="","",E188+F188)</f>
        <v/>
      </c>
      <c r="H188" s="19">
        <f>IF(A188&amp;""="","",SUMIFS('الدرجات'!$N$6:$N$1005,'الدرجات'!$A$6:$A$1005,A188&amp;"",'الدرجات'!$K$6:$K$1005,1))</f>
        <v/>
      </c>
      <c r="I188" s="20">
        <f>IF(A188&amp;""="","",IF(D188&gt;0,"",IF(H188=0,"",ROUND(G188/H188,6))))</f>
        <v/>
      </c>
      <c r="J188" s="6">
        <f>IF(I188="","",IF(I188&gt;='الإعدادات'!$B$5,"ممتاز",IF(I188&gt;='الإعدادات'!$B$6,"جيد جدًا",IF(I188&gt;='الإعدادات'!$B$7,"جيد",IF(I188&gt;='الإعدادات'!$B$8,"مقبول","ضعيف")))))</f>
        <v/>
      </c>
      <c r="K188" s="15">
        <f>IF(A188&amp;""="","",COUNTIFS('الدرجات'!$A$6:$A$1005,A188&amp;"",'الدرجات'!$J$6:$J$1005,"متعثر"))</f>
        <v/>
      </c>
      <c r="L188" s="6">
        <f>IF(A188&amp;""="","",IF(D188&gt;0,"ناقص",IF(K188=0,"ناجح",IF(K188&lt;='الإعدادات'!$B$9,"دور ثانٍ","راسب"))))</f>
        <v/>
      </c>
      <c r="M188" s="15">
        <f>IF(I188="","",COUNTIFS('الطلاب'!$B$6:$B$305,B188&amp;"",'الطلاب'!$I$6:$I$305,"&gt;"&amp;I188)+1)</f>
        <v/>
      </c>
      <c r="N188" s="15">
        <f>IF(I188="","",COUNTIFS('الطلاب'!$B$6:$B$305,B188&amp;"",'الطلاب'!$I$6:$I$305,"&gt;"&amp;I188)+COUNTIFS($B$6:B188,B188&amp;"",$I$6:I188,I188))</f>
        <v/>
      </c>
      <c r="O188" s="6">
        <f>IF(N188="","",B188&amp;"|"&amp;N188)</f>
        <v/>
      </c>
    </row>
    <row r="189">
      <c r="A189" s="5" t="n"/>
      <c r="B189" s="5" t="n"/>
      <c r="C189" s="15">
        <f>IF(A189&amp;""="","",COUNTIFS('الدرجات'!$A$6:$A$1005,A189&amp;"",'الدرجات'!$K$6:$K$1005,1))</f>
        <v/>
      </c>
      <c r="D189" s="15">
        <f>IF(A189&amp;""="","",MAX(0,'الإعدادات'!$B$10-C189))</f>
        <v/>
      </c>
      <c r="E189" s="19">
        <f>IF(A189&amp;""="","",SUMIFS('الدرجات'!$L$6:$L$1005,'الدرجات'!$A$6:$A$1005,A189&amp;"",'الدرجات'!$K$6:$K$1005,1))</f>
        <v/>
      </c>
      <c r="F189" s="19">
        <f>IF(A189&amp;""="","",SUMIFS('الدرجات'!$M$6:$M$1005,'الدرجات'!$A$6:$A$1005,A189&amp;"",'الدرجات'!$K$6:$K$1005,1))</f>
        <v/>
      </c>
      <c r="G189" s="19">
        <f>IF(A189&amp;""="","",E189+F189)</f>
        <v/>
      </c>
      <c r="H189" s="19">
        <f>IF(A189&amp;""="","",SUMIFS('الدرجات'!$N$6:$N$1005,'الدرجات'!$A$6:$A$1005,A189&amp;"",'الدرجات'!$K$6:$K$1005,1))</f>
        <v/>
      </c>
      <c r="I189" s="20">
        <f>IF(A189&amp;""="","",IF(D189&gt;0,"",IF(H189=0,"",ROUND(G189/H189,6))))</f>
        <v/>
      </c>
      <c r="J189" s="6">
        <f>IF(I189="","",IF(I189&gt;='الإعدادات'!$B$5,"ممتاز",IF(I189&gt;='الإعدادات'!$B$6,"جيد جدًا",IF(I189&gt;='الإعدادات'!$B$7,"جيد",IF(I189&gt;='الإعدادات'!$B$8,"مقبول","ضعيف")))))</f>
        <v/>
      </c>
      <c r="K189" s="15">
        <f>IF(A189&amp;""="","",COUNTIFS('الدرجات'!$A$6:$A$1005,A189&amp;"",'الدرجات'!$J$6:$J$1005,"متعثر"))</f>
        <v/>
      </c>
      <c r="L189" s="6">
        <f>IF(A189&amp;""="","",IF(D189&gt;0,"ناقص",IF(K189=0,"ناجح",IF(K189&lt;='الإعدادات'!$B$9,"دور ثانٍ","راسب"))))</f>
        <v/>
      </c>
      <c r="M189" s="15">
        <f>IF(I189="","",COUNTIFS('الطلاب'!$B$6:$B$305,B189&amp;"",'الطلاب'!$I$6:$I$305,"&gt;"&amp;I189)+1)</f>
        <v/>
      </c>
      <c r="N189" s="15">
        <f>IF(I189="","",COUNTIFS('الطلاب'!$B$6:$B$305,B189&amp;"",'الطلاب'!$I$6:$I$305,"&gt;"&amp;I189)+COUNTIFS($B$6:B189,B189&amp;"",$I$6:I189,I189))</f>
        <v/>
      </c>
      <c r="O189" s="6">
        <f>IF(N189="","",B189&amp;"|"&amp;N189)</f>
        <v/>
      </c>
    </row>
    <row r="190">
      <c r="A190" s="5" t="n"/>
      <c r="B190" s="5" t="n"/>
      <c r="C190" s="15">
        <f>IF(A190&amp;""="","",COUNTIFS('الدرجات'!$A$6:$A$1005,A190&amp;"",'الدرجات'!$K$6:$K$1005,1))</f>
        <v/>
      </c>
      <c r="D190" s="15">
        <f>IF(A190&amp;""="","",MAX(0,'الإعدادات'!$B$10-C190))</f>
        <v/>
      </c>
      <c r="E190" s="19">
        <f>IF(A190&amp;""="","",SUMIFS('الدرجات'!$L$6:$L$1005,'الدرجات'!$A$6:$A$1005,A190&amp;"",'الدرجات'!$K$6:$K$1005,1))</f>
        <v/>
      </c>
      <c r="F190" s="19">
        <f>IF(A190&amp;""="","",SUMIFS('الدرجات'!$M$6:$M$1005,'الدرجات'!$A$6:$A$1005,A190&amp;"",'الدرجات'!$K$6:$K$1005,1))</f>
        <v/>
      </c>
      <c r="G190" s="19">
        <f>IF(A190&amp;""="","",E190+F190)</f>
        <v/>
      </c>
      <c r="H190" s="19">
        <f>IF(A190&amp;""="","",SUMIFS('الدرجات'!$N$6:$N$1005,'الدرجات'!$A$6:$A$1005,A190&amp;"",'الدرجات'!$K$6:$K$1005,1))</f>
        <v/>
      </c>
      <c r="I190" s="20">
        <f>IF(A190&amp;""="","",IF(D190&gt;0,"",IF(H190=0,"",ROUND(G190/H190,6))))</f>
        <v/>
      </c>
      <c r="J190" s="6">
        <f>IF(I190="","",IF(I190&gt;='الإعدادات'!$B$5,"ممتاز",IF(I190&gt;='الإعدادات'!$B$6,"جيد جدًا",IF(I190&gt;='الإعدادات'!$B$7,"جيد",IF(I190&gt;='الإعدادات'!$B$8,"مقبول","ضعيف")))))</f>
        <v/>
      </c>
      <c r="K190" s="15">
        <f>IF(A190&amp;""="","",COUNTIFS('الدرجات'!$A$6:$A$1005,A190&amp;"",'الدرجات'!$J$6:$J$1005,"متعثر"))</f>
        <v/>
      </c>
      <c r="L190" s="6">
        <f>IF(A190&amp;""="","",IF(D190&gt;0,"ناقص",IF(K190=0,"ناجح",IF(K190&lt;='الإعدادات'!$B$9,"دور ثانٍ","راسب"))))</f>
        <v/>
      </c>
      <c r="M190" s="15">
        <f>IF(I190="","",COUNTIFS('الطلاب'!$B$6:$B$305,B190&amp;"",'الطلاب'!$I$6:$I$305,"&gt;"&amp;I190)+1)</f>
        <v/>
      </c>
      <c r="N190" s="15">
        <f>IF(I190="","",COUNTIFS('الطلاب'!$B$6:$B$305,B190&amp;"",'الطلاب'!$I$6:$I$305,"&gt;"&amp;I190)+COUNTIFS($B$6:B190,B190&amp;"",$I$6:I190,I190))</f>
        <v/>
      </c>
      <c r="O190" s="6">
        <f>IF(N190="","",B190&amp;"|"&amp;N190)</f>
        <v/>
      </c>
    </row>
    <row r="191">
      <c r="A191" s="5" t="n"/>
      <c r="B191" s="5" t="n"/>
      <c r="C191" s="15">
        <f>IF(A191&amp;""="","",COUNTIFS('الدرجات'!$A$6:$A$1005,A191&amp;"",'الدرجات'!$K$6:$K$1005,1))</f>
        <v/>
      </c>
      <c r="D191" s="15">
        <f>IF(A191&amp;""="","",MAX(0,'الإعدادات'!$B$10-C191))</f>
        <v/>
      </c>
      <c r="E191" s="19">
        <f>IF(A191&amp;""="","",SUMIFS('الدرجات'!$L$6:$L$1005,'الدرجات'!$A$6:$A$1005,A191&amp;"",'الدرجات'!$K$6:$K$1005,1))</f>
        <v/>
      </c>
      <c r="F191" s="19">
        <f>IF(A191&amp;""="","",SUMIFS('الدرجات'!$M$6:$M$1005,'الدرجات'!$A$6:$A$1005,A191&amp;"",'الدرجات'!$K$6:$K$1005,1))</f>
        <v/>
      </c>
      <c r="G191" s="19">
        <f>IF(A191&amp;""="","",E191+F191)</f>
        <v/>
      </c>
      <c r="H191" s="19">
        <f>IF(A191&amp;""="","",SUMIFS('الدرجات'!$N$6:$N$1005,'الدرجات'!$A$6:$A$1005,A191&amp;"",'الدرجات'!$K$6:$K$1005,1))</f>
        <v/>
      </c>
      <c r="I191" s="20">
        <f>IF(A191&amp;""="","",IF(D191&gt;0,"",IF(H191=0,"",ROUND(G191/H191,6))))</f>
        <v/>
      </c>
      <c r="J191" s="6">
        <f>IF(I191="","",IF(I191&gt;='الإعدادات'!$B$5,"ممتاز",IF(I191&gt;='الإعدادات'!$B$6,"جيد جدًا",IF(I191&gt;='الإعدادات'!$B$7,"جيد",IF(I191&gt;='الإعدادات'!$B$8,"مقبول","ضعيف")))))</f>
        <v/>
      </c>
      <c r="K191" s="15">
        <f>IF(A191&amp;""="","",COUNTIFS('الدرجات'!$A$6:$A$1005,A191&amp;"",'الدرجات'!$J$6:$J$1005,"متعثر"))</f>
        <v/>
      </c>
      <c r="L191" s="6">
        <f>IF(A191&amp;""="","",IF(D191&gt;0,"ناقص",IF(K191=0,"ناجح",IF(K191&lt;='الإعدادات'!$B$9,"دور ثانٍ","راسب"))))</f>
        <v/>
      </c>
      <c r="M191" s="15">
        <f>IF(I191="","",COUNTIFS('الطلاب'!$B$6:$B$305,B191&amp;"",'الطلاب'!$I$6:$I$305,"&gt;"&amp;I191)+1)</f>
        <v/>
      </c>
      <c r="N191" s="15">
        <f>IF(I191="","",COUNTIFS('الطلاب'!$B$6:$B$305,B191&amp;"",'الطلاب'!$I$6:$I$305,"&gt;"&amp;I191)+COUNTIFS($B$6:B191,B191&amp;"",$I$6:I191,I191))</f>
        <v/>
      </c>
      <c r="O191" s="6">
        <f>IF(N191="","",B191&amp;"|"&amp;N191)</f>
        <v/>
      </c>
    </row>
    <row r="192">
      <c r="A192" s="5" t="n"/>
      <c r="B192" s="5" t="n"/>
      <c r="C192" s="15">
        <f>IF(A192&amp;""="","",COUNTIFS('الدرجات'!$A$6:$A$1005,A192&amp;"",'الدرجات'!$K$6:$K$1005,1))</f>
        <v/>
      </c>
      <c r="D192" s="15">
        <f>IF(A192&amp;""="","",MAX(0,'الإعدادات'!$B$10-C192))</f>
        <v/>
      </c>
      <c r="E192" s="19">
        <f>IF(A192&amp;""="","",SUMIFS('الدرجات'!$L$6:$L$1005,'الدرجات'!$A$6:$A$1005,A192&amp;"",'الدرجات'!$K$6:$K$1005,1))</f>
        <v/>
      </c>
      <c r="F192" s="19">
        <f>IF(A192&amp;""="","",SUMIFS('الدرجات'!$M$6:$M$1005,'الدرجات'!$A$6:$A$1005,A192&amp;"",'الدرجات'!$K$6:$K$1005,1))</f>
        <v/>
      </c>
      <c r="G192" s="19">
        <f>IF(A192&amp;""="","",E192+F192)</f>
        <v/>
      </c>
      <c r="H192" s="19">
        <f>IF(A192&amp;""="","",SUMIFS('الدرجات'!$N$6:$N$1005,'الدرجات'!$A$6:$A$1005,A192&amp;"",'الدرجات'!$K$6:$K$1005,1))</f>
        <v/>
      </c>
      <c r="I192" s="20">
        <f>IF(A192&amp;""="","",IF(D192&gt;0,"",IF(H192=0,"",ROUND(G192/H192,6))))</f>
        <v/>
      </c>
      <c r="J192" s="6">
        <f>IF(I192="","",IF(I192&gt;='الإعدادات'!$B$5,"ممتاز",IF(I192&gt;='الإعدادات'!$B$6,"جيد جدًا",IF(I192&gt;='الإعدادات'!$B$7,"جيد",IF(I192&gt;='الإعدادات'!$B$8,"مقبول","ضعيف")))))</f>
        <v/>
      </c>
      <c r="K192" s="15">
        <f>IF(A192&amp;""="","",COUNTIFS('الدرجات'!$A$6:$A$1005,A192&amp;"",'الدرجات'!$J$6:$J$1005,"متعثر"))</f>
        <v/>
      </c>
      <c r="L192" s="6">
        <f>IF(A192&amp;""="","",IF(D192&gt;0,"ناقص",IF(K192=0,"ناجح",IF(K192&lt;='الإعدادات'!$B$9,"دور ثانٍ","راسب"))))</f>
        <v/>
      </c>
      <c r="M192" s="15">
        <f>IF(I192="","",COUNTIFS('الطلاب'!$B$6:$B$305,B192&amp;"",'الطلاب'!$I$6:$I$305,"&gt;"&amp;I192)+1)</f>
        <v/>
      </c>
      <c r="N192" s="15">
        <f>IF(I192="","",COUNTIFS('الطلاب'!$B$6:$B$305,B192&amp;"",'الطلاب'!$I$6:$I$305,"&gt;"&amp;I192)+COUNTIFS($B$6:B192,B192&amp;"",$I$6:I192,I192))</f>
        <v/>
      </c>
      <c r="O192" s="6">
        <f>IF(N192="","",B192&amp;"|"&amp;N192)</f>
        <v/>
      </c>
    </row>
    <row r="193">
      <c r="A193" s="5" t="n"/>
      <c r="B193" s="5" t="n"/>
      <c r="C193" s="15">
        <f>IF(A193&amp;""="","",COUNTIFS('الدرجات'!$A$6:$A$1005,A193&amp;"",'الدرجات'!$K$6:$K$1005,1))</f>
        <v/>
      </c>
      <c r="D193" s="15">
        <f>IF(A193&amp;""="","",MAX(0,'الإعدادات'!$B$10-C193))</f>
        <v/>
      </c>
      <c r="E193" s="19">
        <f>IF(A193&amp;""="","",SUMIFS('الدرجات'!$L$6:$L$1005,'الدرجات'!$A$6:$A$1005,A193&amp;"",'الدرجات'!$K$6:$K$1005,1))</f>
        <v/>
      </c>
      <c r="F193" s="19">
        <f>IF(A193&amp;""="","",SUMIFS('الدرجات'!$M$6:$M$1005,'الدرجات'!$A$6:$A$1005,A193&amp;"",'الدرجات'!$K$6:$K$1005,1))</f>
        <v/>
      </c>
      <c r="G193" s="19">
        <f>IF(A193&amp;""="","",E193+F193)</f>
        <v/>
      </c>
      <c r="H193" s="19">
        <f>IF(A193&amp;""="","",SUMIFS('الدرجات'!$N$6:$N$1005,'الدرجات'!$A$6:$A$1005,A193&amp;"",'الدرجات'!$K$6:$K$1005,1))</f>
        <v/>
      </c>
      <c r="I193" s="20">
        <f>IF(A193&amp;""="","",IF(D193&gt;0,"",IF(H193=0,"",ROUND(G193/H193,6))))</f>
        <v/>
      </c>
      <c r="J193" s="6">
        <f>IF(I193="","",IF(I193&gt;='الإعدادات'!$B$5,"ممتاز",IF(I193&gt;='الإعدادات'!$B$6,"جيد جدًا",IF(I193&gt;='الإعدادات'!$B$7,"جيد",IF(I193&gt;='الإعدادات'!$B$8,"مقبول","ضعيف")))))</f>
        <v/>
      </c>
      <c r="K193" s="15">
        <f>IF(A193&amp;""="","",COUNTIFS('الدرجات'!$A$6:$A$1005,A193&amp;"",'الدرجات'!$J$6:$J$1005,"متعثر"))</f>
        <v/>
      </c>
      <c r="L193" s="6">
        <f>IF(A193&amp;""="","",IF(D193&gt;0,"ناقص",IF(K193=0,"ناجح",IF(K193&lt;='الإعدادات'!$B$9,"دور ثانٍ","راسب"))))</f>
        <v/>
      </c>
      <c r="M193" s="15">
        <f>IF(I193="","",COUNTIFS('الطلاب'!$B$6:$B$305,B193&amp;"",'الطلاب'!$I$6:$I$305,"&gt;"&amp;I193)+1)</f>
        <v/>
      </c>
      <c r="N193" s="15">
        <f>IF(I193="","",COUNTIFS('الطلاب'!$B$6:$B$305,B193&amp;"",'الطلاب'!$I$6:$I$305,"&gt;"&amp;I193)+COUNTIFS($B$6:B193,B193&amp;"",$I$6:I193,I193))</f>
        <v/>
      </c>
      <c r="O193" s="6">
        <f>IF(N193="","",B193&amp;"|"&amp;N193)</f>
        <v/>
      </c>
    </row>
    <row r="194">
      <c r="A194" s="5" t="n"/>
      <c r="B194" s="5" t="n"/>
      <c r="C194" s="15">
        <f>IF(A194&amp;""="","",COUNTIFS('الدرجات'!$A$6:$A$1005,A194&amp;"",'الدرجات'!$K$6:$K$1005,1))</f>
        <v/>
      </c>
      <c r="D194" s="15">
        <f>IF(A194&amp;""="","",MAX(0,'الإعدادات'!$B$10-C194))</f>
        <v/>
      </c>
      <c r="E194" s="19">
        <f>IF(A194&amp;""="","",SUMIFS('الدرجات'!$L$6:$L$1005,'الدرجات'!$A$6:$A$1005,A194&amp;"",'الدرجات'!$K$6:$K$1005,1))</f>
        <v/>
      </c>
      <c r="F194" s="19">
        <f>IF(A194&amp;""="","",SUMIFS('الدرجات'!$M$6:$M$1005,'الدرجات'!$A$6:$A$1005,A194&amp;"",'الدرجات'!$K$6:$K$1005,1))</f>
        <v/>
      </c>
      <c r="G194" s="19">
        <f>IF(A194&amp;""="","",E194+F194)</f>
        <v/>
      </c>
      <c r="H194" s="19">
        <f>IF(A194&amp;""="","",SUMIFS('الدرجات'!$N$6:$N$1005,'الدرجات'!$A$6:$A$1005,A194&amp;"",'الدرجات'!$K$6:$K$1005,1))</f>
        <v/>
      </c>
      <c r="I194" s="20">
        <f>IF(A194&amp;""="","",IF(D194&gt;0,"",IF(H194=0,"",ROUND(G194/H194,6))))</f>
        <v/>
      </c>
      <c r="J194" s="6">
        <f>IF(I194="","",IF(I194&gt;='الإعدادات'!$B$5,"ممتاز",IF(I194&gt;='الإعدادات'!$B$6,"جيد جدًا",IF(I194&gt;='الإعدادات'!$B$7,"جيد",IF(I194&gt;='الإعدادات'!$B$8,"مقبول","ضعيف")))))</f>
        <v/>
      </c>
      <c r="K194" s="15">
        <f>IF(A194&amp;""="","",COUNTIFS('الدرجات'!$A$6:$A$1005,A194&amp;"",'الدرجات'!$J$6:$J$1005,"متعثر"))</f>
        <v/>
      </c>
      <c r="L194" s="6">
        <f>IF(A194&amp;""="","",IF(D194&gt;0,"ناقص",IF(K194=0,"ناجح",IF(K194&lt;='الإعدادات'!$B$9,"دور ثانٍ","راسب"))))</f>
        <v/>
      </c>
      <c r="M194" s="15">
        <f>IF(I194="","",COUNTIFS('الطلاب'!$B$6:$B$305,B194&amp;"",'الطلاب'!$I$6:$I$305,"&gt;"&amp;I194)+1)</f>
        <v/>
      </c>
      <c r="N194" s="15">
        <f>IF(I194="","",COUNTIFS('الطلاب'!$B$6:$B$305,B194&amp;"",'الطلاب'!$I$6:$I$305,"&gt;"&amp;I194)+COUNTIFS($B$6:B194,B194&amp;"",$I$6:I194,I194))</f>
        <v/>
      </c>
      <c r="O194" s="6">
        <f>IF(N194="","",B194&amp;"|"&amp;N194)</f>
        <v/>
      </c>
    </row>
    <row r="195">
      <c r="A195" s="5" t="n"/>
      <c r="B195" s="5" t="n"/>
      <c r="C195" s="15">
        <f>IF(A195&amp;""="","",COUNTIFS('الدرجات'!$A$6:$A$1005,A195&amp;"",'الدرجات'!$K$6:$K$1005,1))</f>
        <v/>
      </c>
      <c r="D195" s="15">
        <f>IF(A195&amp;""="","",MAX(0,'الإعدادات'!$B$10-C195))</f>
        <v/>
      </c>
      <c r="E195" s="19">
        <f>IF(A195&amp;""="","",SUMIFS('الدرجات'!$L$6:$L$1005,'الدرجات'!$A$6:$A$1005,A195&amp;"",'الدرجات'!$K$6:$K$1005,1))</f>
        <v/>
      </c>
      <c r="F195" s="19">
        <f>IF(A195&amp;""="","",SUMIFS('الدرجات'!$M$6:$M$1005,'الدرجات'!$A$6:$A$1005,A195&amp;"",'الدرجات'!$K$6:$K$1005,1))</f>
        <v/>
      </c>
      <c r="G195" s="19">
        <f>IF(A195&amp;""="","",E195+F195)</f>
        <v/>
      </c>
      <c r="H195" s="19">
        <f>IF(A195&amp;""="","",SUMIFS('الدرجات'!$N$6:$N$1005,'الدرجات'!$A$6:$A$1005,A195&amp;"",'الدرجات'!$K$6:$K$1005,1))</f>
        <v/>
      </c>
      <c r="I195" s="20">
        <f>IF(A195&amp;""="","",IF(D195&gt;0,"",IF(H195=0,"",ROUND(G195/H195,6))))</f>
        <v/>
      </c>
      <c r="J195" s="6">
        <f>IF(I195="","",IF(I195&gt;='الإعدادات'!$B$5,"ممتاز",IF(I195&gt;='الإعدادات'!$B$6,"جيد جدًا",IF(I195&gt;='الإعدادات'!$B$7,"جيد",IF(I195&gt;='الإعدادات'!$B$8,"مقبول","ضعيف")))))</f>
        <v/>
      </c>
      <c r="K195" s="15">
        <f>IF(A195&amp;""="","",COUNTIFS('الدرجات'!$A$6:$A$1005,A195&amp;"",'الدرجات'!$J$6:$J$1005,"متعثر"))</f>
        <v/>
      </c>
      <c r="L195" s="6">
        <f>IF(A195&amp;""="","",IF(D195&gt;0,"ناقص",IF(K195=0,"ناجح",IF(K195&lt;='الإعدادات'!$B$9,"دور ثانٍ","راسب"))))</f>
        <v/>
      </c>
      <c r="M195" s="15">
        <f>IF(I195="","",COUNTIFS('الطلاب'!$B$6:$B$305,B195&amp;"",'الطلاب'!$I$6:$I$305,"&gt;"&amp;I195)+1)</f>
        <v/>
      </c>
      <c r="N195" s="15">
        <f>IF(I195="","",COUNTIFS('الطلاب'!$B$6:$B$305,B195&amp;"",'الطلاب'!$I$6:$I$305,"&gt;"&amp;I195)+COUNTIFS($B$6:B195,B195&amp;"",$I$6:I195,I195))</f>
        <v/>
      </c>
      <c r="O195" s="6">
        <f>IF(N195="","",B195&amp;"|"&amp;N195)</f>
        <v/>
      </c>
    </row>
    <row r="196">
      <c r="A196" s="5" t="n"/>
      <c r="B196" s="5" t="n"/>
      <c r="C196" s="15">
        <f>IF(A196&amp;""="","",COUNTIFS('الدرجات'!$A$6:$A$1005,A196&amp;"",'الدرجات'!$K$6:$K$1005,1))</f>
        <v/>
      </c>
      <c r="D196" s="15">
        <f>IF(A196&amp;""="","",MAX(0,'الإعدادات'!$B$10-C196))</f>
        <v/>
      </c>
      <c r="E196" s="19">
        <f>IF(A196&amp;""="","",SUMIFS('الدرجات'!$L$6:$L$1005,'الدرجات'!$A$6:$A$1005,A196&amp;"",'الدرجات'!$K$6:$K$1005,1))</f>
        <v/>
      </c>
      <c r="F196" s="19">
        <f>IF(A196&amp;""="","",SUMIFS('الدرجات'!$M$6:$M$1005,'الدرجات'!$A$6:$A$1005,A196&amp;"",'الدرجات'!$K$6:$K$1005,1))</f>
        <v/>
      </c>
      <c r="G196" s="19">
        <f>IF(A196&amp;""="","",E196+F196)</f>
        <v/>
      </c>
      <c r="H196" s="19">
        <f>IF(A196&amp;""="","",SUMIFS('الدرجات'!$N$6:$N$1005,'الدرجات'!$A$6:$A$1005,A196&amp;"",'الدرجات'!$K$6:$K$1005,1))</f>
        <v/>
      </c>
      <c r="I196" s="20">
        <f>IF(A196&amp;""="","",IF(D196&gt;0,"",IF(H196=0,"",ROUND(G196/H196,6))))</f>
        <v/>
      </c>
      <c r="J196" s="6">
        <f>IF(I196="","",IF(I196&gt;='الإعدادات'!$B$5,"ممتاز",IF(I196&gt;='الإعدادات'!$B$6,"جيد جدًا",IF(I196&gt;='الإعدادات'!$B$7,"جيد",IF(I196&gt;='الإعدادات'!$B$8,"مقبول","ضعيف")))))</f>
        <v/>
      </c>
      <c r="K196" s="15">
        <f>IF(A196&amp;""="","",COUNTIFS('الدرجات'!$A$6:$A$1005,A196&amp;"",'الدرجات'!$J$6:$J$1005,"متعثر"))</f>
        <v/>
      </c>
      <c r="L196" s="6">
        <f>IF(A196&amp;""="","",IF(D196&gt;0,"ناقص",IF(K196=0,"ناجح",IF(K196&lt;='الإعدادات'!$B$9,"دور ثانٍ","راسب"))))</f>
        <v/>
      </c>
      <c r="M196" s="15">
        <f>IF(I196="","",COUNTIFS('الطلاب'!$B$6:$B$305,B196&amp;"",'الطلاب'!$I$6:$I$305,"&gt;"&amp;I196)+1)</f>
        <v/>
      </c>
      <c r="N196" s="15">
        <f>IF(I196="","",COUNTIFS('الطلاب'!$B$6:$B$305,B196&amp;"",'الطلاب'!$I$6:$I$305,"&gt;"&amp;I196)+COUNTIFS($B$6:B196,B196&amp;"",$I$6:I196,I196))</f>
        <v/>
      </c>
      <c r="O196" s="6">
        <f>IF(N196="","",B196&amp;"|"&amp;N196)</f>
        <v/>
      </c>
    </row>
    <row r="197">
      <c r="A197" s="5" t="n"/>
      <c r="B197" s="5" t="n"/>
      <c r="C197" s="15">
        <f>IF(A197&amp;""="","",COUNTIFS('الدرجات'!$A$6:$A$1005,A197&amp;"",'الدرجات'!$K$6:$K$1005,1))</f>
        <v/>
      </c>
      <c r="D197" s="15">
        <f>IF(A197&amp;""="","",MAX(0,'الإعدادات'!$B$10-C197))</f>
        <v/>
      </c>
      <c r="E197" s="19">
        <f>IF(A197&amp;""="","",SUMIFS('الدرجات'!$L$6:$L$1005,'الدرجات'!$A$6:$A$1005,A197&amp;"",'الدرجات'!$K$6:$K$1005,1))</f>
        <v/>
      </c>
      <c r="F197" s="19">
        <f>IF(A197&amp;""="","",SUMIFS('الدرجات'!$M$6:$M$1005,'الدرجات'!$A$6:$A$1005,A197&amp;"",'الدرجات'!$K$6:$K$1005,1))</f>
        <v/>
      </c>
      <c r="G197" s="19">
        <f>IF(A197&amp;""="","",E197+F197)</f>
        <v/>
      </c>
      <c r="H197" s="19">
        <f>IF(A197&amp;""="","",SUMIFS('الدرجات'!$N$6:$N$1005,'الدرجات'!$A$6:$A$1005,A197&amp;"",'الدرجات'!$K$6:$K$1005,1))</f>
        <v/>
      </c>
      <c r="I197" s="20">
        <f>IF(A197&amp;""="","",IF(D197&gt;0,"",IF(H197=0,"",ROUND(G197/H197,6))))</f>
        <v/>
      </c>
      <c r="J197" s="6">
        <f>IF(I197="","",IF(I197&gt;='الإعدادات'!$B$5,"ممتاز",IF(I197&gt;='الإعدادات'!$B$6,"جيد جدًا",IF(I197&gt;='الإعدادات'!$B$7,"جيد",IF(I197&gt;='الإعدادات'!$B$8,"مقبول","ضعيف")))))</f>
        <v/>
      </c>
      <c r="K197" s="15">
        <f>IF(A197&amp;""="","",COUNTIFS('الدرجات'!$A$6:$A$1005,A197&amp;"",'الدرجات'!$J$6:$J$1005,"متعثر"))</f>
        <v/>
      </c>
      <c r="L197" s="6">
        <f>IF(A197&amp;""="","",IF(D197&gt;0,"ناقص",IF(K197=0,"ناجح",IF(K197&lt;='الإعدادات'!$B$9,"دور ثانٍ","راسب"))))</f>
        <v/>
      </c>
      <c r="M197" s="15">
        <f>IF(I197="","",COUNTIFS('الطلاب'!$B$6:$B$305,B197&amp;"",'الطلاب'!$I$6:$I$305,"&gt;"&amp;I197)+1)</f>
        <v/>
      </c>
      <c r="N197" s="15">
        <f>IF(I197="","",COUNTIFS('الطلاب'!$B$6:$B$305,B197&amp;"",'الطلاب'!$I$6:$I$305,"&gt;"&amp;I197)+COUNTIFS($B$6:B197,B197&amp;"",$I$6:I197,I197))</f>
        <v/>
      </c>
      <c r="O197" s="6">
        <f>IF(N197="","",B197&amp;"|"&amp;N197)</f>
        <v/>
      </c>
    </row>
    <row r="198">
      <c r="A198" s="5" t="n"/>
      <c r="B198" s="5" t="n"/>
      <c r="C198" s="15">
        <f>IF(A198&amp;""="","",COUNTIFS('الدرجات'!$A$6:$A$1005,A198&amp;"",'الدرجات'!$K$6:$K$1005,1))</f>
        <v/>
      </c>
      <c r="D198" s="15">
        <f>IF(A198&amp;""="","",MAX(0,'الإعدادات'!$B$10-C198))</f>
        <v/>
      </c>
      <c r="E198" s="19">
        <f>IF(A198&amp;""="","",SUMIFS('الدرجات'!$L$6:$L$1005,'الدرجات'!$A$6:$A$1005,A198&amp;"",'الدرجات'!$K$6:$K$1005,1))</f>
        <v/>
      </c>
      <c r="F198" s="19">
        <f>IF(A198&amp;""="","",SUMIFS('الدرجات'!$M$6:$M$1005,'الدرجات'!$A$6:$A$1005,A198&amp;"",'الدرجات'!$K$6:$K$1005,1))</f>
        <v/>
      </c>
      <c r="G198" s="19">
        <f>IF(A198&amp;""="","",E198+F198)</f>
        <v/>
      </c>
      <c r="H198" s="19">
        <f>IF(A198&amp;""="","",SUMIFS('الدرجات'!$N$6:$N$1005,'الدرجات'!$A$6:$A$1005,A198&amp;"",'الدرجات'!$K$6:$K$1005,1))</f>
        <v/>
      </c>
      <c r="I198" s="20">
        <f>IF(A198&amp;""="","",IF(D198&gt;0,"",IF(H198=0,"",ROUND(G198/H198,6))))</f>
        <v/>
      </c>
      <c r="J198" s="6">
        <f>IF(I198="","",IF(I198&gt;='الإعدادات'!$B$5,"ممتاز",IF(I198&gt;='الإعدادات'!$B$6,"جيد جدًا",IF(I198&gt;='الإعدادات'!$B$7,"جيد",IF(I198&gt;='الإعدادات'!$B$8,"مقبول","ضعيف")))))</f>
        <v/>
      </c>
      <c r="K198" s="15">
        <f>IF(A198&amp;""="","",COUNTIFS('الدرجات'!$A$6:$A$1005,A198&amp;"",'الدرجات'!$J$6:$J$1005,"متعثر"))</f>
        <v/>
      </c>
      <c r="L198" s="6">
        <f>IF(A198&amp;""="","",IF(D198&gt;0,"ناقص",IF(K198=0,"ناجح",IF(K198&lt;='الإعدادات'!$B$9,"دور ثانٍ","راسب"))))</f>
        <v/>
      </c>
      <c r="M198" s="15">
        <f>IF(I198="","",COUNTIFS('الطلاب'!$B$6:$B$305,B198&amp;"",'الطلاب'!$I$6:$I$305,"&gt;"&amp;I198)+1)</f>
        <v/>
      </c>
      <c r="N198" s="15">
        <f>IF(I198="","",COUNTIFS('الطلاب'!$B$6:$B$305,B198&amp;"",'الطلاب'!$I$6:$I$305,"&gt;"&amp;I198)+COUNTIFS($B$6:B198,B198&amp;"",$I$6:I198,I198))</f>
        <v/>
      </c>
      <c r="O198" s="6">
        <f>IF(N198="","",B198&amp;"|"&amp;N198)</f>
        <v/>
      </c>
    </row>
    <row r="199">
      <c r="A199" s="5" t="n"/>
      <c r="B199" s="5" t="n"/>
      <c r="C199" s="15">
        <f>IF(A199&amp;""="","",COUNTIFS('الدرجات'!$A$6:$A$1005,A199&amp;"",'الدرجات'!$K$6:$K$1005,1))</f>
        <v/>
      </c>
      <c r="D199" s="15">
        <f>IF(A199&amp;""="","",MAX(0,'الإعدادات'!$B$10-C199))</f>
        <v/>
      </c>
      <c r="E199" s="19">
        <f>IF(A199&amp;""="","",SUMIFS('الدرجات'!$L$6:$L$1005,'الدرجات'!$A$6:$A$1005,A199&amp;"",'الدرجات'!$K$6:$K$1005,1))</f>
        <v/>
      </c>
      <c r="F199" s="19">
        <f>IF(A199&amp;""="","",SUMIFS('الدرجات'!$M$6:$M$1005,'الدرجات'!$A$6:$A$1005,A199&amp;"",'الدرجات'!$K$6:$K$1005,1))</f>
        <v/>
      </c>
      <c r="G199" s="19">
        <f>IF(A199&amp;""="","",E199+F199)</f>
        <v/>
      </c>
      <c r="H199" s="19">
        <f>IF(A199&amp;""="","",SUMIFS('الدرجات'!$N$6:$N$1005,'الدرجات'!$A$6:$A$1005,A199&amp;"",'الدرجات'!$K$6:$K$1005,1))</f>
        <v/>
      </c>
      <c r="I199" s="20">
        <f>IF(A199&amp;""="","",IF(D199&gt;0,"",IF(H199=0,"",ROUND(G199/H199,6))))</f>
        <v/>
      </c>
      <c r="J199" s="6">
        <f>IF(I199="","",IF(I199&gt;='الإعدادات'!$B$5,"ممتاز",IF(I199&gt;='الإعدادات'!$B$6,"جيد جدًا",IF(I199&gt;='الإعدادات'!$B$7,"جيد",IF(I199&gt;='الإعدادات'!$B$8,"مقبول","ضعيف")))))</f>
        <v/>
      </c>
      <c r="K199" s="15">
        <f>IF(A199&amp;""="","",COUNTIFS('الدرجات'!$A$6:$A$1005,A199&amp;"",'الدرجات'!$J$6:$J$1005,"متعثر"))</f>
        <v/>
      </c>
      <c r="L199" s="6">
        <f>IF(A199&amp;""="","",IF(D199&gt;0,"ناقص",IF(K199=0,"ناجح",IF(K199&lt;='الإعدادات'!$B$9,"دور ثانٍ","راسب"))))</f>
        <v/>
      </c>
      <c r="M199" s="15">
        <f>IF(I199="","",COUNTIFS('الطلاب'!$B$6:$B$305,B199&amp;"",'الطلاب'!$I$6:$I$305,"&gt;"&amp;I199)+1)</f>
        <v/>
      </c>
      <c r="N199" s="15">
        <f>IF(I199="","",COUNTIFS('الطلاب'!$B$6:$B$305,B199&amp;"",'الطلاب'!$I$6:$I$305,"&gt;"&amp;I199)+COUNTIFS($B$6:B199,B199&amp;"",$I$6:I199,I199))</f>
        <v/>
      </c>
      <c r="O199" s="6">
        <f>IF(N199="","",B199&amp;"|"&amp;N199)</f>
        <v/>
      </c>
    </row>
    <row r="200">
      <c r="A200" s="5" t="n"/>
      <c r="B200" s="5" t="n"/>
      <c r="C200" s="15">
        <f>IF(A200&amp;""="","",COUNTIFS('الدرجات'!$A$6:$A$1005,A200&amp;"",'الدرجات'!$K$6:$K$1005,1))</f>
        <v/>
      </c>
      <c r="D200" s="15">
        <f>IF(A200&amp;""="","",MAX(0,'الإعدادات'!$B$10-C200))</f>
        <v/>
      </c>
      <c r="E200" s="19">
        <f>IF(A200&amp;""="","",SUMIFS('الدرجات'!$L$6:$L$1005,'الدرجات'!$A$6:$A$1005,A200&amp;"",'الدرجات'!$K$6:$K$1005,1))</f>
        <v/>
      </c>
      <c r="F200" s="19">
        <f>IF(A200&amp;""="","",SUMIFS('الدرجات'!$M$6:$M$1005,'الدرجات'!$A$6:$A$1005,A200&amp;"",'الدرجات'!$K$6:$K$1005,1))</f>
        <v/>
      </c>
      <c r="G200" s="19">
        <f>IF(A200&amp;""="","",E200+F200)</f>
        <v/>
      </c>
      <c r="H200" s="19">
        <f>IF(A200&amp;""="","",SUMIFS('الدرجات'!$N$6:$N$1005,'الدرجات'!$A$6:$A$1005,A200&amp;"",'الدرجات'!$K$6:$K$1005,1))</f>
        <v/>
      </c>
      <c r="I200" s="20">
        <f>IF(A200&amp;""="","",IF(D200&gt;0,"",IF(H200=0,"",ROUND(G200/H200,6))))</f>
        <v/>
      </c>
      <c r="J200" s="6">
        <f>IF(I200="","",IF(I200&gt;='الإعدادات'!$B$5,"ممتاز",IF(I200&gt;='الإعدادات'!$B$6,"جيد جدًا",IF(I200&gt;='الإعدادات'!$B$7,"جيد",IF(I200&gt;='الإعدادات'!$B$8,"مقبول","ضعيف")))))</f>
        <v/>
      </c>
      <c r="K200" s="15">
        <f>IF(A200&amp;""="","",COUNTIFS('الدرجات'!$A$6:$A$1005,A200&amp;"",'الدرجات'!$J$6:$J$1005,"متعثر"))</f>
        <v/>
      </c>
      <c r="L200" s="6">
        <f>IF(A200&amp;""="","",IF(D200&gt;0,"ناقص",IF(K200=0,"ناجح",IF(K200&lt;='الإعدادات'!$B$9,"دور ثانٍ","راسب"))))</f>
        <v/>
      </c>
      <c r="M200" s="15">
        <f>IF(I200="","",COUNTIFS('الطلاب'!$B$6:$B$305,B200&amp;"",'الطلاب'!$I$6:$I$305,"&gt;"&amp;I200)+1)</f>
        <v/>
      </c>
      <c r="N200" s="15">
        <f>IF(I200="","",COUNTIFS('الطلاب'!$B$6:$B$305,B200&amp;"",'الطلاب'!$I$6:$I$305,"&gt;"&amp;I200)+COUNTIFS($B$6:B200,B200&amp;"",$I$6:I200,I200))</f>
        <v/>
      </c>
      <c r="O200" s="6">
        <f>IF(N200="","",B200&amp;"|"&amp;N200)</f>
        <v/>
      </c>
    </row>
    <row r="201">
      <c r="A201" s="5" t="n"/>
      <c r="B201" s="5" t="n"/>
      <c r="C201" s="15">
        <f>IF(A201&amp;""="","",COUNTIFS('الدرجات'!$A$6:$A$1005,A201&amp;"",'الدرجات'!$K$6:$K$1005,1))</f>
        <v/>
      </c>
      <c r="D201" s="15">
        <f>IF(A201&amp;""="","",MAX(0,'الإعدادات'!$B$10-C201))</f>
        <v/>
      </c>
      <c r="E201" s="19">
        <f>IF(A201&amp;""="","",SUMIFS('الدرجات'!$L$6:$L$1005,'الدرجات'!$A$6:$A$1005,A201&amp;"",'الدرجات'!$K$6:$K$1005,1))</f>
        <v/>
      </c>
      <c r="F201" s="19">
        <f>IF(A201&amp;""="","",SUMIFS('الدرجات'!$M$6:$M$1005,'الدرجات'!$A$6:$A$1005,A201&amp;"",'الدرجات'!$K$6:$K$1005,1))</f>
        <v/>
      </c>
      <c r="G201" s="19">
        <f>IF(A201&amp;""="","",E201+F201)</f>
        <v/>
      </c>
      <c r="H201" s="19">
        <f>IF(A201&amp;""="","",SUMIFS('الدرجات'!$N$6:$N$1005,'الدرجات'!$A$6:$A$1005,A201&amp;"",'الدرجات'!$K$6:$K$1005,1))</f>
        <v/>
      </c>
      <c r="I201" s="20">
        <f>IF(A201&amp;""="","",IF(D201&gt;0,"",IF(H201=0,"",ROUND(G201/H201,6))))</f>
        <v/>
      </c>
      <c r="J201" s="6">
        <f>IF(I201="","",IF(I201&gt;='الإعدادات'!$B$5,"ممتاز",IF(I201&gt;='الإعدادات'!$B$6,"جيد جدًا",IF(I201&gt;='الإعدادات'!$B$7,"جيد",IF(I201&gt;='الإعدادات'!$B$8,"مقبول","ضعيف")))))</f>
        <v/>
      </c>
      <c r="K201" s="15">
        <f>IF(A201&amp;""="","",COUNTIFS('الدرجات'!$A$6:$A$1005,A201&amp;"",'الدرجات'!$J$6:$J$1005,"متعثر"))</f>
        <v/>
      </c>
      <c r="L201" s="6">
        <f>IF(A201&amp;""="","",IF(D201&gt;0,"ناقص",IF(K201=0,"ناجح",IF(K201&lt;='الإعدادات'!$B$9,"دور ثانٍ","راسب"))))</f>
        <v/>
      </c>
      <c r="M201" s="15">
        <f>IF(I201="","",COUNTIFS('الطلاب'!$B$6:$B$305,B201&amp;"",'الطلاب'!$I$6:$I$305,"&gt;"&amp;I201)+1)</f>
        <v/>
      </c>
      <c r="N201" s="15">
        <f>IF(I201="","",COUNTIFS('الطلاب'!$B$6:$B$305,B201&amp;"",'الطلاب'!$I$6:$I$305,"&gt;"&amp;I201)+COUNTIFS($B$6:B201,B201&amp;"",$I$6:I201,I201))</f>
        <v/>
      </c>
      <c r="O201" s="6">
        <f>IF(N201="","",B201&amp;"|"&amp;N201)</f>
        <v/>
      </c>
    </row>
    <row r="202">
      <c r="A202" s="5" t="n"/>
      <c r="B202" s="5" t="n"/>
      <c r="C202" s="15">
        <f>IF(A202&amp;""="","",COUNTIFS('الدرجات'!$A$6:$A$1005,A202&amp;"",'الدرجات'!$K$6:$K$1005,1))</f>
        <v/>
      </c>
      <c r="D202" s="15">
        <f>IF(A202&amp;""="","",MAX(0,'الإعدادات'!$B$10-C202))</f>
        <v/>
      </c>
      <c r="E202" s="19">
        <f>IF(A202&amp;""="","",SUMIFS('الدرجات'!$L$6:$L$1005,'الدرجات'!$A$6:$A$1005,A202&amp;"",'الدرجات'!$K$6:$K$1005,1))</f>
        <v/>
      </c>
      <c r="F202" s="19">
        <f>IF(A202&amp;""="","",SUMIFS('الدرجات'!$M$6:$M$1005,'الدرجات'!$A$6:$A$1005,A202&amp;"",'الدرجات'!$K$6:$K$1005,1))</f>
        <v/>
      </c>
      <c r="G202" s="19">
        <f>IF(A202&amp;""="","",E202+F202)</f>
        <v/>
      </c>
      <c r="H202" s="19">
        <f>IF(A202&amp;""="","",SUMIFS('الدرجات'!$N$6:$N$1005,'الدرجات'!$A$6:$A$1005,A202&amp;"",'الدرجات'!$K$6:$K$1005,1))</f>
        <v/>
      </c>
      <c r="I202" s="20">
        <f>IF(A202&amp;""="","",IF(D202&gt;0,"",IF(H202=0,"",ROUND(G202/H202,6))))</f>
        <v/>
      </c>
      <c r="J202" s="6">
        <f>IF(I202="","",IF(I202&gt;='الإعدادات'!$B$5,"ممتاز",IF(I202&gt;='الإعدادات'!$B$6,"جيد جدًا",IF(I202&gt;='الإعدادات'!$B$7,"جيد",IF(I202&gt;='الإعدادات'!$B$8,"مقبول","ضعيف")))))</f>
        <v/>
      </c>
      <c r="K202" s="15">
        <f>IF(A202&amp;""="","",COUNTIFS('الدرجات'!$A$6:$A$1005,A202&amp;"",'الدرجات'!$J$6:$J$1005,"متعثر"))</f>
        <v/>
      </c>
      <c r="L202" s="6">
        <f>IF(A202&amp;""="","",IF(D202&gt;0,"ناقص",IF(K202=0,"ناجح",IF(K202&lt;='الإعدادات'!$B$9,"دور ثانٍ","راسب"))))</f>
        <v/>
      </c>
      <c r="M202" s="15">
        <f>IF(I202="","",COUNTIFS('الطلاب'!$B$6:$B$305,B202&amp;"",'الطلاب'!$I$6:$I$305,"&gt;"&amp;I202)+1)</f>
        <v/>
      </c>
      <c r="N202" s="15">
        <f>IF(I202="","",COUNTIFS('الطلاب'!$B$6:$B$305,B202&amp;"",'الطلاب'!$I$6:$I$305,"&gt;"&amp;I202)+COUNTIFS($B$6:B202,B202&amp;"",$I$6:I202,I202))</f>
        <v/>
      </c>
      <c r="O202" s="6">
        <f>IF(N202="","",B202&amp;"|"&amp;N202)</f>
        <v/>
      </c>
    </row>
    <row r="203">
      <c r="A203" s="5" t="n"/>
      <c r="B203" s="5" t="n"/>
      <c r="C203" s="15">
        <f>IF(A203&amp;""="","",COUNTIFS('الدرجات'!$A$6:$A$1005,A203&amp;"",'الدرجات'!$K$6:$K$1005,1))</f>
        <v/>
      </c>
      <c r="D203" s="15">
        <f>IF(A203&amp;""="","",MAX(0,'الإعدادات'!$B$10-C203))</f>
        <v/>
      </c>
      <c r="E203" s="19">
        <f>IF(A203&amp;""="","",SUMIFS('الدرجات'!$L$6:$L$1005,'الدرجات'!$A$6:$A$1005,A203&amp;"",'الدرجات'!$K$6:$K$1005,1))</f>
        <v/>
      </c>
      <c r="F203" s="19">
        <f>IF(A203&amp;""="","",SUMIFS('الدرجات'!$M$6:$M$1005,'الدرجات'!$A$6:$A$1005,A203&amp;"",'الدرجات'!$K$6:$K$1005,1))</f>
        <v/>
      </c>
      <c r="G203" s="19">
        <f>IF(A203&amp;""="","",E203+F203)</f>
        <v/>
      </c>
      <c r="H203" s="19">
        <f>IF(A203&amp;""="","",SUMIFS('الدرجات'!$N$6:$N$1005,'الدرجات'!$A$6:$A$1005,A203&amp;"",'الدرجات'!$K$6:$K$1005,1))</f>
        <v/>
      </c>
      <c r="I203" s="20">
        <f>IF(A203&amp;""="","",IF(D203&gt;0,"",IF(H203=0,"",ROUND(G203/H203,6))))</f>
        <v/>
      </c>
      <c r="J203" s="6">
        <f>IF(I203="","",IF(I203&gt;='الإعدادات'!$B$5,"ممتاز",IF(I203&gt;='الإعدادات'!$B$6,"جيد جدًا",IF(I203&gt;='الإعدادات'!$B$7,"جيد",IF(I203&gt;='الإعدادات'!$B$8,"مقبول","ضعيف")))))</f>
        <v/>
      </c>
      <c r="K203" s="15">
        <f>IF(A203&amp;""="","",COUNTIFS('الدرجات'!$A$6:$A$1005,A203&amp;"",'الدرجات'!$J$6:$J$1005,"متعثر"))</f>
        <v/>
      </c>
      <c r="L203" s="6">
        <f>IF(A203&amp;""="","",IF(D203&gt;0,"ناقص",IF(K203=0,"ناجح",IF(K203&lt;='الإعدادات'!$B$9,"دور ثانٍ","راسب"))))</f>
        <v/>
      </c>
      <c r="M203" s="15">
        <f>IF(I203="","",COUNTIFS('الطلاب'!$B$6:$B$305,B203&amp;"",'الطلاب'!$I$6:$I$305,"&gt;"&amp;I203)+1)</f>
        <v/>
      </c>
      <c r="N203" s="15">
        <f>IF(I203="","",COUNTIFS('الطلاب'!$B$6:$B$305,B203&amp;"",'الطلاب'!$I$6:$I$305,"&gt;"&amp;I203)+COUNTIFS($B$6:B203,B203&amp;"",$I$6:I203,I203))</f>
        <v/>
      </c>
      <c r="O203" s="6">
        <f>IF(N203="","",B203&amp;"|"&amp;N203)</f>
        <v/>
      </c>
    </row>
    <row r="204">
      <c r="A204" s="5" t="n"/>
      <c r="B204" s="5" t="n"/>
      <c r="C204" s="15">
        <f>IF(A204&amp;""="","",COUNTIFS('الدرجات'!$A$6:$A$1005,A204&amp;"",'الدرجات'!$K$6:$K$1005,1))</f>
        <v/>
      </c>
      <c r="D204" s="15">
        <f>IF(A204&amp;""="","",MAX(0,'الإعدادات'!$B$10-C204))</f>
        <v/>
      </c>
      <c r="E204" s="19">
        <f>IF(A204&amp;""="","",SUMIFS('الدرجات'!$L$6:$L$1005,'الدرجات'!$A$6:$A$1005,A204&amp;"",'الدرجات'!$K$6:$K$1005,1))</f>
        <v/>
      </c>
      <c r="F204" s="19">
        <f>IF(A204&amp;""="","",SUMIFS('الدرجات'!$M$6:$M$1005,'الدرجات'!$A$6:$A$1005,A204&amp;"",'الدرجات'!$K$6:$K$1005,1))</f>
        <v/>
      </c>
      <c r="G204" s="19">
        <f>IF(A204&amp;""="","",E204+F204)</f>
        <v/>
      </c>
      <c r="H204" s="19">
        <f>IF(A204&amp;""="","",SUMIFS('الدرجات'!$N$6:$N$1005,'الدرجات'!$A$6:$A$1005,A204&amp;"",'الدرجات'!$K$6:$K$1005,1))</f>
        <v/>
      </c>
      <c r="I204" s="20">
        <f>IF(A204&amp;""="","",IF(D204&gt;0,"",IF(H204=0,"",ROUND(G204/H204,6))))</f>
        <v/>
      </c>
      <c r="J204" s="6">
        <f>IF(I204="","",IF(I204&gt;='الإعدادات'!$B$5,"ممتاز",IF(I204&gt;='الإعدادات'!$B$6,"جيد جدًا",IF(I204&gt;='الإعدادات'!$B$7,"جيد",IF(I204&gt;='الإعدادات'!$B$8,"مقبول","ضعيف")))))</f>
        <v/>
      </c>
      <c r="K204" s="15">
        <f>IF(A204&amp;""="","",COUNTIFS('الدرجات'!$A$6:$A$1005,A204&amp;"",'الدرجات'!$J$6:$J$1005,"متعثر"))</f>
        <v/>
      </c>
      <c r="L204" s="6">
        <f>IF(A204&amp;""="","",IF(D204&gt;0,"ناقص",IF(K204=0,"ناجح",IF(K204&lt;='الإعدادات'!$B$9,"دور ثانٍ","راسب"))))</f>
        <v/>
      </c>
      <c r="M204" s="15">
        <f>IF(I204="","",COUNTIFS('الطلاب'!$B$6:$B$305,B204&amp;"",'الطلاب'!$I$6:$I$305,"&gt;"&amp;I204)+1)</f>
        <v/>
      </c>
      <c r="N204" s="15">
        <f>IF(I204="","",COUNTIFS('الطلاب'!$B$6:$B$305,B204&amp;"",'الطلاب'!$I$6:$I$305,"&gt;"&amp;I204)+COUNTIFS($B$6:B204,B204&amp;"",$I$6:I204,I204))</f>
        <v/>
      </c>
      <c r="O204" s="6">
        <f>IF(N204="","",B204&amp;"|"&amp;N204)</f>
        <v/>
      </c>
    </row>
    <row r="205">
      <c r="A205" s="5" t="n"/>
      <c r="B205" s="5" t="n"/>
      <c r="C205" s="15">
        <f>IF(A205&amp;""="","",COUNTIFS('الدرجات'!$A$6:$A$1005,A205&amp;"",'الدرجات'!$K$6:$K$1005,1))</f>
        <v/>
      </c>
      <c r="D205" s="15">
        <f>IF(A205&amp;""="","",MAX(0,'الإعدادات'!$B$10-C205))</f>
        <v/>
      </c>
      <c r="E205" s="19">
        <f>IF(A205&amp;""="","",SUMIFS('الدرجات'!$L$6:$L$1005,'الدرجات'!$A$6:$A$1005,A205&amp;"",'الدرجات'!$K$6:$K$1005,1))</f>
        <v/>
      </c>
      <c r="F205" s="19">
        <f>IF(A205&amp;""="","",SUMIFS('الدرجات'!$M$6:$M$1005,'الدرجات'!$A$6:$A$1005,A205&amp;"",'الدرجات'!$K$6:$K$1005,1))</f>
        <v/>
      </c>
      <c r="G205" s="19">
        <f>IF(A205&amp;""="","",E205+F205)</f>
        <v/>
      </c>
      <c r="H205" s="19">
        <f>IF(A205&amp;""="","",SUMIFS('الدرجات'!$N$6:$N$1005,'الدرجات'!$A$6:$A$1005,A205&amp;"",'الدرجات'!$K$6:$K$1005,1))</f>
        <v/>
      </c>
      <c r="I205" s="20">
        <f>IF(A205&amp;""="","",IF(D205&gt;0,"",IF(H205=0,"",ROUND(G205/H205,6))))</f>
        <v/>
      </c>
      <c r="J205" s="6">
        <f>IF(I205="","",IF(I205&gt;='الإعدادات'!$B$5,"ممتاز",IF(I205&gt;='الإعدادات'!$B$6,"جيد جدًا",IF(I205&gt;='الإعدادات'!$B$7,"جيد",IF(I205&gt;='الإعدادات'!$B$8,"مقبول","ضعيف")))))</f>
        <v/>
      </c>
      <c r="K205" s="15">
        <f>IF(A205&amp;""="","",COUNTIFS('الدرجات'!$A$6:$A$1005,A205&amp;"",'الدرجات'!$J$6:$J$1005,"متعثر"))</f>
        <v/>
      </c>
      <c r="L205" s="6">
        <f>IF(A205&amp;""="","",IF(D205&gt;0,"ناقص",IF(K205=0,"ناجح",IF(K205&lt;='الإعدادات'!$B$9,"دور ثانٍ","راسب"))))</f>
        <v/>
      </c>
      <c r="M205" s="15">
        <f>IF(I205="","",COUNTIFS('الطلاب'!$B$6:$B$305,B205&amp;"",'الطلاب'!$I$6:$I$305,"&gt;"&amp;I205)+1)</f>
        <v/>
      </c>
      <c r="N205" s="15">
        <f>IF(I205="","",COUNTIFS('الطلاب'!$B$6:$B$305,B205&amp;"",'الطلاب'!$I$6:$I$305,"&gt;"&amp;I205)+COUNTIFS($B$6:B205,B205&amp;"",$I$6:I205,I205))</f>
        <v/>
      </c>
      <c r="O205" s="6">
        <f>IF(N205="","",B205&amp;"|"&amp;N205)</f>
        <v/>
      </c>
    </row>
    <row r="206">
      <c r="A206" s="5" t="n"/>
      <c r="B206" s="5" t="n"/>
      <c r="C206" s="15">
        <f>IF(A206&amp;""="","",COUNTIFS('الدرجات'!$A$6:$A$1005,A206&amp;"",'الدرجات'!$K$6:$K$1005,1))</f>
        <v/>
      </c>
      <c r="D206" s="15">
        <f>IF(A206&amp;""="","",MAX(0,'الإعدادات'!$B$10-C206))</f>
        <v/>
      </c>
      <c r="E206" s="19">
        <f>IF(A206&amp;""="","",SUMIFS('الدرجات'!$L$6:$L$1005,'الدرجات'!$A$6:$A$1005,A206&amp;"",'الدرجات'!$K$6:$K$1005,1))</f>
        <v/>
      </c>
      <c r="F206" s="19">
        <f>IF(A206&amp;""="","",SUMIFS('الدرجات'!$M$6:$M$1005,'الدرجات'!$A$6:$A$1005,A206&amp;"",'الدرجات'!$K$6:$K$1005,1))</f>
        <v/>
      </c>
      <c r="G206" s="19">
        <f>IF(A206&amp;""="","",E206+F206)</f>
        <v/>
      </c>
      <c r="H206" s="19">
        <f>IF(A206&amp;""="","",SUMIFS('الدرجات'!$N$6:$N$1005,'الدرجات'!$A$6:$A$1005,A206&amp;"",'الدرجات'!$K$6:$K$1005,1))</f>
        <v/>
      </c>
      <c r="I206" s="20">
        <f>IF(A206&amp;""="","",IF(D206&gt;0,"",IF(H206=0,"",ROUND(G206/H206,6))))</f>
        <v/>
      </c>
      <c r="J206" s="6">
        <f>IF(I206="","",IF(I206&gt;='الإعدادات'!$B$5,"ممتاز",IF(I206&gt;='الإعدادات'!$B$6,"جيد جدًا",IF(I206&gt;='الإعدادات'!$B$7,"جيد",IF(I206&gt;='الإعدادات'!$B$8,"مقبول","ضعيف")))))</f>
        <v/>
      </c>
      <c r="K206" s="15">
        <f>IF(A206&amp;""="","",COUNTIFS('الدرجات'!$A$6:$A$1005,A206&amp;"",'الدرجات'!$J$6:$J$1005,"متعثر"))</f>
        <v/>
      </c>
      <c r="L206" s="6">
        <f>IF(A206&amp;""="","",IF(D206&gt;0,"ناقص",IF(K206=0,"ناجح",IF(K206&lt;='الإعدادات'!$B$9,"دور ثانٍ","راسب"))))</f>
        <v/>
      </c>
      <c r="M206" s="15">
        <f>IF(I206="","",COUNTIFS('الطلاب'!$B$6:$B$305,B206&amp;"",'الطلاب'!$I$6:$I$305,"&gt;"&amp;I206)+1)</f>
        <v/>
      </c>
      <c r="N206" s="15">
        <f>IF(I206="","",COUNTIFS('الطلاب'!$B$6:$B$305,B206&amp;"",'الطلاب'!$I$6:$I$305,"&gt;"&amp;I206)+COUNTIFS($B$6:B206,B206&amp;"",$I$6:I206,I206))</f>
        <v/>
      </c>
      <c r="O206" s="6">
        <f>IF(N206="","",B206&amp;"|"&amp;N206)</f>
        <v/>
      </c>
    </row>
    <row r="207">
      <c r="A207" s="5" t="n"/>
      <c r="B207" s="5" t="n"/>
      <c r="C207" s="15">
        <f>IF(A207&amp;""="","",COUNTIFS('الدرجات'!$A$6:$A$1005,A207&amp;"",'الدرجات'!$K$6:$K$1005,1))</f>
        <v/>
      </c>
      <c r="D207" s="15">
        <f>IF(A207&amp;""="","",MAX(0,'الإعدادات'!$B$10-C207))</f>
        <v/>
      </c>
      <c r="E207" s="19">
        <f>IF(A207&amp;""="","",SUMIFS('الدرجات'!$L$6:$L$1005,'الدرجات'!$A$6:$A$1005,A207&amp;"",'الدرجات'!$K$6:$K$1005,1))</f>
        <v/>
      </c>
      <c r="F207" s="19">
        <f>IF(A207&amp;""="","",SUMIFS('الدرجات'!$M$6:$M$1005,'الدرجات'!$A$6:$A$1005,A207&amp;"",'الدرجات'!$K$6:$K$1005,1))</f>
        <v/>
      </c>
      <c r="G207" s="19">
        <f>IF(A207&amp;""="","",E207+F207)</f>
        <v/>
      </c>
      <c r="H207" s="19">
        <f>IF(A207&amp;""="","",SUMIFS('الدرجات'!$N$6:$N$1005,'الدرجات'!$A$6:$A$1005,A207&amp;"",'الدرجات'!$K$6:$K$1005,1))</f>
        <v/>
      </c>
      <c r="I207" s="20">
        <f>IF(A207&amp;""="","",IF(D207&gt;0,"",IF(H207=0,"",ROUND(G207/H207,6))))</f>
        <v/>
      </c>
      <c r="J207" s="6">
        <f>IF(I207="","",IF(I207&gt;='الإعدادات'!$B$5,"ممتاز",IF(I207&gt;='الإعدادات'!$B$6,"جيد جدًا",IF(I207&gt;='الإعدادات'!$B$7,"جيد",IF(I207&gt;='الإعدادات'!$B$8,"مقبول","ضعيف")))))</f>
        <v/>
      </c>
      <c r="K207" s="15">
        <f>IF(A207&amp;""="","",COUNTIFS('الدرجات'!$A$6:$A$1005,A207&amp;"",'الدرجات'!$J$6:$J$1005,"متعثر"))</f>
        <v/>
      </c>
      <c r="L207" s="6">
        <f>IF(A207&amp;""="","",IF(D207&gt;0,"ناقص",IF(K207=0,"ناجح",IF(K207&lt;='الإعدادات'!$B$9,"دور ثانٍ","راسب"))))</f>
        <v/>
      </c>
      <c r="M207" s="15">
        <f>IF(I207="","",COUNTIFS('الطلاب'!$B$6:$B$305,B207&amp;"",'الطلاب'!$I$6:$I$305,"&gt;"&amp;I207)+1)</f>
        <v/>
      </c>
      <c r="N207" s="15">
        <f>IF(I207="","",COUNTIFS('الطلاب'!$B$6:$B$305,B207&amp;"",'الطلاب'!$I$6:$I$305,"&gt;"&amp;I207)+COUNTIFS($B$6:B207,B207&amp;"",$I$6:I207,I207))</f>
        <v/>
      </c>
      <c r="O207" s="6">
        <f>IF(N207="","",B207&amp;"|"&amp;N207)</f>
        <v/>
      </c>
    </row>
    <row r="208">
      <c r="A208" s="5" t="n"/>
      <c r="B208" s="5" t="n"/>
      <c r="C208" s="15">
        <f>IF(A208&amp;""="","",COUNTIFS('الدرجات'!$A$6:$A$1005,A208&amp;"",'الدرجات'!$K$6:$K$1005,1))</f>
        <v/>
      </c>
      <c r="D208" s="15">
        <f>IF(A208&amp;""="","",MAX(0,'الإعدادات'!$B$10-C208))</f>
        <v/>
      </c>
      <c r="E208" s="19">
        <f>IF(A208&amp;""="","",SUMIFS('الدرجات'!$L$6:$L$1005,'الدرجات'!$A$6:$A$1005,A208&amp;"",'الدرجات'!$K$6:$K$1005,1))</f>
        <v/>
      </c>
      <c r="F208" s="19">
        <f>IF(A208&amp;""="","",SUMIFS('الدرجات'!$M$6:$M$1005,'الدرجات'!$A$6:$A$1005,A208&amp;"",'الدرجات'!$K$6:$K$1005,1))</f>
        <v/>
      </c>
      <c r="G208" s="19">
        <f>IF(A208&amp;""="","",E208+F208)</f>
        <v/>
      </c>
      <c r="H208" s="19">
        <f>IF(A208&amp;""="","",SUMIFS('الدرجات'!$N$6:$N$1005,'الدرجات'!$A$6:$A$1005,A208&amp;"",'الدرجات'!$K$6:$K$1005,1))</f>
        <v/>
      </c>
      <c r="I208" s="20">
        <f>IF(A208&amp;""="","",IF(D208&gt;0,"",IF(H208=0,"",ROUND(G208/H208,6))))</f>
        <v/>
      </c>
      <c r="J208" s="6">
        <f>IF(I208="","",IF(I208&gt;='الإعدادات'!$B$5,"ممتاز",IF(I208&gt;='الإعدادات'!$B$6,"جيد جدًا",IF(I208&gt;='الإعدادات'!$B$7,"جيد",IF(I208&gt;='الإعدادات'!$B$8,"مقبول","ضعيف")))))</f>
        <v/>
      </c>
      <c r="K208" s="15">
        <f>IF(A208&amp;""="","",COUNTIFS('الدرجات'!$A$6:$A$1005,A208&amp;"",'الدرجات'!$J$6:$J$1005,"متعثر"))</f>
        <v/>
      </c>
      <c r="L208" s="6">
        <f>IF(A208&amp;""="","",IF(D208&gt;0,"ناقص",IF(K208=0,"ناجح",IF(K208&lt;='الإعدادات'!$B$9,"دور ثانٍ","راسب"))))</f>
        <v/>
      </c>
      <c r="M208" s="15">
        <f>IF(I208="","",COUNTIFS('الطلاب'!$B$6:$B$305,B208&amp;"",'الطلاب'!$I$6:$I$305,"&gt;"&amp;I208)+1)</f>
        <v/>
      </c>
      <c r="N208" s="15">
        <f>IF(I208="","",COUNTIFS('الطلاب'!$B$6:$B$305,B208&amp;"",'الطلاب'!$I$6:$I$305,"&gt;"&amp;I208)+COUNTIFS($B$6:B208,B208&amp;"",$I$6:I208,I208))</f>
        <v/>
      </c>
      <c r="O208" s="6">
        <f>IF(N208="","",B208&amp;"|"&amp;N208)</f>
        <v/>
      </c>
    </row>
    <row r="209">
      <c r="A209" s="5" t="n"/>
      <c r="B209" s="5" t="n"/>
      <c r="C209" s="15">
        <f>IF(A209&amp;""="","",COUNTIFS('الدرجات'!$A$6:$A$1005,A209&amp;"",'الدرجات'!$K$6:$K$1005,1))</f>
        <v/>
      </c>
      <c r="D209" s="15">
        <f>IF(A209&amp;""="","",MAX(0,'الإعدادات'!$B$10-C209))</f>
        <v/>
      </c>
      <c r="E209" s="19">
        <f>IF(A209&amp;""="","",SUMIFS('الدرجات'!$L$6:$L$1005,'الدرجات'!$A$6:$A$1005,A209&amp;"",'الدرجات'!$K$6:$K$1005,1))</f>
        <v/>
      </c>
      <c r="F209" s="19">
        <f>IF(A209&amp;""="","",SUMIFS('الدرجات'!$M$6:$M$1005,'الدرجات'!$A$6:$A$1005,A209&amp;"",'الدرجات'!$K$6:$K$1005,1))</f>
        <v/>
      </c>
      <c r="G209" s="19">
        <f>IF(A209&amp;""="","",E209+F209)</f>
        <v/>
      </c>
      <c r="H209" s="19">
        <f>IF(A209&amp;""="","",SUMIFS('الدرجات'!$N$6:$N$1005,'الدرجات'!$A$6:$A$1005,A209&amp;"",'الدرجات'!$K$6:$K$1005,1))</f>
        <v/>
      </c>
      <c r="I209" s="20">
        <f>IF(A209&amp;""="","",IF(D209&gt;0,"",IF(H209=0,"",ROUND(G209/H209,6))))</f>
        <v/>
      </c>
      <c r="J209" s="6">
        <f>IF(I209="","",IF(I209&gt;='الإعدادات'!$B$5,"ممتاز",IF(I209&gt;='الإعدادات'!$B$6,"جيد جدًا",IF(I209&gt;='الإعدادات'!$B$7,"جيد",IF(I209&gt;='الإعدادات'!$B$8,"مقبول","ضعيف")))))</f>
        <v/>
      </c>
      <c r="K209" s="15">
        <f>IF(A209&amp;""="","",COUNTIFS('الدرجات'!$A$6:$A$1005,A209&amp;"",'الدرجات'!$J$6:$J$1005,"متعثر"))</f>
        <v/>
      </c>
      <c r="L209" s="6">
        <f>IF(A209&amp;""="","",IF(D209&gt;0,"ناقص",IF(K209=0,"ناجح",IF(K209&lt;='الإعدادات'!$B$9,"دور ثانٍ","راسب"))))</f>
        <v/>
      </c>
      <c r="M209" s="15">
        <f>IF(I209="","",COUNTIFS('الطلاب'!$B$6:$B$305,B209&amp;"",'الطلاب'!$I$6:$I$305,"&gt;"&amp;I209)+1)</f>
        <v/>
      </c>
      <c r="N209" s="15">
        <f>IF(I209="","",COUNTIFS('الطلاب'!$B$6:$B$305,B209&amp;"",'الطلاب'!$I$6:$I$305,"&gt;"&amp;I209)+COUNTIFS($B$6:B209,B209&amp;"",$I$6:I209,I209))</f>
        <v/>
      </c>
      <c r="O209" s="6">
        <f>IF(N209="","",B209&amp;"|"&amp;N209)</f>
        <v/>
      </c>
    </row>
    <row r="210">
      <c r="A210" s="5" t="n"/>
      <c r="B210" s="5" t="n"/>
      <c r="C210" s="15">
        <f>IF(A210&amp;""="","",COUNTIFS('الدرجات'!$A$6:$A$1005,A210&amp;"",'الدرجات'!$K$6:$K$1005,1))</f>
        <v/>
      </c>
      <c r="D210" s="15">
        <f>IF(A210&amp;""="","",MAX(0,'الإعدادات'!$B$10-C210))</f>
        <v/>
      </c>
      <c r="E210" s="19">
        <f>IF(A210&amp;""="","",SUMIFS('الدرجات'!$L$6:$L$1005,'الدرجات'!$A$6:$A$1005,A210&amp;"",'الدرجات'!$K$6:$K$1005,1))</f>
        <v/>
      </c>
      <c r="F210" s="19">
        <f>IF(A210&amp;""="","",SUMIFS('الدرجات'!$M$6:$M$1005,'الدرجات'!$A$6:$A$1005,A210&amp;"",'الدرجات'!$K$6:$K$1005,1))</f>
        <v/>
      </c>
      <c r="G210" s="19">
        <f>IF(A210&amp;""="","",E210+F210)</f>
        <v/>
      </c>
      <c r="H210" s="19">
        <f>IF(A210&amp;""="","",SUMIFS('الدرجات'!$N$6:$N$1005,'الدرجات'!$A$6:$A$1005,A210&amp;"",'الدرجات'!$K$6:$K$1005,1))</f>
        <v/>
      </c>
      <c r="I210" s="20">
        <f>IF(A210&amp;""="","",IF(D210&gt;0,"",IF(H210=0,"",ROUND(G210/H210,6))))</f>
        <v/>
      </c>
      <c r="J210" s="6">
        <f>IF(I210="","",IF(I210&gt;='الإعدادات'!$B$5,"ممتاز",IF(I210&gt;='الإعدادات'!$B$6,"جيد جدًا",IF(I210&gt;='الإعدادات'!$B$7,"جيد",IF(I210&gt;='الإعدادات'!$B$8,"مقبول","ضعيف")))))</f>
        <v/>
      </c>
      <c r="K210" s="15">
        <f>IF(A210&amp;""="","",COUNTIFS('الدرجات'!$A$6:$A$1005,A210&amp;"",'الدرجات'!$J$6:$J$1005,"متعثر"))</f>
        <v/>
      </c>
      <c r="L210" s="6">
        <f>IF(A210&amp;""="","",IF(D210&gt;0,"ناقص",IF(K210=0,"ناجح",IF(K210&lt;='الإعدادات'!$B$9,"دور ثانٍ","راسب"))))</f>
        <v/>
      </c>
      <c r="M210" s="15">
        <f>IF(I210="","",COUNTIFS('الطلاب'!$B$6:$B$305,B210&amp;"",'الطلاب'!$I$6:$I$305,"&gt;"&amp;I210)+1)</f>
        <v/>
      </c>
      <c r="N210" s="15">
        <f>IF(I210="","",COUNTIFS('الطلاب'!$B$6:$B$305,B210&amp;"",'الطلاب'!$I$6:$I$305,"&gt;"&amp;I210)+COUNTIFS($B$6:B210,B210&amp;"",$I$6:I210,I210))</f>
        <v/>
      </c>
      <c r="O210" s="6">
        <f>IF(N210="","",B210&amp;"|"&amp;N210)</f>
        <v/>
      </c>
    </row>
    <row r="211">
      <c r="A211" s="5" t="n"/>
      <c r="B211" s="5" t="n"/>
      <c r="C211" s="15">
        <f>IF(A211&amp;""="","",COUNTIFS('الدرجات'!$A$6:$A$1005,A211&amp;"",'الدرجات'!$K$6:$K$1005,1))</f>
        <v/>
      </c>
      <c r="D211" s="15">
        <f>IF(A211&amp;""="","",MAX(0,'الإعدادات'!$B$10-C211))</f>
        <v/>
      </c>
      <c r="E211" s="19">
        <f>IF(A211&amp;""="","",SUMIFS('الدرجات'!$L$6:$L$1005,'الدرجات'!$A$6:$A$1005,A211&amp;"",'الدرجات'!$K$6:$K$1005,1))</f>
        <v/>
      </c>
      <c r="F211" s="19">
        <f>IF(A211&amp;""="","",SUMIFS('الدرجات'!$M$6:$M$1005,'الدرجات'!$A$6:$A$1005,A211&amp;"",'الدرجات'!$K$6:$K$1005,1))</f>
        <v/>
      </c>
      <c r="G211" s="19">
        <f>IF(A211&amp;""="","",E211+F211)</f>
        <v/>
      </c>
      <c r="H211" s="19">
        <f>IF(A211&amp;""="","",SUMIFS('الدرجات'!$N$6:$N$1005,'الدرجات'!$A$6:$A$1005,A211&amp;"",'الدرجات'!$K$6:$K$1005,1))</f>
        <v/>
      </c>
      <c r="I211" s="20">
        <f>IF(A211&amp;""="","",IF(D211&gt;0,"",IF(H211=0,"",ROUND(G211/H211,6))))</f>
        <v/>
      </c>
      <c r="J211" s="6">
        <f>IF(I211="","",IF(I211&gt;='الإعدادات'!$B$5,"ممتاز",IF(I211&gt;='الإعدادات'!$B$6,"جيد جدًا",IF(I211&gt;='الإعدادات'!$B$7,"جيد",IF(I211&gt;='الإعدادات'!$B$8,"مقبول","ضعيف")))))</f>
        <v/>
      </c>
      <c r="K211" s="15">
        <f>IF(A211&amp;""="","",COUNTIFS('الدرجات'!$A$6:$A$1005,A211&amp;"",'الدرجات'!$J$6:$J$1005,"متعثر"))</f>
        <v/>
      </c>
      <c r="L211" s="6">
        <f>IF(A211&amp;""="","",IF(D211&gt;0,"ناقص",IF(K211=0,"ناجح",IF(K211&lt;='الإعدادات'!$B$9,"دور ثانٍ","راسب"))))</f>
        <v/>
      </c>
      <c r="M211" s="15">
        <f>IF(I211="","",COUNTIFS('الطلاب'!$B$6:$B$305,B211&amp;"",'الطلاب'!$I$6:$I$305,"&gt;"&amp;I211)+1)</f>
        <v/>
      </c>
      <c r="N211" s="15">
        <f>IF(I211="","",COUNTIFS('الطلاب'!$B$6:$B$305,B211&amp;"",'الطلاب'!$I$6:$I$305,"&gt;"&amp;I211)+COUNTIFS($B$6:B211,B211&amp;"",$I$6:I211,I211))</f>
        <v/>
      </c>
      <c r="O211" s="6">
        <f>IF(N211="","",B211&amp;"|"&amp;N211)</f>
        <v/>
      </c>
    </row>
    <row r="212">
      <c r="A212" s="5" t="n"/>
      <c r="B212" s="5" t="n"/>
      <c r="C212" s="15">
        <f>IF(A212&amp;""="","",COUNTIFS('الدرجات'!$A$6:$A$1005,A212&amp;"",'الدرجات'!$K$6:$K$1005,1))</f>
        <v/>
      </c>
      <c r="D212" s="15">
        <f>IF(A212&amp;""="","",MAX(0,'الإعدادات'!$B$10-C212))</f>
        <v/>
      </c>
      <c r="E212" s="19">
        <f>IF(A212&amp;""="","",SUMIFS('الدرجات'!$L$6:$L$1005,'الدرجات'!$A$6:$A$1005,A212&amp;"",'الدرجات'!$K$6:$K$1005,1))</f>
        <v/>
      </c>
      <c r="F212" s="19">
        <f>IF(A212&amp;""="","",SUMIFS('الدرجات'!$M$6:$M$1005,'الدرجات'!$A$6:$A$1005,A212&amp;"",'الدرجات'!$K$6:$K$1005,1))</f>
        <v/>
      </c>
      <c r="G212" s="19">
        <f>IF(A212&amp;""="","",E212+F212)</f>
        <v/>
      </c>
      <c r="H212" s="19">
        <f>IF(A212&amp;""="","",SUMIFS('الدرجات'!$N$6:$N$1005,'الدرجات'!$A$6:$A$1005,A212&amp;"",'الدرجات'!$K$6:$K$1005,1))</f>
        <v/>
      </c>
      <c r="I212" s="20">
        <f>IF(A212&amp;""="","",IF(D212&gt;0,"",IF(H212=0,"",ROUND(G212/H212,6))))</f>
        <v/>
      </c>
      <c r="J212" s="6">
        <f>IF(I212="","",IF(I212&gt;='الإعدادات'!$B$5,"ممتاز",IF(I212&gt;='الإعدادات'!$B$6,"جيد جدًا",IF(I212&gt;='الإعدادات'!$B$7,"جيد",IF(I212&gt;='الإعدادات'!$B$8,"مقبول","ضعيف")))))</f>
        <v/>
      </c>
      <c r="K212" s="15">
        <f>IF(A212&amp;""="","",COUNTIFS('الدرجات'!$A$6:$A$1005,A212&amp;"",'الدرجات'!$J$6:$J$1005,"متعثر"))</f>
        <v/>
      </c>
      <c r="L212" s="6">
        <f>IF(A212&amp;""="","",IF(D212&gt;0,"ناقص",IF(K212=0,"ناجح",IF(K212&lt;='الإعدادات'!$B$9,"دور ثانٍ","راسب"))))</f>
        <v/>
      </c>
      <c r="M212" s="15">
        <f>IF(I212="","",COUNTIFS('الطلاب'!$B$6:$B$305,B212&amp;"",'الطلاب'!$I$6:$I$305,"&gt;"&amp;I212)+1)</f>
        <v/>
      </c>
      <c r="N212" s="15">
        <f>IF(I212="","",COUNTIFS('الطلاب'!$B$6:$B$305,B212&amp;"",'الطلاب'!$I$6:$I$305,"&gt;"&amp;I212)+COUNTIFS($B$6:B212,B212&amp;"",$I$6:I212,I212))</f>
        <v/>
      </c>
      <c r="O212" s="6">
        <f>IF(N212="","",B212&amp;"|"&amp;N212)</f>
        <v/>
      </c>
    </row>
    <row r="213">
      <c r="A213" s="5" t="n"/>
      <c r="B213" s="5" t="n"/>
      <c r="C213" s="15">
        <f>IF(A213&amp;""="","",COUNTIFS('الدرجات'!$A$6:$A$1005,A213&amp;"",'الدرجات'!$K$6:$K$1005,1))</f>
        <v/>
      </c>
      <c r="D213" s="15">
        <f>IF(A213&amp;""="","",MAX(0,'الإعدادات'!$B$10-C213))</f>
        <v/>
      </c>
      <c r="E213" s="19">
        <f>IF(A213&amp;""="","",SUMIFS('الدرجات'!$L$6:$L$1005,'الدرجات'!$A$6:$A$1005,A213&amp;"",'الدرجات'!$K$6:$K$1005,1))</f>
        <v/>
      </c>
      <c r="F213" s="19">
        <f>IF(A213&amp;""="","",SUMIFS('الدرجات'!$M$6:$M$1005,'الدرجات'!$A$6:$A$1005,A213&amp;"",'الدرجات'!$K$6:$K$1005,1))</f>
        <v/>
      </c>
      <c r="G213" s="19">
        <f>IF(A213&amp;""="","",E213+F213)</f>
        <v/>
      </c>
      <c r="H213" s="19">
        <f>IF(A213&amp;""="","",SUMIFS('الدرجات'!$N$6:$N$1005,'الدرجات'!$A$6:$A$1005,A213&amp;"",'الدرجات'!$K$6:$K$1005,1))</f>
        <v/>
      </c>
      <c r="I213" s="20">
        <f>IF(A213&amp;""="","",IF(D213&gt;0,"",IF(H213=0,"",ROUND(G213/H213,6))))</f>
        <v/>
      </c>
      <c r="J213" s="6">
        <f>IF(I213="","",IF(I213&gt;='الإعدادات'!$B$5,"ممتاز",IF(I213&gt;='الإعدادات'!$B$6,"جيد جدًا",IF(I213&gt;='الإعدادات'!$B$7,"جيد",IF(I213&gt;='الإعدادات'!$B$8,"مقبول","ضعيف")))))</f>
        <v/>
      </c>
      <c r="K213" s="15">
        <f>IF(A213&amp;""="","",COUNTIFS('الدرجات'!$A$6:$A$1005,A213&amp;"",'الدرجات'!$J$6:$J$1005,"متعثر"))</f>
        <v/>
      </c>
      <c r="L213" s="6">
        <f>IF(A213&amp;""="","",IF(D213&gt;0,"ناقص",IF(K213=0,"ناجح",IF(K213&lt;='الإعدادات'!$B$9,"دور ثانٍ","راسب"))))</f>
        <v/>
      </c>
      <c r="M213" s="15">
        <f>IF(I213="","",COUNTIFS('الطلاب'!$B$6:$B$305,B213&amp;"",'الطلاب'!$I$6:$I$305,"&gt;"&amp;I213)+1)</f>
        <v/>
      </c>
      <c r="N213" s="15">
        <f>IF(I213="","",COUNTIFS('الطلاب'!$B$6:$B$305,B213&amp;"",'الطلاب'!$I$6:$I$305,"&gt;"&amp;I213)+COUNTIFS($B$6:B213,B213&amp;"",$I$6:I213,I213))</f>
        <v/>
      </c>
      <c r="O213" s="6">
        <f>IF(N213="","",B213&amp;"|"&amp;N213)</f>
        <v/>
      </c>
    </row>
    <row r="214">
      <c r="A214" s="5" t="n"/>
      <c r="B214" s="5" t="n"/>
      <c r="C214" s="15">
        <f>IF(A214&amp;""="","",COUNTIFS('الدرجات'!$A$6:$A$1005,A214&amp;"",'الدرجات'!$K$6:$K$1005,1))</f>
        <v/>
      </c>
      <c r="D214" s="15">
        <f>IF(A214&amp;""="","",MAX(0,'الإعدادات'!$B$10-C214))</f>
        <v/>
      </c>
      <c r="E214" s="19">
        <f>IF(A214&amp;""="","",SUMIFS('الدرجات'!$L$6:$L$1005,'الدرجات'!$A$6:$A$1005,A214&amp;"",'الدرجات'!$K$6:$K$1005,1))</f>
        <v/>
      </c>
      <c r="F214" s="19">
        <f>IF(A214&amp;""="","",SUMIFS('الدرجات'!$M$6:$M$1005,'الدرجات'!$A$6:$A$1005,A214&amp;"",'الدرجات'!$K$6:$K$1005,1))</f>
        <v/>
      </c>
      <c r="G214" s="19">
        <f>IF(A214&amp;""="","",E214+F214)</f>
        <v/>
      </c>
      <c r="H214" s="19">
        <f>IF(A214&amp;""="","",SUMIFS('الدرجات'!$N$6:$N$1005,'الدرجات'!$A$6:$A$1005,A214&amp;"",'الدرجات'!$K$6:$K$1005,1))</f>
        <v/>
      </c>
      <c r="I214" s="20">
        <f>IF(A214&amp;""="","",IF(D214&gt;0,"",IF(H214=0,"",ROUND(G214/H214,6))))</f>
        <v/>
      </c>
      <c r="J214" s="6">
        <f>IF(I214="","",IF(I214&gt;='الإعدادات'!$B$5,"ممتاز",IF(I214&gt;='الإعدادات'!$B$6,"جيد جدًا",IF(I214&gt;='الإعدادات'!$B$7,"جيد",IF(I214&gt;='الإعدادات'!$B$8,"مقبول","ضعيف")))))</f>
        <v/>
      </c>
      <c r="K214" s="15">
        <f>IF(A214&amp;""="","",COUNTIFS('الدرجات'!$A$6:$A$1005,A214&amp;"",'الدرجات'!$J$6:$J$1005,"متعثر"))</f>
        <v/>
      </c>
      <c r="L214" s="6">
        <f>IF(A214&amp;""="","",IF(D214&gt;0,"ناقص",IF(K214=0,"ناجح",IF(K214&lt;='الإعدادات'!$B$9,"دور ثانٍ","راسب"))))</f>
        <v/>
      </c>
      <c r="M214" s="15">
        <f>IF(I214="","",COUNTIFS('الطلاب'!$B$6:$B$305,B214&amp;"",'الطلاب'!$I$6:$I$305,"&gt;"&amp;I214)+1)</f>
        <v/>
      </c>
      <c r="N214" s="15">
        <f>IF(I214="","",COUNTIFS('الطلاب'!$B$6:$B$305,B214&amp;"",'الطلاب'!$I$6:$I$305,"&gt;"&amp;I214)+COUNTIFS($B$6:B214,B214&amp;"",$I$6:I214,I214))</f>
        <v/>
      </c>
      <c r="O214" s="6">
        <f>IF(N214="","",B214&amp;"|"&amp;N214)</f>
        <v/>
      </c>
    </row>
    <row r="215">
      <c r="A215" s="5" t="n"/>
      <c r="B215" s="5" t="n"/>
      <c r="C215" s="15">
        <f>IF(A215&amp;""="","",COUNTIFS('الدرجات'!$A$6:$A$1005,A215&amp;"",'الدرجات'!$K$6:$K$1005,1))</f>
        <v/>
      </c>
      <c r="D215" s="15">
        <f>IF(A215&amp;""="","",MAX(0,'الإعدادات'!$B$10-C215))</f>
        <v/>
      </c>
      <c r="E215" s="19">
        <f>IF(A215&amp;""="","",SUMIFS('الدرجات'!$L$6:$L$1005,'الدرجات'!$A$6:$A$1005,A215&amp;"",'الدرجات'!$K$6:$K$1005,1))</f>
        <v/>
      </c>
      <c r="F215" s="19">
        <f>IF(A215&amp;""="","",SUMIFS('الدرجات'!$M$6:$M$1005,'الدرجات'!$A$6:$A$1005,A215&amp;"",'الدرجات'!$K$6:$K$1005,1))</f>
        <v/>
      </c>
      <c r="G215" s="19">
        <f>IF(A215&amp;""="","",E215+F215)</f>
        <v/>
      </c>
      <c r="H215" s="19">
        <f>IF(A215&amp;""="","",SUMIFS('الدرجات'!$N$6:$N$1005,'الدرجات'!$A$6:$A$1005,A215&amp;"",'الدرجات'!$K$6:$K$1005,1))</f>
        <v/>
      </c>
      <c r="I215" s="20">
        <f>IF(A215&amp;""="","",IF(D215&gt;0,"",IF(H215=0,"",ROUND(G215/H215,6))))</f>
        <v/>
      </c>
      <c r="J215" s="6">
        <f>IF(I215="","",IF(I215&gt;='الإعدادات'!$B$5,"ممتاز",IF(I215&gt;='الإعدادات'!$B$6,"جيد جدًا",IF(I215&gt;='الإعدادات'!$B$7,"جيد",IF(I215&gt;='الإعدادات'!$B$8,"مقبول","ضعيف")))))</f>
        <v/>
      </c>
      <c r="K215" s="15">
        <f>IF(A215&amp;""="","",COUNTIFS('الدرجات'!$A$6:$A$1005,A215&amp;"",'الدرجات'!$J$6:$J$1005,"متعثر"))</f>
        <v/>
      </c>
      <c r="L215" s="6">
        <f>IF(A215&amp;""="","",IF(D215&gt;0,"ناقص",IF(K215=0,"ناجح",IF(K215&lt;='الإعدادات'!$B$9,"دور ثانٍ","راسب"))))</f>
        <v/>
      </c>
      <c r="M215" s="15">
        <f>IF(I215="","",COUNTIFS('الطلاب'!$B$6:$B$305,B215&amp;"",'الطلاب'!$I$6:$I$305,"&gt;"&amp;I215)+1)</f>
        <v/>
      </c>
      <c r="N215" s="15">
        <f>IF(I215="","",COUNTIFS('الطلاب'!$B$6:$B$305,B215&amp;"",'الطلاب'!$I$6:$I$305,"&gt;"&amp;I215)+COUNTIFS($B$6:B215,B215&amp;"",$I$6:I215,I215))</f>
        <v/>
      </c>
      <c r="O215" s="6">
        <f>IF(N215="","",B215&amp;"|"&amp;N215)</f>
        <v/>
      </c>
    </row>
    <row r="216">
      <c r="A216" s="5" t="n"/>
      <c r="B216" s="5" t="n"/>
      <c r="C216" s="15">
        <f>IF(A216&amp;""="","",COUNTIFS('الدرجات'!$A$6:$A$1005,A216&amp;"",'الدرجات'!$K$6:$K$1005,1))</f>
        <v/>
      </c>
      <c r="D216" s="15">
        <f>IF(A216&amp;""="","",MAX(0,'الإعدادات'!$B$10-C216))</f>
        <v/>
      </c>
      <c r="E216" s="19">
        <f>IF(A216&amp;""="","",SUMIFS('الدرجات'!$L$6:$L$1005,'الدرجات'!$A$6:$A$1005,A216&amp;"",'الدرجات'!$K$6:$K$1005,1))</f>
        <v/>
      </c>
      <c r="F216" s="19">
        <f>IF(A216&amp;""="","",SUMIFS('الدرجات'!$M$6:$M$1005,'الدرجات'!$A$6:$A$1005,A216&amp;"",'الدرجات'!$K$6:$K$1005,1))</f>
        <v/>
      </c>
      <c r="G216" s="19">
        <f>IF(A216&amp;""="","",E216+F216)</f>
        <v/>
      </c>
      <c r="H216" s="19">
        <f>IF(A216&amp;""="","",SUMIFS('الدرجات'!$N$6:$N$1005,'الدرجات'!$A$6:$A$1005,A216&amp;"",'الدرجات'!$K$6:$K$1005,1))</f>
        <v/>
      </c>
      <c r="I216" s="20">
        <f>IF(A216&amp;""="","",IF(D216&gt;0,"",IF(H216=0,"",ROUND(G216/H216,6))))</f>
        <v/>
      </c>
      <c r="J216" s="6">
        <f>IF(I216="","",IF(I216&gt;='الإعدادات'!$B$5,"ممتاز",IF(I216&gt;='الإعدادات'!$B$6,"جيد جدًا",IF(I216&gt;='الإعدادات'!$B$7,"جيد",IF(I216&gt;='الإعدادات'!$B$8,"مقبول","ضعيف")))))</f>
        <v/>
      </c>
      <c r="K216" s="15">
        <f>IF(A216&amp;""="","",COUNTIFS('الدرجات'!$A$6:$A$1005,A216&amp;"",'الدرجات'!$J$6:$J$1005,"متعثر"))</f>
        <v/>
      </c>
      <c r="L216" s="6">
        <f>IF(A216&amp;""="","",IF(D216&gt;0,"ناقص",IF(K216=0,"ناجح",IF(K216&lt;='الإعدادات'!$B$9,"دور ثانٍ","راسب"))))</f>
        <v/>
      </c>
      <c r="M216" s="15">
        <f>IF(I216="","",COUNTIFS('الطلاب'!$B$6:$B$305,B216&amp;"",'الطلاب'!$I$6:$I$305,"&gt;"&amp;I216)+1)</f>
        <v/>
      </c>
      <c r="N216" s="15">
        <f>IF(I216="","",COUNTIFS('الطلاب'!$B$6:$B$305,B216&amp;"",'الطلاب'!$I$6:$I$305,"&gt;"&amp;I216)+COUNTIFS($B$6:B216,B216&amp;"",$I$6:I216,I216))</f>
        <v/>
      </c>
      <c r="O216" s="6">
        <f>IF(N216="","",B216&amp;"|"&amp;N216)</f>
        <v/>
      </c>
    </row>
    <row r="217">
      <c r="A217" s="5" t="n"/>
      <c r="B217" s="5" t="n"/>
      <c r="C217" s="15">
        <f>IF(A217&amp;""="","",COUNTIFS('الدرجات'!$A$6:$A$1005,A217&amp;"",'الدرجات'!$K$6:$K$1005,1))</f>
        <v/>
      </c>
      <c r="D217" s="15">
        <f>IF(A217&amp;""="","",MAX(0,'الإعدادات'!$B$10-C217))</f>
        <v/>
      </c>
      <c r="E217" s="19">
        <f>IF(A217&amp;""="","",SUMIFS('الدرجات'!$L$6:$L$1005,'الدرجات'!$A$6:$A$1005,A217&amp;"",'الدرجات'!$K$6:$K$1005,1))</f>
        <v/>
      </c>
      <c r="F217" s="19">
        <f>IF(A217&amp;""="","",SUMIFS('الدرجات'!$M$6:$M$1005,'الدرجات'!$A$6:$A$1005,A217&amp;"",'الدرجات'!$K$6:$K$1005,1))</f>
        <v/>
      </c>
      <c r="G217" s="19">
        <f>IF(A217&amp;""="","",E217+F217)</f>
        <v/>
      </c>
      <c r="H217" s="19">
        <f>IF(A217&amp;""="","",SUMIFS('الدرجات'!$N$6:$N$1005,'الدرجات'!$A$6:$A$1005,A217&amp;"",'الدرجات'!$K$6:$K$1005,1))</f>
        <v/>
      </c>
      <c r="I217" s="20">
        <f>IF(A217&amp;""="","",IF(D217&gt;0,"",IF(H217=0,"",ROUND(G217/H217,6))))</f>
        <v/>
      </c>
      <c r="J217" s="6">
        <f>IF(I217="","",IF(I217&gt;='الإعدادات'!$B$5,"ممتاز",IF(I217&gt;='الإعدادات'!$B$6,"جيد جدًا",IF(I217&gt;='الإعدادات'!$B$7,"جيد",IF(I217&gt;='الإعدادات'!$B$8,"مقبول","ضعيف")))))</f>
        <v/>
      </c>
      <c r="K217" s="15">
        <f>IF(A217&amp;""="","",COUNTIFS('الدرجات'!$A$6:$A$1005,A217&amp;"",'الدرجات'!$J$6:$J$1005,"متعثر"))</f>
        <v/>
      </c>
      <c r="L217" s="6">
        <f>IF(A217&amp;""="","",IF(D217&gt;0,"ناقص",IF(K217=0,"ناجح",IF(K217&lt;='الإعدادات'!$B$9,"دور ثانٍ","راسب"))))</f>
        <v/>
      </c>
      <c r="M217" s="15">
        <f>IF(I217="","",COUNTIFS('الطلاب'!$B$6:$B$305,B217&amp;"",'الطلاب'!$I$6:$I$305,"&gt;"&amp;I217)+1)</f>
        <v/>
      </c>
      <c r="N217" s="15">
        <f>IF(I217="","",COUNTIFS('الطلاب'!$B$6:$B$305,B217&amp;"",'الطلاب'!$I$6:$I$305,"&gt;"&amp;I217)+COUNTIFS($B$6:B217,B217&amp;"",$I$6:I217,I217))</f>
        <v/>
      </c>
      <c r="O217" s="6">
        <f>IF(N217="","",B217&amp;"|"&amp;N217)</f>
        <v/>
      </c>
    </row>
    <row r="218">
      <c r="A218" s="5" t="n"/>
      <c r="B218" s="5" t="n"/>
      <c r="C218" s="15">
        <f>IF(A218&amp;""="","",COUNTIFS('الدرجات'!$A$6:$A$1005,A218&amp;"",'الدرجات'!$K$6:$K$1005,1))</f>
        <v/>
      </c>
      <c r="D218" s="15">
        <f>IF(A218&amp;""="","",MAX(0,'الإعدادات'!$B$10-C218))</f>
        <v/>
      </c>
      <c r="E218" s="19">
        <f>IF(A218&amp;""="","",SUMIFS('الدرجات'!$L$6:$L$1005,'الدرجات'!$A$6:$A$1005,A218&amp;"",'الدرجات'!$K$6:$K$1005,1))</f>
        <v/>
      </c>
      <c r="F218" s="19">
        <f>IF(A218&amp;""="","",SUMIFS('الدرجات'!$M$6:$M$1005,'الدرجات'!$A$6:$A$1005,A218&amp;"",'الدرجات'!$K$6:$K$1005,1))</f>
        <v/>
      </c>
      <c r="G218" s="19">
        <f>IF(A218&amp;""="","",E218+F218)</f>
        <v/>
      </c>
      <c r="H218" s="19">
        <f>IF(A218&amp;""="","",SUMIFS('الدرجات'!$N$6:$N$1005,'الدرجات'!$A$6:$A$1005,A218&amp;"",'الدرجات'!$K$6:$K$1005,1))</f>
        <v/>
      </c>
      <c r="I218" s="20">
        <f>IF(A218&amp;""="","",IF(D218&gt;0,"",IF(H218=0,"",ROUND(G218/H218,6))))</f>
        <v/>
      </c>
      <c r="J218" s="6">
        <f>IF(I218="","",IF(I218&gt;='الإعدادات'!$B$5,"ممتاز",IF(I218&gt;='الإعدادات'!$B$6,"جيد جدًا",IF(I218&gt;='الإعدادات'!$B$7,"جيد",IF(I218&gt;='الإعدادات'!$B$8,"مقبول","ضعيف")))))</f>
        <v/>
      </c>
      <c r="K218" s="15">
        <f>IF(A218&amp;""="","",COUNTIFS('الدرجات'!$A$6:$A$1005,A218&amp;"",'الدرجات'!$J$6:$J$1005,"متعثر"))</f>
        <v/>
      </c>
      <c r="L218" s="6">
        <f>IF(A218&amp;""="","",IF(D218&gt;0,"ناقص",IF(K218=0,"ناجح",IF(K218&lt;='الإعدادات'!$B$9,"دور ثانٍ","راسب"))))</f>
        <v/>
      </c>
      <c r="M218" s="15">
        <f>IF(I218="","",COUNTIFS('الطلاب'!$B$6:$B$305,B218&amp;"",'الطلاب'!$I$6:$I$305,"&gt;"&amp;I218)+1)</f>
        <v/>
      </c>
      <c r="N218" s="15">
        <f>IF(I218="","",COUNTIFS('الطلاب'!$B$6:$B$305,B218&amp;"",'الطلاب'!$I$6:$I$305,"&gt;"&amp;I218)+COUNTIFS($B$6:B218,B218&amp;"",$I$6:I218,I218))</f>
        <v/>
      </c>
      <c r="O218" s="6">
        <f>IF(N218="","",B218&amp;"|"&amp;N218)</f>
        <v/>
      </c>
    </row>
    <row r="219">
      <c r="A219" s="5" t="n"/>
      <c r="B219" s="5" t="n"/>
      <c r="C219" s="15">
        <f>IF(A219&amp;""="","",COUNTIFS('الدرجات'!$A$6:$A$1005,A219&amp;"",'الدرجات'!$K$6:$K$1005,1))</f>
        <v/>
      </c>
      <c r="D219" s="15">
        <f>IF(A219&amp;""="","",MAX(0,'الإعدادات'!$B$10-C219))</f>
        <v/>
      </c>
      <c r="E219" s="19">
        <f>IF(A219&amp;""="","",SUMIFS('الدرجات'!$L$6:$L$1005,'الدرجات'!$A$6:$A$1005,A219&amp;"",'الدرجات'!$K$6:$K$1005,1))</f>
        <v/>
      </c>
      <c r="F219" s="19">
        <f>IF(A219&amp;""="","",SUMIFS('الدرجات'!$M$6:$M$1005,'الدرجات'!$A$6:$A$1005,A219&amp;"",'الدرجات'!$K$6:$K$1005,1))</f>
        <v/>
      </c>
      <c r="G219" s="19">
        <f>IF(A219&amp;""="","",E219+F219)</f>
        <v/>
      </c>
      <c r="H219" s="19">
        <f>IF(A219&amp;""="","",SUMIFS('الدرجات'!$N$6:$N$1005,'الدرجات'!$A$6:$A$1005,A219&amp;"",'الدرجات'!$K$6:$K$1005,1))</f>
        <v/>
      </c>
      <c r="I219" s="20">
        <f>IF(A219&amp;""="","",IF(D219&gt;0,"",IF(H219=0,"",ROUND(G219/H219,6))))</f>
        <v/>
      </c>
      <c r="J219" s="6">
        <f>IF(I219="","",IF(I219&gt;='الإعدادات'!$B$5,"ممتاز",IF(I219&gt;='الإعدادات'!$B$6,"جيد جدًا",IF(I219&gt;='الإعدادات'!$B$7,"جيد",IF(I219&gt;='الإعدادات'!$B$8,"مقبول","ضعيف")))))</f>
        <v/>
      </c>
      <c r="K219" s="15">
        <f>IF(A219&amp;""="","",COUNTIFS('الدرجات'!$A$6:$A$1005,A219&amp;"",'الدرجات'!$J$6:$J$1005,"متعثر"))</f>
        <v/>
      </c>
      <c r="L219" s="6">
        <f>IF(A219&amp;""="","",IF(D219&gt;0,"ناقص",IF(K219=0,"ناجح",IF(K219&lt;='الإعدادات'!$B$9,"دور ثانٍ","راسب"))))</f>
        <v/>
      </c>
      <c r="M219" s="15">
        <f>IF(I219="","",COUNTIFS('الطلاب'!$B$6:$B$305,B219&amp;"",'الطلاب'!$I$6:$I$305,"&gt;"&amp;I219)+1)</f>
        <v/>
      </c>
      <c r="N219" s="15">
        <f>IF(I219="","",COUNTIFS('الطلاب'!$B$6:$B$305,B219&amp;"",'الطلاب'!$I$6:$I$305,"&gt;"&amp;I219)+COUNTIFS($B$6:B219,B219&amp;"",$I$6:I219,I219))</f>
        <v/>
      </c>
      <c r="O219" s="6">
        <f>IF(N219="","",B219&amp;"|"&amp;N219)</f>
        <v/>
      </c>
    </row>
    <row r="220">
      <c r="A220" s="5" t="n"/>
      <c r="B220" s="5" t="n"/>
      <c r="C220" s="15">
        <f>IF(A220&amp;""="","",COUNTIFS('الدرجات'!$A$6:$A$1005,A220&amp;"",'الدرجات'!$K$6:$K$1005,1))</f>
        <v/>
      </c>
      <c r="D220" s="15">
        <f>IF(A220&amp;""="","",MAX(0,'الإعدادات'!$B$10-C220))</f>
        <v/>
      </c>
      <c r="E220" s="19">
        <f>IF(A220&amp;""="","",SUMIFS('الدرجات'!$L$6:$L$1005,'الدرجات'!$A$6:$A$1005,A220&amp;"",'الدرجات'!$K$6:$K$1005,1))</f>
        <v/>
      </c>
      <c r="F220" s="19">
        <f>IF(A220&amp;""="","",SUMIFS('الدرجات'!$M$6:$M$1005,'الدرجات'!$A$6:$A$1005,A220&amp;"",'الدرجات'!$K$6:$K$1005,1))</f>
        <v/>
      </c>
      <c r="G220" s="19">
        <f>IF(A220&amp;""="","",E220+F220)</f>
        <v/>
      </c>
      <c r="H220" s="19">
        <f>IF(A220&amp;""="","",SUMIFS('الدرجات'!$N$6:$N$1005,'الدرجات'!$A$6:$A$1005,A220&amp;"",'الدرجات'!$K$6:$K$1005,1))</f>
        <v/>
      </c>
      <c r="I220" s="20">
        <f>IF(A220&amp;""="","",IF(D220&gt;0,"",IF(H220=0,"",ROUND(G220/H220,6))))</f>
        <v/>
      </c>
      <c r="J220" s="6">
        <f>IF(I220="","",IF(I220&gt;='الإعدادات'!$B$5,"ممتاز",IF(I220&gt;='الإعدادات'!$B$6,"جيد جدًا",IF(I220&gt;='الإعدادات'!$B$7,"جيد",IF(I220&gt;='الإعدادات'!$B$8,"مقبول","ضعيف")))))</f>
        <v/>
      </c>
      <c r="K220" s="15">
        <f>IF(A220&amp;""="","",COUNTIFS('الدرجات'!$A$6:$A$1005,A220&amp;"",'الدرجات'!$J$6:$J$1005,"متعثر"))</f>
        <v/>
      </c>
      <c r="L220" s="6">
        <f>IF(A220&amp;""="","",IF(D220&gt;0,"ناقص",IF(K220=0,"ناجح",IF(K220&lt;='الإعدادات'!$B$9,"دور ثانٍ","راسب"))))</f>
        <v/>
      </c>
      <c r="M220" s="15">
        <f>IF(I220="","",COUNTIFS('الطلاب'!$B$6:$B$305,B220&amp;"",'الطلاب'!$I$6:$I$305,"&gt;"&amp;I220)+1)</f>
        <v/>
      </c>
      <c r="N220" s="15">
        <f>IF(I220="","",COUNTIFS('الطلاب'!$B$6:$B$305,B220&amp;"",'الطلاب'!$I$6:$I$305,"&gt;"&amp;I220)+COUNTIFS($B$6:B220,B220&amp;"",$I$6:I220,I220))</f>
        <v/>
      </c>
      <c r="O220" s="6">
        <f>IF(N220="","",B220&amp;"|"&amp;N220)</f>
        <v/>
      </c>
    </row>
    <row r="221">
      <c r="A221" s="5" t="n"/>
      <c r="B221" s="5" t="n"/>
      <c r="C221" s="15">
        <f>IF(A221&amp;""="","",COUNTIFS('الدرجات'!$A$6:$A$1005,A221&amp;"",'الدرجات'!$K$6:$K$1005,1))</f>
        <v/>
      </c>
      <c r="D221" s="15">
        <f>IF(A221&amp;""="","",MAX(0,'الإعدادات'!$B$10-C221))</f>
        <v/>
      </c>
      <c r="E221" s="19">
        <f>IF(A221&amp;""="","",SUMIFS('الدرجات'!$L$6:$L$1005,'الدرجات'!$A$6:$A$1005,A221&amp;"",'الدرجات'!$K$6:$K$1005,1))</f>
        <v/>
      </c>
      <c r="F221" s="19">
        <f>IF(A221&amp;""="","",SUMIFS('الدرجات'!$M$6:$M$1005,'الدرجات'!$A$6:$A$1005,A221&amp;"",'الدرجات'!$K$6:$K$1005,1))</f>
        <v/>
      </c>
      <c r="G221" s="19">
        <f>IF(A221&amp;""="","",E221+F221)</f>
        <v/>
      </c>
      <c r="H221" s="19">
        <f>IF(A221&amp;""="","",SUMIFS('الدرجات'!$N$6:$N$1005,'الدرجات'!$A$6:$A$1005,A221&amp;"",'الدرجات'!$K$6:$K$1005,1))</f>
        <v/>
      </c>
      <c r="I221" s="20">
        <f>IF(A221&amp;""="","",IF(D221&gt;0,"",IF(H221=0,"",ROUND(G221/H221,6))))</f>
        <v/>
      </c>
      <c r="J221" s="6">
        <f>IF(I221="","",IF(I221&gt;='الإعدادات'!$B$5,"ممتاز",IF(I221&gt;='الإعدادات'!$B$6,"جيد جدًا",IF(I221&gt;='الإعدادات'!$B$7,"جيد",IF(I221&gt;='الإعدادات'!$B$8,"مقبول","ضعيف")))))</f>
        <v/>
      </c>
      <c r="K221" s="15">
        <f>IF(A221&amp;""="","",COUNTIFS('الدرجات'!$A$6:$A$1005,A221&amp;"",'الدرجات'!$J$6:$J$1005,"متعثر"))</f>
        <v/>
      </c>
      <c r="L221" s="6">
        <f>IF(A221&amp;""="","",IF(D221&gt;0,"ناقص",IF(K221=0,"ناجح",IF(K221&lt;='الإعدادات'!$B$9,"دور ثانٍ","راسب"))))</f>
        <v/>
      </c>
      <c r="M221" s="15">
        <f>IF(I221="","",COUNTIFS('الطلاب'!$B$6:$B$305,B221&amp;"",'الطلاب'!$I$6:$I$305,"&gt;"&amp;I221)+1)</f>
        <v/>
      </c>
      <c r="N221" s="15">
        <f>IF(I221="","",COUNTIFS('الطلاب'!$B$6:$B$305,B221&amp;"",'الطلاب'!$I$6:$I$305,"&gt;"&amp;I221)+COUNTIFS($B$6:B221,B221&amp;"",$I$6:I221,I221))</f>
        <v/>
      </c>
      <c r="O221" s="6">
        <f>IF(N221="","",B221&amp;"|"&amp;N221)</f>
        <v/>
      </c>
    </row>
    <row r="222">
      <c r="A222" s="5" t="n"/>
      <c r="B222" s="5" t="n"/>
      <c r="C222" s="15">
        <f>IF(A222&amp;""="","",COUNTIFS('الدرجات'!$A$6:$A$1005,A222&amp;"",'الدرجات'!$K$6:$K$1005,1))</f>
        <v/>
      </c>
      <c r="D222" s="15">
        <f>IF(A222&amp;""="","",MAX(0,'الإعدادات'!$B$10-C222))</f>
        <v/>
      </c>
      <c r="E222" s="19">
        <f>IF(A222&amp;""="","",SUMIFS('الدرجات'!$L$6:$L$1005,'الدرجات'!$A$6:$A$1005,A222&amp;"",'الدرجات'!$K$6:$K$1005,1))</f>
        <v/>
      </c>
      <c r="F222" s="19">
        <f>IF(A222&amp;""="","",SUMIFS('الدرجات'!$M$6:$M$1005,'الدرجات'!$A$6:$A$1005,A222&amp;"",'الدرجات'!$K$6:$K$1005,1))</f>
        <v/>
      </c>
      <c r="G222" s="19">
        <f>IF(A222&amp;""="","",E222+F222)</f>
        <v/>
      </c>
      <c r="H222" s="19">
        <f>IF(A222&amp;""="","",SUMIFS('الدرجات'!$N$6:$N$1005,'الدرجات'!$A$6:$A$1005,A222&amp;"",'الدرجات'!$K$6:$K$1005,1))</f>
        <v/>
      </c>
      <c r="I222" s="20">
        <f>IF(A222&amp;""="","",IF(D222&gt;0,"",IF(H222=0,"",ROUND(G222/H222,6))))</f>
        <v/>
      </c>
      <c r="J222" s="6">
        <f>IF(I222="","",IF(I222&gt;='الإعدادات'!$B$5,"ممتاز",IF(I222&gt;='الإعدادات'!$B$6,"جيد جدًا",IF(I222&gt;='الإعدادات'!$B$7,"جيد",IF(I222&gt;='الإعدادات'!$B$8,"مقبول","ضعيف")))))</f>
        <v/>
      </c>
      <c r="K222" s="15">
        <f>IF(A222&amp;""="","",COUNTIFS('الدرجات'!$A$6:$A$1005,A222&amp;"",'الدرجات'!$J$6:$J$1005,"متعثر"))</f>
        <v/>
      </c>
      <c r="L222" s="6">
        <f>IF(A222&amp;""="","",IF(D222&gt;0,"ناقص",IF(K222=0,"ناجح",IF(K222&lt;='الإعدادات'!$B$9,"دور ثانٍ","راسب"))))</f>
        <v/>
      </c>
      <c r="M222" s="15">
        <f>IF(I222="","",COUNTIFS('الطلاب'!$B$6:$B$305,B222&amp;"",'الطلاب'!$I$6:$I$305,"&gt;"&amp;I222)+1)</f>
        <v/>
      </c>
      <c r="N222" s="15">
        <f>IF(I222="","",COUNTIFS('الطلاب'!$B$6:$B$305,B222&amp;"",'الطلاب'!$I$6:$I$305,"&gt;"&amp;I222)+COUNTIFS($B$6:B222,B222&amp;"",$I$6:I222,I222))</f>
        <v/>
      </c>
      <c r="O222" s="6">
        <f>IF(N222="","",B222&amp;"|"&amp;N222)</f>
        <v/>
      </c>
    </row>
    <row r="223">
      <c r="A223" s="5" t="n"/>
      <c r="B223" s="5" t="n"/>
      <c r="C223" s="15">
        <f>IF(A223&amp;""="","",COUNTIFS('الدرجات'!$A$6:$A$1005,A223&amp;"",'الدرجات'!$K$6:$K$1005,1))</f>
        <v/>
      </c>
      <c r="D223" s="15">
        <f>IF(A223&amp;""="","",MAX(0,'الإعدادات'!$B$10-C223))</f>
        <v/>
      </c>
      <c r="E223" s="19">
        <f>IF(A223&amp;""="","",SUMIFS('الدرجات'!$L$6:$L$1005,'الدرجات'!$A$6:$A$1005,A223&amp;"",'الدرجات'!$K$6:$K$1005,1))</f>
        <v/>
      </c>
      <c r="F223" s="19">
        <f>IF(A223&amp;""="","",SUMIFS('الدرجات'!$M$6:$M$1005,'الدرجات'!$A$6:$A$1005,A223&amp;"",'الدرجات'!$K$6:$K$1005,1))</f>
        <v/>
      </c>
      <c r="G223" s="19">
        <f>IF(A223&amp;""="","",E223+F223)</f>
        <v/>
      </c>
      <c r="H223" s="19">
        <f>IF(A223&amp;""="","",SUMIFS('الدرجات'!$N$6:$N$1005,'الدرجات'!$A$6:$A$1005,A223&amp;"",'الدرجات'!$K$6:$K$1005,1))</f>
        <v/>
      </c>
      <c r="I223" s="20">
        <f>IF(A223&amp;""="","",IF(D223&gt;0,"",IF(H223=0,"",ROUND(G223/H223,6))))</f>
        <v/>
      </c>
      <c r="J223" s="6">
        <f>IF(I223="","",IF(I223&gt;='الإعدادات'!$B$5,"ممتاز",IF(I223&gt;='الإعدادات'!$B$6,"جيد جدًا",IF(I223&gt;='الإعدادات'!$B$7,"جيد",IF(I223&gt;='الإعدادات'!$B$8,"مقبول","ضعيف")))))</f>
        <v/>
      </c>
      <c r="K223" s="15">
        <f>IF(A223&amp;""="","",COUNTIFS('الدرجات'!$A$6:$A$1005,A223&amp;"",'الدرجات'!$J$6:$J$1005,"متعثر"))</f>
        <v/>
      </c>
      <c r="L223" s="6">
        <f>IF(A223&amp;""="","",IF(D223&gt;0,"ناقص",IF(K223=0,"ناجح",IF(K223&lt;='الإعدادات'!$B$9,"دور ثانٍ","راسب"))))</f>
        <v/>
      </c>
      <c r="M223" s="15">
        <f>IF(I223="","",COUNTIFS('الطلاب'!$B$6:$B$305,B223&amp;"",'الطلاب'!$I$6:$I$305,"&gt;"&amp;I223)+1)</f>
        <v/>
      </c>
      <c r="N223" s="15">
        <f>IF(I223="","",COUNTIFS('الطلاب'!$B$6:$B$305,B223&amp;"",'الطلاب'!$I$6:$I$305,"&gt;"&amp;I223)+COUNTIFS($B$6:B223,B223&amp;"",$I$6:I223,I223))</f>
        <v/>
      </c>
      <c r="O223" s="6">
        <f>IF(N223="","",B223&amp;"|"&amp;N223)</f>
        <v/>
      </c>
    </row>
    <row r="224">
      <c r="A224" s="5" t="n"/>
      <c r="B224" s="5" t="n"/>
      <c r="C224" s="15">
        <f>IF(A224&amp;""="","",COUNTIFS('الدرجات'!$A$6:$A$1005,A224&amp;"",'الدرجات'!$K$6:$K$1005,1))</f>
        <v/>
      </c>
      <c r="D224" s="15">
        <f>IF(A224&amp;""="","",MAX(0,'الإعدادات'!$B$10-C224))</f>
        <v/>
      </c>
      <c r="E224" s="19">
        <f>IF(A224&amp;""="","",SUMIFS('الدرجات'!$L$6:$L$1005,'الدرجات'!$A$6:$A$1005,A224&amp;"",'الدرجات'!$K$6:$K$1005,1))</f>
        <v/>
      </c>
      <c r="F224" s="19">
        <f>IF(A224&amp;""="","",SUMIFS('الدرجات'!$M$6:$M$1005,'الدرجات'!$A$6:$A$1005,A224&amp;"",'الدرجات'!$K$6:$K$1005,1))</f>
        <v/>
      </c>
      <c r="G224" s="19">
        <f>IF(A224&amp;""="","",E224+F224)</f>
        <v/>
      </c>
      <c r="H224" s="19">
        <f>IF(A224&amp;""="","",SUMIFS('الدرجات'!$N$6:$N$1005,'الدرجات'!$A$6:$A$1005,A224&amp;"",'الدرجات'!$K$6:$K$1005,1))</f>
        <v/>
      </c>
      <c r="I224" s="20">
        <f>IF(A224&amp;""="","",IF(D224&gt;0,"",IF(H224=0,"",ROUND(G224/H224,6))))</f>
        <v/>
      </c>
      <c r="J224" s="6">
        <f>IF(I224="","",IF(I224&gt;='الإعدادات'!$B$5,"ممتاز",IF(I224&gt;='الإعدادات'!$B$6,"جيد جدًا",IF(I224&gt;='الإعدادات'!$B$7,"جيد",IF(I224&gt;='الإعدادات'!$B$8,"مقبول","ضعيف")))))</f>
        <v/>
      </c>
      <c r="K224" s="15">
        <f>IF(A224&amp;""="","",COUNTIFS('الدرجات'!$A$6:$A$1005,A224&amp;"",'الدرجات'!$J$6:$J$1005,"متعثر"))</f>
        <v/>
      </c>
      <c r="L224" s="6">
        <f>IF(A224&amp;""="","",IF(D224&gt;0,"ناقص",IF(K224=0,"ناجح",IF(K224&lt;='الإعدادات'!$B$9,"دور ثانٍ","راسب"))))</f>
        <v/>
      </c>
      <c r="M224" s="15">
        <f>IF(I224="","",COUNTIFS('الطلاب'!$B$6:$B$305,B224&amp;"",'الطلاب'!$I$6:$I$305,"&gt;"&amp;I224)+1)</f>
        <v/>
      </c>
      <c r="N224" s="15">
        <f>IF(I224="","",COUNTIFS('الطلاب'!$B$6:$B$305,B224&amp;"",'الطلاب'!$I$6:$I$305,"&gt;"&amp;I224)+COUNTIFS($B$6:B224,B224&amp;"",$I$6:I224,I224))</f>
        <v/>
      </c>
      <c r="O224" s="6">
        <f>IF(N224="","",B224&amp;"|"&amp;N224)</f>
        <v/>
      </c>
    </row>
    <row r="225">
      <c r="A225" s="5" t="n"/>
      <c r="B225" s="5" t="n"/>
      <c r="C225" s="15">
        <f>IF(A225&amp;""="","",COUNTIFS('الدرجات'!$A$6:$A$1005,A225&amp;"",'الدرجات'!$K$6:$K$1005,1))</f>
        <v/>
      </c>
      <c r="D225" s="15">
        <f>IF(A225&amp;""="","",MAX(0,'الإعدادات'!$B$10-C225))</f>
        <v/>
      </c>
      <c r="E225" s="19">
        <f>IF(A225&amp;""="","",SUMIFS('الدرجات'!$L$6:$L$1005,'الدرجات'!$A$6:$A$1005,A225&amp;"",'الدرجات'!$K$6:$K$1005,1))</f>
        <v/>
      </c>
      <c r="F225" s="19">
        <f>IF(A225&amp;""="","",SUMIFS('الدرجات'!$M$6:$M$1005,'الدرجات'!$A$6:$A$1005,A225&amp;"",'الدرجات'!$K$6:$K$1005,1))</f>
        <v/>
      </c>
      <c r="G225" s="19">
        <f>IF(A225&amp;""="","",E225+F225)</f>
        <v/>
      </c>
      <c r="H225" s="19">
        <f>IF(A225&amp;""="","",SUMIFS('الدرجات'!$N$6:$N$1005,'الدرجات'!$A$6:$A$1005,A225&amp;"",'الدرجات'!$K$6:$K$1005,1))</f>
        <v/>
      </c>
      <c r="I225" s="20">
        <f>IF(A225&amp;""="","",IF(D225&gt;0,"",IF(H225=0,"",ROUND(G225/H225,6))))</f>
        <v/>
      </c>
      <c r="J225" s="6">
        <f>IF(I225="","",IF(I225&gt;='الإعدادات'!$B$5,"ممتاز",IF(I225&gt;='الإعدادات'!$B$6,"جيد جدًا",IF(I225&gt;='الإعدادات'!$B$7,"جيد",IF(I225&gt;='الإعدادات'!$B$8,"مقبول","ضعيف")))))</f>
        <v/>
      </c>
      <c r="K225" s="15">
        <f>IF(A225&amp;""="","",COUNTIFS('الدرجات'!$A$6:$A$1005,A225&amp;"",'الدرجات'!$J$6:$J$1005,"متعثر"))</f>
        <v/>
      </c>
      <c r="L225" s="6">
        <f>IF(A225&amp;""="","",IF(D225&gt;0,"ناقص",IF(K225=0,"ناجح",IF(K225&lt;='الإعدادات'!$B$9,"دور ثانٍ","راسب"))))</f>
        <v/>
      </c>
      <c r="M225" s="15">
        <f>IF(I225="","",COUNTIFS('الطلاب'!$B$6:$B$305,B225&amp;"",'الطلاب'!$I$6:$I$305,"&gt;"&amp;I225)+1)</f>
        <v/>
      </c>
      <c r="N225" s="15">
        <f>IF(I225="","",COUNTIFS('الطلاب'!$B$6:$B$305,B225&amp;"",'الطلاب'!$I$6:$I$305,"&gt;"&amp;I225)+COUNTIFS($B$6:B225,B225&amp;"",$I$6:I225,I225))</f>
        <v/>
      </c>
      <c r="O225" s="6">
        <f>IF(N225="","",B225&amp;"|"&amp;N225)</f>
        <v/>
      </c>
    </row>
    <row r="226">
      <c r="A226" s="5" t="n"/>
      <c r="B226" s="5" t="n"/>
      <c r="C226" s="15">
        <f>IF(A226&amp;""="","",COUNTIFS('الدرجات'!$A$6:$A$1005,A226&amp;"",'الدرجات'!$K$6:$K$1005,1))</f>
        <v/>
      </c>
      <c r="D226" s="15">
        <f>IF(A226&amp;""="","",MAX(0,'الإعدادات'!$B$10-C226))</f>
        <v/>
      </c>
      <c r="E226" s="19">
        <f>IF(A226&amp;""="","",SUMIFS('الدرجات'!$L$6:$L$1005,'الدرجات'!$A$6:$A$1005,A226&amp;"",'الدرجات'!$K$6:$K$1005,1))</f>
        <v/>
      </c>
      <c r="F226" s="19">
        <f>IF(A226&amp;""="","",SUMIFS('الدرجات'!$M$6:$M$1005,'الدرجات'!$A$6:$A$1005,A226&amp;"",'الدرجات'!$K$6:$K$1005,1))</f>
        <v/>
      </c>
      <c r="G226" s="19">
        <f>IF(A226&amp;""="","",E226+F226)</f>
        <v/>
      </c>
      <c r="H226" s="19">
        <f>IF(A226&amp;""="","",SUMIFS('الدرجات'!$N$6:$N$1005,'الدرجات'!$A$6:$A$1005,A226&amp;"",'الدرجات'!$K$6:$K$1005,1))</f>
        <v/>
      </c>
      <c r="I226" s="20">
        <f>IF(A226&amp;""="","",IF(D226&gt;0,"",IF(H226=0,"",ROUND(G226/H226,6))))</f>
        <v/>
      </c>
      <c r="J226" s="6">
        <f>IF(I226="","",IF(I226&gt;='الإعدادات'!$B$5,"ممتاز",IF(I226&gt;='الإعدادات'!$B$6,"جيد جدًا",IF(I226&gt;='الإعدادات'!$B$7,"جيد",IF(I226&gt;='الإعدادات'!$B$8,"مقبول","ضعيف")))))</f>
        <v/>
      </c>
      <c r="K226" s="15">
        <f>IF(A226&amp;""="","",COUNTIFS('الدرجات'!$A$6:$A$1005,A226&amp;"",'الدرجات'!$J$6:$J$1005,"متعثر"))</f>
        <v/>
      </c>
      <c r="L226" s="6">
        <f>IF(A226&amp;""="","",IF(D226&gt;0,"ناقص",IF(K226=0,"ناجح",IF(K226&lt;='الإعدادات'!$B$9,"دور ثانٍ","راسب"))))</f>
        <v/>
      </c>
      <c r="M226" s="15">
        <f>IF(I226="","",COUNTIFS('الطلاب'!$B$6:$B$305,B226&amp;"",'الطلاب'!$I$6:$I$305,"&gt;"&amp;I226)+1)</f>
        <v/>
      </c>
      <c r="N226" s="15">
        <f>IF(I226="","",COUNTIFS('الطلاب'!$B$6:$B$305,B226&amp;"",'الطلاب'!$I$6:$I$305,"&gt;"&amp;I226)+COUNTIFS($B$6:B226,B226&amp;"",$I$6:I226,I226))</f>
        <v/>
      </c>
      <c r="O226" s="6">
        <f>IF(N226="","",B226&amp;"|"&amp;N226)</f>
        <v/>
      </c>
    </row>
    <row r="227">
      <c r="A227" s="5" t="n"/>
      <c r="B227" s="5" t="n"/>
      <c r="C227" s="15">
        <f>IF(A227&amp;""="","",COUNTIFS('الدرجات'!$A$6:$A$1005,A227&amp;"",'الدرجات'!$K$6:$K$1005,1))</f>
        <v/>
      </c>
      <c r="D227" s="15">
        <f>IF(A227&amp;""="","",MAX(0,'الإعدادات'!$B$10-C227))</f>
        <v/>
      </c>
      <c r="E227" s="19">
        <f>IF(A227&amp;""="","",SUMIFS('الدرجات'!$L$6:$L$1005,'الدرجات'!$A$6:$A$1005,A227&amp;"",'الدرجات'!$K$6:$K$1005,1))</f>
        <v/>
      </c>
      <c r="F227" s="19">
        <f>IF(A227&amp;""="","",SUMIFS('الدرجات'!$M$6:$M$1005,'الدرجات'!$A$6:$A$1005,A227&amp;"",'الدرجات'!$K$6:$K$1005,1))</f>
        <v/>
      </c>
      <c r="G227" s="19">
        <f>IF(A227&amp;""="","",E227+F227)</f>
        <v/>
      </c>
      <c r="H227" s="19">
        <f>IF(A227&amp;""="","",SUMIFS('الدرجات'!$N$6:$N$1005,'الدرجات'!$A$6:$A$1005,A227&amp;"",'الدرجات'!$K$6:$K$1005,1))</f>
        <v/>
      </c>
      <c r="I227" s="20">
        <f>IF(A227&amp;""="","",IF(D227&gt;0,"",IF(H227=0,"",ROUND(G227/H227,6))))</f>
        <v/>
      </c>
      <c r="J227" s="6">
        <f>IF(I227="","",IF(I227&gt;='الإعدادات'!$B$5,"ممتاز",IF(I227&gt;='الإعدادات'!$B$6,"جيد جدًا",IF(I227&gt;='الإعدادات'!$B$7,"جيد",IF(I227&gt;='الإعدادات'!$B$8,"مقبول","ضعيف")))))</f>
        <v/>
      </c>
      <c r="K227" s="15">
        <f>IF(A227&amp;""="","",COUNTIFS('الدرجات'!$A$6:$A$1005,A227&amp;"",'الدرجات'!$J$6:$J$1005,"متعثر"))</f>
        <v/>
      </c>
      <c r="L227" s="6">
        <f>IF(A227&amp;""="","",IF(D227&gt;0,"ناقص",IF(K227=0,"ناجح",IF(K227&lt;='الإعدادات'!$B$9,"دور ثانٍ","راسب"))))</f>
        <v/>
      </c>
      <c r="M227" s="15">
        <f>IF(I227="","",COUNTIFS('الطلاب'!$B$6:$B$305,B227&amp;"",'الطلاب'!$I$6:$I$305,"&gt;"&amp;I227)+1)</f>
        <v/>
      </c>
      <c r="N227" s="15">
        <f>IF(I227="","",COUNTIFS('الطلاب'!$B$6:$B$305,B227&amp;"",'الطلاب'!$I$6:$I$305,"&gt;"&amp;I227)+COUNTIFS($B$6:B227,B227&amp;"",$I$6:I227,I227))</f>
        <v/>
      </c>
      <c r="O227" s="6">
        <f>IF(N227="","",B227&amp;"|"&amp;N227)</f>
        <v/>
      </c>
    </row>
    <row r="228">
      <c r="A228" s="5" t="n"/>
      <c r="B228" s="5" t="n"/>
      <c r="C228" s="15">
        <f>IF(A228&amp;""="","",COUNTIFS('الدرجات'!$A$6:$A$1005,A228&amp;"",'الدرجات'!$K$6:$K$1005,1))</f>
        <v/>
      </c>
      <c r="D228" s="15">
        <f>IF(A228&amp;""="","",MAX(0,'الإعدادات'!$B$10-C228))</f>
        <v/>
      </c>
      <c r="E228" s="19">
        <f>IF(A228&amp;""="","",SUMIFS('الدرجات'!$L$6:$L$1005,'الدرجات'!$A$6:$A$1005,A228&amp;"",'الدرجات'!$K$6:$K$1005,1))</f>
        <v/>
      </c>
      <c r="F228" s="19">
        <f>IF(A228&amp;""="","",SUMIFS('الدرجات'!$M$6:$M$1005,'الدرجات'!$A$6:$A$1005,A228&amp;"",'الدرجات'!$K$6:$K$1005,1))</f>
        <v/>
      </c>
      <c r="G228" s="19">
        <f>IF(A228&amp;""="","",E228+F228)</f>
        <v/>
      </c>
      <c r="H228" s="19">
        <f>IF(A228&amp;""="","",SUMIFS('الدرجات'!$N$6:$N$1005,'الدرجات'!$A$6:$A$1005,A228&amp;"",'الدرجات'!$K$6:$K$1005,1))</f>
        <v/>
      </c>
      <c r="I228" s="20">
        <f>IF(A228&amp;""="","",IF(D228&gt;0,"",IF(H228=0,"",ROUND(G228/H228,6))))</f>
        <v/>
      </c>
      <c r="J228" s="6">
        <f>IF(I228="","",IF(I228&gt;='الإعدادات'!$B$5,"ممتاز",IF(I228&gt;='الإعدادات'!$B$6,"جيد جدًا",IF(I228&gt;='الإعدادات'!$B$7,"جيد",IF(I228&gt;='الإعدادات'!$B$8,"مقبول","ضعيف")))))</f>
        <v/>
      </c>
      <c r="K228" s="15">
        <f>IF(A228&amp;""="","",COUNTIFS('الدرجات'!$A$6:$A$1005,A228&amp;"",'الدرجات'!$J$6:$J$1005,"متعثر"))</f>
        <v/>
      </c>
      <c r="L228" s="6">
        <f>IF(A228&amp;""="","",IF(D228&gt;0,"ناقص",IF(K228=0,"ناجح",IF(K228&lt;='الإعدادات'!$B$9,"دور ثانٍ","راسب"))))</f>
        <v/>
      </c>
      <c r="M228" s="15">
        <f>IF(I228="","",COUNTIFS('الطلاب'!$B$6:$B$305,B228&amp;"",'الطلاب'!$I$6:$I$305,"&gt;"&amp;I228)+1)</f>
        <v/>
      </c>
      <c r="N228" s="15">
        <f>IF(I228="","",COUNTIFS('الطلاب'!$B$6:$B$305,B228&amp;"",'الطلاب'!$I$6:$I$305,"&gt;"&amp;I228)+COUNTIFS($B$6:B228,B228&amp;"",$I$6:I228,I228))</f>
        <v/>
      </c>
      <c r="O228" s="6">
        <f>IF(N228="","",B228&amp;"|"&amp;N228)</f>
        <v/>
      </c>
    </row>
    <row r="229">
      <c r="A229" s="5" t="n"/>
      <c r="B229" s="5" t="n"/>
      <c r="C229" s="15">
        <f>IF(A229&amp;""="","",COUNTIFS('الدرجات'!$A$6:$A$1005,A229&amp;"",'الدرجات'!$K$6:$K$1005,1))</f>
        <v/>
      </c>
      <c r="D229" s="15">
        <f>IF(A229&amp;""="","",MAX(0,'الإعدادات'!$B$10-C229))</f>
        <v/>
      </c>
      <c r="E229" s="19">
        <f>IF(A229&amp;""="","",SUMIFS('الدرجات'!$L$6:$L$1005,'الدرجات'!$A$6:$A$1005,A229&amp;"",'الدرجات'!$K$6:$K$1005,1))</f>
        <v/>
      </c>
      <c r="F229" s="19">
        <f>IF(A229&amp;""="","",SUMIFS('الدرجات'!$M$6:$M$1005,'الدرجات'!$A$6:$A$1005,A229&amp;"",'الدرجات'!$K$6:$K$1005,1))</f>
        <v/>
      </c>
      <c r="G229" s="19">
        <f>IF(A229&amp;""="","",E229+F229)</f>
        <v/>
      </c>
      <c r="H229" s="19">
        <f>IF(A229&amp;""="","",SUMIFS('الدرجات'!$N$6:$N$1005,'الدرجات'!$A$6:$A$1005,A229&amp;"",'الدرجات'!$K$6:$K$1005,1))</f>
        <v/>
      </c>
      <c r="I229" s="20">
        <f>IF(A229&amp;""="","",IF(D229&gt;0,"",IF(H229=0,"",ROUND(G229/H229,6))))</f>
        <v/>
      </c>
      <c r="J229" s="6">
        <f>IF(I229="","",IF(I229&gt;='الإعدادات'!$B$5,"ممتاز",IF(I229&gt;='الإعدادات'!$B$6,"جيد جدًا",IF(I229&gt;='الإعدادات'!$B$7,"جيد",IF(I229&gt;='الإعدادات'!$B$8,"مقبول","ضعيف")))))</f>
        <v/>
      </c>
      <c r="K229" s="15">
        <f>IF(A229&amp;""="","",COUNTIFS('الدرجات'!$A$6:$A$1005,A229&amp;"",'الدرجات'!$J$6:$J$1005,"متعثر"))</f>
        <v/>
      </c>
      <c r="L229" s="6">
        <f>IF(A229&amp;""="","",IF(D229&gt;0,"ناقص",IF(K229=0,"ناجح",IF(K229&lt;='الإعدادات'!$B$9,"دور ثانٍ","راسب"))))</f>
        <v/>
      </c>
      <c r="M229" s="15">
        <f>IF(I229="","",COUNTIFS('الطلاب'!$B$6:$B$305,B229&amp;"",'الطلاب'!$I$6:$I$305,"&gt;"&amp;I229)+1)</f>
        <v/>
      </c>
      <c r="N229" s="15">
        <f>IF(I229="","",COUNTIFS('الطلاب'!$B$6:$B$305,B229&amp;"",'الطلاب'!$I$6:$I$305,"&gt;"&amp;I229)+COUNTIFS($B$6:B229,B229&amp;"",$I$6:I229,I229))</f>
        <v/>
      </c>
      <c r="O229" s="6">
        <f>IF(N229="","",B229&amp;"|"&amp;N229)</f>
        <v/>
      </c>
    </row>
    <row r="230">
      <c r="A230" s="5" t="n"/>
      <c r="B230" s="5" t="n"/>
      <c r="C230" s="15">
        <f>IF(A230&amp;""="","",COUNTIFS('الدرجات'!$A$6:$A$1005,A230&amp;"",'الدرجات'!$K$6:$K$1005,1))</f>
        <v/>
      </c>
      <c r="D230" s="15">
        <f>IF(A230&amp;""="","",MAX(0,'الإعدادات'!$B$10-C230))</f>
        <v/>
      </c>
      <c r="E230" s="19">
        <f>IF(A230&amp;""="","",SUMIFS('الدرجات'!$L$6:$L$1005,'الدرجات'!$A$6:$A$1005,A230&amp;"",'الدرجات'!$K$6:$K$1005,1))</f>
        <v/>
      </c>
      <c r="F230" s="19">
        <f>IF(A230&amp;""="","",SUMIFS('الدرجات'!$M$6:$M$1005,'الدرجات'!$A$6:$A$1005,A230&amp;"",'الدرجات'!$K$6:$K$1005,1))</f>
        <v/>
      </c>
      <c r="G230" s="19">
        <f>IF(A230&amp;""="","",E230+F230)</f>
        <v/>
      </c>
      <c r="H230" s="19">
        <f>IF(A230&amp;""="","",SUMIFS('الدرجات'!$N$6:$N$1005,'الدرجات'!$A$6:$A$1005,A230&amp;"",'الدرجات'!$K$6:$K$1005,1))</f>
        <v/>
      </c>
      <c r="I230" s="20">
        <f>IF(A230&amp;""="","",IF(D230&gt;0,"",IF(H230=0,"",ROUND(G230/H230,6))))</f>
        <v/>
      </c>
      <c r="J230" s="6">
        <f>IF(I230="","",IF(I230&gt;='الإعدادات'!$B$5,"ممتاز",IF(I230&gt;='الإعدادات'!$B$6,"جيد جدًا",IF(I230&gt;='الإعدادات'!$B$7,"جيد",IF(I230&gt;='الإعدادات'!$B$8,"مقبول","ضعيف")))))</f>
        <v/>
      </c>
      <c r="K230" s="15">
        <f>IF(A230&amp;""="","",COUNTIFS('الدرجات'!$A$6:$A$1005,A230&amp;"",'الدرجات'!$J$6:$J$1005,"متعثر"))</f>
        <v/>
      </c>
      <c r="L230" s="6">
        <f>IF(A230&amp;""="","",IF(D230&gt;0,"ناقص",IF(K230=0,"ناجح",IF(K230&lt;='الإعدادات'!$B$9,"دور ثانٍ","راسب"))))</f>
        <v/>
      </c>
      <c r="M230" s="15">
        <f>IF(I230="","",COUNTIFS('الطلاب'!$B$6:$B$305,B230&amp;"",'الطلاب'!$I$6:$I$305,"&gt;"&amp;I230)+1)</f>
        <v/>
      </c>
      <c r="N230" s="15">
        <f>IF(I230="","",COUNTIFS('الطلاب'!$B$6:$B$305,B230&amp;"",'الطلاب'!$I$6:$I$305,"&gt;"&amp;I230)+COUNTIFS($B$6:B230,B230&amp;"",$I$6:I230,I230))</f>
        <v/>
      </c>
      <c r="O230" s="6">
        <f>IF(N230="","",B230&amp;"|"&amp;N230)</f>
        <v/>
      </c>
    </row>
    <row r="231">
      <c r="A231" s="5" t="n"/>
      <c r="B231" s="5" t="n"/>
      <c r="C231" s="15">
        <f>IF(A231&amp;""="","",COUNTIFS('الدرجات'!$A$6:$A$1005,A231&amp;"",'الدرجات'!$K$6:$K$1005,1))</f>
        <v/>
      </c>
      <c r="D231" s="15">
        <f>IF(A231&amp;""="","",MAX(0,'الإعدادات'!$B$10-C231))</f>
        <v/>
      </c>
      <c r="E231" s="19">
        <f>IF(A231&amp;""="","",SUMIFS('الدرجات'!$L$6:$L$1005,'الدرجات'!$A$6:$A$1005,A231&amp;"",'الدرجات'!$K$6:$K$1005,1))</f>
        <v/>
      </c>
      <c r="F231" s="19">
        <f>IF(A231&amp;""="","",SUMIFS('الدرجات'!$M$6:$M$1005,'الدرجات'!$A$6:$A$1005,A231&amp;"",'الدرجات'!$K$6:$K$1005,1))</f>
        <v/>
      </c>
      <c r="G231" s="19">
        <f>IF(A231&amp;""="","",E231+F231)</f>
        <v/>
      </c>
      <c r="H231" s="19">
        <f>IF(A231&amp;""="","",SUMIFS('الدرجات'!$N$6:$N$1005,'الدرجات'!$A$6:$A$1005,A231&amp;"",'الدرجات'!$K$6:$K$1005,1))</f>
        <v/>
      </c>
      <c r="I231" s="20">
        <f>IF(A231&amp;""="","",IF(D231&gt;0,"",IF(H231=0,"",ROUND(G231/H231,6))))</f>
        <v/>
      </c>
      <c r="J231" s="6">
        <f>IF(I231="","",IF(I231&gt;='الإعدادات'!$B$5,"ممتاز",IF(I231&gt;='الإعدادات'!$B$6,"جيد جدًا",IF(I231&gt;='الإعدادات'!$B$7,"جيد",IF(I231&gt;='الإعدادات'!$B$8,"مقبول","ضعيف")))))</f>
        <v/>
      </c>
      <c r="K231" s="15">
        <f>IF(A231&amp;""="","",COUNTIFS('الدرجات'!$A$6:$A$1005,A231&amp;"",'الدرجات'!$J$6:$J$1005,"متعثر"))</f>
        <v/>
      </c>
      <c r="L231" s="6">
        <f>IF(A231&amp;""="","",IF(D231&gt;0,"ناقص",IF(K231=0,"ناجح",IF(K231&lt;='الإعدادات'!$B$9,"دور ثانٍ","راسب"))))</f>
        <v/>
      </c>
      <c r="M231" s="15">
        <f>IF(I231="","",COUNTIFS('الطلاب'!$B$6:$B$305,B231&amp;"",'الطلاب'!$I$6:$I$305,"&gt;"&amp;I231)+1)</f>
        <v/>
      </c>
      <c r="N231" s="15">
        <f>IF(I231="","",COUNTIFS('الطلاب'!$B$6:$B$305,B231&amp;"",'الطلاب'!$I$6:$I$305,"&gt;"&amp;I231)+COUNTIFS($B$6:B231,B231&amp;"",$I$6:I231,I231))</f>
        <v/>
      </c>
      <c r="O231" s="6">
        <f>IF(N231="","",B231&amp;"|"&amp;N231)</f>
        <v/>
      </c>
    </row>
    <row r="232">
      <c r="A232" s="5" t="n"/>
      <c r="B232" s="5" t="n"/>
      <c r="C232" s="15">
        <f>IF(A232&amp;""="","",COUNTIFS('الدرجات'!$A$6:$A$1005,A232&amp;"",'الدرجات'!$K$6:$K$1005,1))</f>
        <v/>
      </c>
      <c r="D232" s="15">
        <f>IF(A232&amp;""="","",MAX(0,'الإعدادات'!$B$10-C232))</f>
        <v/>
      </c>
      <c r="E232" s="19">
        <f>IF(A232&amp;""="","",SUMIFS('الدرجات'!$L$6:$L$1005,'الدرجات'!$A$6:$A$1005,A232&amp;"",'الدرجات'!$K$6:$K$1005,1))</f>
        <v/>
      </c>
      <c r="F232" s="19">
        <f>IF(A232&amp;""="","",SUMIFS('الدرجات'!$M$6:$M$1005,'الدرجات'!$A$6:$A$1005,A232&amp;"",'الدرجات'!$K$6:$K$1005,1))</f>
        <v/>
      </c>
      <c r="G232" s="19">
        <f>IF(A232&amp;""="","",E232+F232)</f>
        <v/>
      </c>
      <c r="H232" s="19">
        <f>IF(A232&amp;""="","",SUMIFS('الدرجات'!$N$6:$N$1005,'الدرجات'!$A$6:$A$1005,A232&amp;"",'الدرجات'!$K$6:$K$1005,1))</f>
        <v/>
      </c>
      <c r="I232" s="20">
        <f>IF(A232&amp;""="","",IF(D232&gt;0,"",IF(H232=0,"",ROUND(G232/H232,6))))</f>
        <v/>
      </c>
      <c r="J232" s="6">
        <f>IF(I232="","",IF(I232&gt;='الإعدادات'!$B$5,"ممتاز",IF(I232&gt;='الإعدادات'!$B$6,"جيد جدًا",IF(I232&gt;='الإعدادات'!$B$7,"جيد",IF(I232&gt;='الإعدادات'!$B$8,"مقبول","ضعيف")))))</f>
        <v/>
      </c>
      <c r="K232" s="15">
        <f>IF(A232&amp;""="","",COUNTIFS('الدرجات'!$A$6:$A$1005,A232&amp;"",'الدرجات'!$J$6:$J$1005,"متعثر"))</f>
        <v/>
      </c>
      <c r="L232" s="6">
        <f>IF(A232&amp;""="","",IF(D232&gt;0,"ناقص",IF(K232=0,"ناجح",IF(K232&lt;='الإعدادات'!$B$9,"دور ثانٍ","راسب"))))</f>
        <v/>
      </c>
      <c r="M232" s="15">
        <f>IF(I232="","",COUNTIFS('الطلاب'!$B$6:$B$305,B232&amp;"",'الطلاب'!$I$6:$I$305,"&gt;"&amp;I232)+1)</f>
        <v/>
      </c>
      <c r="N232" s="15">
        <f>IF(I232="","",COUNTIFS('الطلاب'!$B$6:$B$305,B232&amp;"",'الطلاب'!$I$6:$I$305,"&gt;"&amp;I232)+COUNTIFS($B$6:B232,B232&amp;"",$I$6:I232,I232))</f>
        <v/>
      </c>
      <c r="O232" s="6">
        <f>IF(N232="","",B232&amp;"|"&amp;N232)</f>
        <v/>
      </c>
    </row>
    <row r="233">
      <c r="A233" s="5" t="n"/>
      <c r="B233" s="5" t="n"/>
      <c r="C233" s="15">
        <f>IF(A233&amp;""="","",COUNTIFS('الدرجات'!$A$6:$A$1005,A233&amp;"",'الدرجات'!$K$6:$K$1005,1))</f>
        <v/>
      </c>
      <c r="D233" s="15">
        <f>IF(A233&amp;""="","",MAX(0,'الإعدادات'!$B$10-C233))</f>
        <v/>
      </c>
      <c r="E233" s="19">
        <f>IF(A233&amp;""="","",SUMIFS('الدرجات'!$L$6:$L$1005,'الدرجات'!$A$6:$A$1005,A233&amp;"",'الدرجات'!$K$6:$K$1005,1))</f>
        <v/>
      </c>
      <c r="F233" s="19">
        <f>IF(A233&amp;""="","",SUMIFS('الدرجات'!$M$6:$M$1005,'الدرجات'!$A$6:$A$1005,A233&amp;"",'الدرجات'!$K$6:$K$1005,1))</f>
        <v/>
      </c>
      <c r="G233" s="19">
        <f>IF(A233&amp;""="","",E233+F233)</f>
        <v/>
      </c>
      <c r="H233" s="19">
        <f>IF(A233&amp;""="","",SUMIFS('الدرجات'!$N$6:$N$1005,'الدرجات'!$A$6:$A$1005,A233&amp;"",'الدرجات'!$K$6:$K$1005,1))</f>
        <v/>
      </c>
      <c r="I233" s="20">
        <f>IF(A233&amp;""="","",IF(D233&gt;0,"",IF(H233=0,"",ROUND(G233/H233,6))))</f>
        <v/>
      </c>
      <c r="J233" s="6">
        <f>IF(I233="","",IF(I233&gt;='الإعدادات'!$B$5,"ممتاز",IF(I233&gt;='الإعدادات'!$B$6,"جيد جدًا",IF(I233&gt;='الإعدادات'!$B$7,"جيد",IF(I233&gt;='الإعدادات'!$B$8,"مقبول","ضعيف")))))</f>
        <v/>
      </c>
      <c r="K233" s="15">
        <f>IF(A233&amp;""="","",COUNTIFS('الدرجات'!$A$6:$A$1005,A233&amp;"",'الدرجات'!$J$6:$J$1005,"متعثر"))</f>
        <v/>
      </c>
      <c r="L233" s="6">
        <f>IF(A233&amp;""="","",IF(D233&gt;0,"ناقص",IF(K233=0,"ناجح",IF(K233&lt;='الإعدادات'!$B$9,"دور ثانٍ","راسب"))))</f>
        <v/>
      </c>
      <c r="M233" s="15">
        <f>IF(I233="","",COUNTIFS('الطلاب'!$B$6:$B$305,B233&amp;"",'الطلاب'!$I$6:$I$305,"&gt;"&amp;I233)+1)</f>
        <v/>
      </c>
      <c r="N233" s="15">
        <f>IF(I233="","",COUNTIFS('الطلاب'!$B$6:$B$305,B233&amp;"",'الطلاب'!$I$6:$I$305,"&gt;"&amp;I233)+COUNTIFS($B$6:B233,B233&amp;"",$I$6:I233,I233))</f>
        <v/>
      </c>
      <c r="O233" s="6">
        <f>IF(N233="","",B233&amp;"|"&amp;N233)</f>
        <v/>
      </c>
    </row>
    <row r="234">
      <c r="A234" s="5" t="n"/>
      <c r="B234" s="5" t="n"/>
      <c r="C234" s="15">
        <f>IF(A234&amp;""="","",COUNTIFS('الدرجات'!$A$6:$A$1005,A234&amp;"",'الدرجات'!$K$6:$K$1005,1))</f>
        <v/>
      </c>
      <c r="D234" s="15">
        <f>IF(A234&amp;""="","",MAX(0,'الإعدادات'!$B$10-C234))</f>
        <v/>
      </c>
      <c r="E234" s="19">
        <f>IF(A234&amp;""="","",SUMIFS('الدرجات'!$L$6:$L$1005,'الدرجات'!$A$6:$A$1005,A234&amp;"",'الدرجات'!$K$6:$K$1005,1))</f>
        <v/>
      </c>
      <c r="F234" s="19">
        <f>IF(A234&amp;""="","",SUMIFS('الدرجات'!$M$6:$M$1005,'الدرجات'!$A$6:$A$1005,A234&amp;"",'الدرجات'!$K$6:$K$1005,1))</f>
        <v/>
      </c>
      <c r="G234" s="19">
        <f>IF(A234&amp;""="","",E234+F234)</f>
        <v/>
      </c>
      <c r="H234" s="19">
        <f>IF(A234&amp;""="","",SUMIFS('الدرجات'!$N$6:$N$1005,'الدرجات'!$A$6:$A$1005,A234&amp;"",'الدرجات'!$K$6:$K$1005,1))</f>
        <v/>
      </c>
      <c r="I234" s="20">
        <f>IF(A234&amp;""="","",IF(D234&gt;0,"",IF(H234=0,"",ROUND(G234/H234,6))))</f>
        <v/>
      </c>
      <c r="J234" s="6">
        <f>IF(I234="","",IF(I234&gt;='الإعدادات'!$B$5,"ممتاز",IF(I234&gt;='الإعدادات'!$B$6,"جيد جدًا",IF(I234&gt;='الإعدادات'!$B$7,"جيد",IF(I234&gt;='الإعدادات'!$B$8,"مقبول","ضعيف")))))</f>
        <v/>
      </c>
      <c r="K234" s="15">
        <f>IF(A234&amp;""="","",COUNTIFS('الدرجات'!$A$6:$A$1005,A234&amp;"",'الدرجات'!$J$6:$J$1005,"متعثر"))</f>
        <v/>
      </c>
      <c r="L234" s="6">
        <f>IF(A234&amp;""="","",IF(D234&gt;0,"ناقص",IF(K234=0,"ناجح",IF(K234&lt;='الإعدادات'!$B$9,"دور ثانٍ","راسب"))))</f>
        <v/>
      </c>
      <c r="M234" s="15">
        <f>IF(I234="","",COUNTIFS('الطلاب'!$B$6:$B$305,B234&amp;"",'الطلاب'!$I$6:$I$305,"&gt;"&amp;I234)+1)</f>
        <v/>
      </c>
      <c r="N234" s="15">
        <f>IF(I234="","",COUNTIFS('الطلاب'!$B$6:$B$305,B234&amp;"",'الطلاب'!$I$6:$I$305,"&gt;"&amp;I234)+COUNTIFS($B$6:B234,B234&amp;"",$I$6:I234,I234))</f>
        <v/>
      </c>
      <c r="O234" s="6">
        <f>IF(N234="","",B234&amp;"|"&amp;N234)</f>
        <v/>
      </c>
    </row>
    <row r="235">
      <c r="A235" s="5" t="n"/>
      <c r="B235" s="5" t="n"/>
      <c r="C235" s="15">
        <f>IF(A235&amp;""="","",COUNTIFS('الدرجات'!$A$6:$A$1005,A235&amp;"",'الدرجات'!$K$6:$K$1005,1))</f>
        <v/>
      </c>
      <c r="D235" s="15">
        <f>IF(A235&amp;""="","",MAX(0,'الإعدادات'!$B$10-C235))</f>
        <v/>
      </c>
      <c r="E235" s="19">
        <f>IF(A235&amp;""="","",SUMIFS('الدرجات'!$L$6:$L$1005,'الدرجات'!$A$6:$A$1005,A235&amp;"",'الدرجات'!$K$6:$K$1005,1))</f>
        <v/>
      </c>
      <c r="F235" s="19">
        <f>IF(A235&amp;""="","",SUMIFS('الدرجات'!$M$6:$M$1005,'الدرجات'!$A$6:$A$1005,A235&amp;"",'الدرجات'!$K$6:$K$1005,1))</f>
        <v/>
      </c>
      <c r="G235" s="19">
        <f>IF(A235&amp;""="","",E235+F235)</f>
        <v/>
      </c>
      <c r="H235" s="19">
        <f>IF(A235&amp;""="","",SUMIFS('الدرجات'!$N$6:$N$1005,'الدرجات'!$A$6:$A$1005,A235&amp;"",'الدرجات'!$K$6:$K$1005,1))</f>
        <v/>
      </c>
      <c r="I235" s="20">
        <f>IF(A235&amp;""="","",IF(D235&gt;0,"",IF(H235=0,"",ROUND(G235/H235,6))))</f>
        <v/>
      </c>
      <c r="J235" s="6">
        <f>IF(I235="","",IF(I235&gt;='الإعدادات'!$B$5,"ممتاز",IF(I235&gt;='الإعدادات'!$B$6,"جيد جدًا",IF(I235&gt;='الإعدادات'!$B$7,"جيد",IF(I235&gt;='الإعدادات'!$B$8,"مقبول","ضعيف")))))</f>
        <v/>
      </c>
      <c r="K235" s="15">
        <f>IF(A235&amp;""="","",COUNTIFS('الدرجات'!$A$6:$A$1005,A235&amp;"",'الدرجات'!$J$6:$J$1005,"متعثر"))</f>
        <v/>
      </c>
      <c r="L235" s="6">
        <f>IF(A235&amp;""="","",IF(D235&gt;0,"ناقص",IF(K235=0,"ناجح",IF(K235&lt;='الإعدادات'!$B$9,"دور ثانٍ","راسب"))))</f>
        <v/>
      </c>
      <c r="M235" s="15">
        <f>IF(I235="","",COUNTIFS('الطلاب'!$B$6:$B$305,B235&amp;"",'الطلاب'!$I$6:$I$305,"&gt;"&amp;I235)+1)</f>
        <v/>
      </c>
      <c r="N235" s="15">
        <f>IF(I235="","",COUNTIFS('الطلاب'!$B$6:$B$305,B235&amp;"",'الطلاب'!$I$6:$I$305,"&gt;"&amp;I235)+COUNTIFS($B$6:B235,B235&amp;"",$I$6:I235,I235))</f>
        <v/>
      </c>
      <c r="O235" s="6">
        <f>IF(N235="","",B235&amp;"|"&amp;N235)</f>
        <v/>
      </c>
    </row>
    <row r="236">
      <c r="A236" s="5" t="n"/>
      <c r="B236" s="5" t="n"/>
      <c r="C236" s="15">
        <f>IF(A236&amp;""="","",COUNTIFS('الدرجات'!$A$6:$A$1005,A236&amp;"",'الدرجات'!$K$6:$K$1005,1))</f>
        <v/>
      </c>
      <c r="D236" s="15">
        <f>IF(A236&amp;""="","",MAX(0,'الإعدادات'!$B$10-C236))</f>
        <v/>
      </c>
      <c r="E236" s="19">
        <f>IF(A236&amp;""="","",SUMIFS('الدرجات'!$L$6:$L$1005,'الدرجات'!$A$6:$A$1005,A236&amp;"",'الدرجات'!$K$6:$K$1005,1))</f>
        <v/>
      </c>
      <c r="F236" s="19">
        <f>IF(A236&amp;""="","",SUMIFS('الدرجات'!$M$6:$M$1005,'الدرجات'!$A$6:$A$1005,A236&amp;"",'الدرجات'!$K$6:$K$1005,1))</f>
        <v/>
      </c>
      <c r="G236" s="19">
        <f>IF(A236&amp;""="","",E236+F236)</f>
        <v/>
      </c>
      <c r="H236" s="19">
        <f>IF(A236&amp;""="","",SUMIFS('الدرجات'!$N$6:$N$1005,'الدرجات'!$A$6:$A$1005,A236&amp;"",'الدرجات'!$K$6:$K$1005,1))</f>
        <v/>
      </c>
      <c r="I236" s="20">
        <f>IF(A236&amp;""="","",IF(D236&gt;0,"",IF(H236=0,"",ROUND(G236/H236,6))))</f>
        <v/>
      </c>
      <c r="J236" s="6">
        <f>IF(I236="","",IF(I236&gt;='الإعدادات'!$B$5,"ممتاز",IF(I236&gt;='الإعدادات'!$B$6,"جيد جدًا",IF(I236&gt;='الإعدادات'!$B$7,"جيد",IF(I236&gt;='الإعدادات'!$B$8,"مقبول","ضعيف")))))</f>
        <v/>
      </c>
      <c r="K236" s="15">
        <f>IF(A236&amp;""="","",COUNTIFS('الدرجات'!$A$6:$A$1005,A236&amp;"",'الدرجات'!$J$6:$J$1005,"متعثر"))</f>
        <v/>
      </c>
      <c r="L236" s="6">
        <f>IF(A236&amp;""="","",IF(D236&gt;0,"ناقص",IF(K236=0,"ناجح",IF(K236&lt;='الإعدادات'!$B$9,"دور ثانٍ","راسب"))))</f>
        <v/>
      </c>
      <c r="M236" s="15">
        <f>IF(I236="","",COUNTIFS('الطلاب'!$B$6:$B$305,B236&amp;"",'الطلاب'!$I$6:$I$305,"&gt;"&amp;I236)+1)</f>
        <v/>
      </c>
      <c r="N236" s="15">
        <f>IF(I236="","",COUNTIFS('الطلاب'!$B$6:$B$305,B236&amp;"",'الطلاب'!$I$6:$I$305,"&gt;"&amp;I236)+COUNTIFS($B$6:B236,B236&amp;"",$I$6:I236,I236))</f>
        <v/>
      </c>
      <c r="O236" s="6">
        <f>IF(N236="","",B236&amp;"|"&amp;N236)</f>
        <v/>
      </c>
    </row>
    <row r="237">
      <c r="A237" s="5" t="n"/>
      <c r="B237" s="5" t="n"/>
      <c r="C237" s="15">
        <f>IF(A237&amp;""="","",COUNTIFS('الدرجات'!$A$6:$A$1005,A237&amp;"",'الدرجات'!$K$6:$K$1005,1))</f>
        <v/>
      </c>
      <c r="D237" s="15">
        <f>IF(A237&amp;""="","",MAX(0,'الإعدادات'!$B$10-C237))</f>
        <v/>
      </c>
      <c r="E237" s="19">
        <f>IF(A237&amp;""="","",SUMIFS('الدرجات'!$L$6:$L$1005,'الدرجات'!$A$6:$A$1005,A237&amp;"",'الدرجات'!$K$6:$K$1005,1))</f>
        <v/>
      </c>
      <c r="F237" s="19">
        <f>IF(A237&amp;""="","",SUMIFS('الدرجات'!$M$6:$M$1005,'الدرجات'!$A$6:$A$1005,A237&amp;"",'الدرجات'!$K$6:$K$1005,1))</f>
        <v/>
      </c>
      <c r="G237" s="19">
        <f>IF(A237&amp;""="","",E237+F237)</f>
        <v/>
      </c>
      <c r="H237" s="19">
        <f>IF(A237&amp;""="","",SUMIFS('الدرجات'!$N$6:$N$1005,'الدرجات'!$A$6:$A$1005,A237&amp;"",'الدرجات'!$K$6:$K$1005,1))</f>
        <v/>
      </c>
      <c r="I237" s="20">
        <f>IF(A237&amp;""="","",IF(D237&gt;0,"",IF(H237=0,"",ROUND(G237/H237,6))))</f>
        <v/>
      </c>
      <c r="J237" s="6">
        <f>IF(I237="","",IF(I237&gt;='الإعدادات'!$B$5,"ممتاز",IF(I237&gt;='الإعدادات'!$B$6,"جيد جدًا",IF(I237&gt;='الإعدادات'!$B$7,"جيد",IF(I237&gt;='الإعدادات'!$B$8,"مقبول","ضعيف")))))</f>
        <v/>
      </c>
      <c r="K237" s="15">
        <f>IF(A237&amp;""="","",COUNTIFS('الدرجات'!$A$6:$A$1005,A237&amp;"",'الدرجات'!$J$6:$J$1005,"متعثر"))</f>
        <v/>
      </c>
      <c r="L237" s="6">
        <f>IF(A237&amp;""="","",IF(D237&gt;0,"ناقص",IF(K237=0,"ناجح",IF(K237&lt;='الإعدادات'!$B$9,"دور ثانٍ","راسب"))))</f>
        <v/>
      </c>
      <c r="M237" s="15">
        <f>IF(I237="","",COUNTIFS('الطلاب'!$B$6:$B$305,B237&amp;"",'الطلاب'!$I$6:$I$305,"&gt;"&amp;I237)+1)</f>
        <v/>
      </c>
      <c r="N237" s="15">
        <f>IF(I237="","",COUNTIFS('الطلاب'!$B$6:$B$305,B237&amp;"",'الطلاب'!$I$6:$I$305,"&gt;"&amp;I237)+COUNTIFS($B$6:B237,B237&amp;"",$I$6:I237,I237))</f>
        <v/>
      </c>
      <c r="O237" s="6">
        <f>IF(N237="","",B237&amp;"|"&amp;N237)</f>
        <v/>
      </c>
    </row>
    <row r="238">
      <c r="A238" s="5" t="n"/>
      <c r="B238" s="5" t="n"/>
      <c r="C238" s="15">
        <f>IF(A238&amp;""="","",COUNTIFS('الدرجات'!$A$6:$A$1005,A238&amp;"",'الدرجات'!$K$6:$K$1005,1))</f>
        <v/>
      </c>
      <c r="D238" s="15">
        <f>IF(A238&amp;""="","",MAX(0,'الإعدادات'!$B$10-C238))</f>
        <v/>
      </c>
      <c r="E238" s="19">
        <f>IF(A238&amp;""="","",SUMIFS('الدرجات'!$L$6:$L$1005,'الدرجات'!$A$6:$A$1005,A238&amp;"",'الدرجات'!$K$6:$K$1005,1))</f>
        <v/>
      </c>
      <c r="F238" s="19">
        <f>IF(A238&amp;""="","",SUMIFS('الدرجات'!$M$6:$M$1005,'الدرجات'!$A$6:$A$1005,A238&amp;"",'الدرجات'!$K$6:$K$1005,1))</f>
        <v/>
      </c>
      <c r="G238" s="19">
        <f>IF(A238&amp;""="","",E238+F238)</f>
        <v/>
      </c>
      <c r="H238" s="19">
        <f>IF(A238&amp;""="","",SUMIFS('الدرجات'!$N$6:$N$1005,'الدرجات'!$A$6:$A$1005,A238&amp;"",'الدرجات'!$K$6:$K$1005,1))</f>
        <v/>
      </c>
      <c r="I238" s="20">
        <f>IF(A238&amp;""="","",IF(D238&gt;0,"",IF(H238=0,"",ROUND(G238/H238,6))))</f>
        <v/>
      </c>
      <c r="J238" s="6">
        <f>IF(I238="","",IF(I238&gt;='الإعدادات'!$B$5,"ممتاز",IF(I238&gt;='الإعدادات'!$B$6,"جيد جدًا",IF(I238&gt;='الإعدادات'!$B$7,"جيد",IF(I238&gt;='الإعدادات'!$B$8,"مقبول","ضعيف")))))</f>
        <v/>
      </c>
      <c r="K238" s="15">
        <f>IF(A238&amp;""="","",COUNTIFS('الدرجات'!$A$6:$A$1005,A238&amp;"",'الدرجات'!$J$6:$J$1005,"متعثر"))</f>
        <v/>
      </c>
      <c r="L238" s="6">
        <f>IF(A238&amp;""="","",IF(D238&gt;0,"ناقص",IF(K238=0,"ناجح",IF(K238&lt;='الإعدادات'!$B$9,"دور ثانٍ","راسب"))))</f>
        <v/>
      </c>
      <c r="M238" s="15">
        <f>IF(I238="","",COUNTIFS('الطلاب'!$B$6:$B$305,B238&amp;"",'الطلاب'!$I$6:$I$305,"&gt;"&amp;I238)+1)</f>
        <v/>
      </c>
      <c r="N238" s="15">
        <f>IF(I238="","",COUNTIFS('الطلاب'!$B$6:$B$305,B238&amp;"",'الطلاب'!$I$6:$I$305,"&gt;"&amp;I238)+COUNTIFS($B$6:B238,B238&amp;"",$I$6:I238,I238))</f>
        <v/>
      </c>
      <c r="O238" s="6">
        <f>IF(N238="","",B238&amp;"|"&amp;N238)</f>
        <v/>
      </c>
    </row>
    <row r="239">
      <c r="A239" s="5" t="n"/>
      <c r="B239" s="5" t="n"/>
      <c r="C239" s="15">
        <f>IF(A239&amp;""="","",COUNTIFS('الدرجات'!$A$6:$A$1005,A239&amp;"",'الدرجات'!$K$6:$K$1005,1))</f>
        <v/>
      </c>
      <c r="D239" s="15">
        <f>IF(A239&amp;""="","",MAX(0,'الإعدادات'!$B$10-C239))</f>
        <v/>
      </c>
      <c r="E239" s="19">
        <f>IF(A239&amp;""="","",SUMIFS('الدرجات'!$L$6:$L$1005,'الدرجات'!$A$6:$A$1005,A239&amp;"",'الدرجات'!$K$6:$K$1005,1))</f>
        <v/>
      </c>
      <c r="F239" s="19">
        <f>IF(A239&amp;""="","",SUMIFS('الدرجات'!$M$6:$M$1005,'الدرجات'!$A$6:$A$1005,A239&amp;"",'الدرجات'!$K$6:$K$1005,1))</f>
        <v/>
      </c>
      <c r="G239" s="19">
        <f>IF(A239&amp;""="","",E239+F239)</f>
        <v/>
      </c>
      <c r="H239" s="19">
        <f>IF(A239&amp;""="","",SUMIFS('الدرجات'!$N$6:$N$1005,'الدرجات'!$A$6:$A$1005,A239&amp;"",'الدرجات'!$K$6:$K$1005,1))</f>
        <v/>
      </c>
      <c r="I239" s="20">
        <f>IF(A239&amp;""="","",IF(D239&gt;0,"",IF(H239=0,"",ROUND(G239/H239,6))))</f>
        <v/>
      </c>
      <c r="J239" s="6">
        <f>IF(I239="","",IF(I239&gt;='الإعدادات'!$B$5,"ممتاز",IF(I239&gt;='الإعدادات'!$B$6,"جيد جدًا",IF(I239&gt;='الإعدادات'!$B$7,"جيد",IF(I239&gt;='الإعدادات'!$B$8,"مقبول","ضعيف")))))</f>
        <v/>
      </c>
      <c r="K239" s="15">
        <f>IF(A239&amp;""="","",COUNTIFS('الدرجات'!$A$6:$A$1005,A239&amp;"",'الدرجات'!$J$6:$J$1005,"متعثر"))</f>
        <v/>
      </c>
      <c r="L239" s="6">
        <f>IF(A239&amp;""="","",IF(D239&gt;0,"ناقص",IF(K239=0,"ناجح",IF(K239&lt;='الإعدادات'!$B$9,"دور ثانٍ","راسب"))))</f>
        <v/>
      </c>
      <c r="M239" s="15">
        <f>IF(I239="","",COUNTIFS('الطلاب'!$B$6:$B$305,B239&amp;"",'الطلاب'!$I$6:$I$305,"&gt;"&amp;I239)+1)</f>
        <v/>
      </c>
      <c r="N239" s="15">
        <f>IF(I239="","",COUNTIFS('الطلاب'!$B$6:$B$305,B239&amp;"",'الطلاب'!$I$6:$I$305,"&gt;"&amp;I239)+COUNTIFS($B$6:B239,B239&amp;"",$I$6:I239,I239))</f>
        <v/>
      </c>
      <c r="O239" s="6">
        <f>IF(N239="","",B239&amp;"|"&amp;N239)</f>
        <v/>
      </c>
    </row>
    <row r="240">
      <c r="A240" s="5" t="n"/>
      <c r="B240" s="5" t="n"/>
      <c r="C240" s="15">
        <f>IF(A240&amp;""="","",COUNTIFS('الدرجات'!$A$6:$A$1005,A240&amp;"",'الدرجات'!$K$6:$K$1005,1))</f>
        <v/>
      </c>
      <c r="D240" s="15">
        <f>IF(A240&amp;""="","",MAX(0,'الإعدادات'!$B$10-C240))</f>
        <v/>
      </c>
      <c r="E240" s="19">
        <f>IF(A240&amp;""="","",SUMIFS('الدرجات'!$L$6:$L$1005,'الدرجات'!$A$6:$A$1005,A240&amp;"",'الدرجات'!$K$6:$K$1005,1))</f>
        <v/>
      </c>
      <c r="F240" s="19">
        <f>IF(A240&amp;""="","",SUMIFS('الدرجات'!$M$6:$M$1005,'الدرجات'!$A$6:$A$1005,A240&amp;"",'الدرجات'!$K$6:$K$1005,1))</f>
        <v/>
      </c>
      <c r="G240" s="19">
        <f>IF(A240&amp;""="","",E240+F240)</f>
        <v/>
      </c>
      <c r="H240" s="19">
        <f>IF(A240&amp;""="","",SUMIFS('الدرجات'!$N$6:$N$1005,'الدرجات'!$A$6:$A$1005,A240&amp;"",'الدرجات'!$K$6:$K$1005,1))</f>
        <v/>
      </c>
      <c r="I240" s="20">
        <f>IF(A240&amp;""="","",IF(D240&gt;0,"",IF(H240=0,"",ROUND(G240/H240,6))))</f>
        <v/>
      </c>
      <c r="J240" s="6">
        <f>IF(I240="","",IF(I240&gt;='الإعدادات'!$B$5,"ممتاز",IF(I240&gt;='الإعدادات'!$B$6,"جيد جدًا",IF(I240&gt;='الإعدادات'!$B$7,"جيد",IF(I240&gt;='الإعدادات'!$B$8,"مقبول","ضعيف")))))</f>
        <v/>
      </c>
      <c r="K240" s="15">
        <f>IF(A240&amp;""="","",COUNTIFS('الدرجات'!$A$6:$A$1005,A240&amp;"",'الدرجات'!$J$6:$J$1005,"متعثر"))</f>
        <v/>
      </c>
      <c r="L240" s="6">
        <f>IF(A240&amp;""="","",IF(D240&gt;0,"ناقص",IF(K240=0,"ناجح",IF(K240&lt;='الإعدادات'!$B$9,"دور ثانٍ","راسب"))))</f>
        <v/>
      </c>
      <c r="M240" s="15">
        <f>IF(I240="","",COUNTIFS('الطلاب'!$B$6:$B$305,B240&amp;"",'الطلاب'!$I$6:$I$305,"&gt;"&amp;I240)+1)</f>
        <v/>
      </c>
      <c r="N240" s="15">
        <f>IF(I240="","",COUNTIFS('الطلاب'!$B$6:$B$305,B240&amp;"",'الطلاب'!$I$6:$I$305,"&gt;"&amp;I240)+COUNTIFS($B$6:B240,B240&amp;"",$I$6:I240,I240))</f>
        <v/>
      </c>
      <c r="O240" s="6">
        <f>IF(N240="","",B240&amp;"|"&amp;N240)</f>
        <v/>
      </c>
    </row>
    <row r="241">
      <c r="A241" s="5" t="n"/>
      <c r="B241" s="5" t="n"/>
      <c r="C241" s="15">
        <f>IF(A241&amp;""="","",COUNTIFS('الدرجات'!$A$6:$A$1005,A241&amp;"",'الدرجات'!$K$6:$K$1005,1))</f>
        <v/>
      </c>
      <c r="D241" s="15">
        <f>IF(A241&amp;""="","",MAX(0,'الإعدادات'!$B$10-C241))</f>
        <v/>
      </c>
      <c r="E241" s="19">
        <f>IF(A241&amp;""="","",SUMIFS('الدرجات'!$L$6:$L$1005,'الدرجات'!$A$6:$A$1005,A241&amp;"",'الدرجات'!$K$6:$K$1005,1))</f>
        <v/>
      </c>
      <c r="F241" s="19">
        <f>IF(A241&amp;""="","",SUMIFS('الدرجات'!$M$6:$M$1005,'الدرجات'!$A$6:$A$1005,A241&amp;"",'الدرجات'!$K$6:$K$1005,1))</f>
        <v/>
      </c>
      <c r="G241" s="19">
        <f>IF(A241&amp;""="","",E241+F241)</f>
        <v/>
      </c>
      <c r="H241" s="19">
        <f>IF(A241&amp;""="","",SUMIFS('الدرجات'!$N$6:$N$1005,'الدرجات'!$A$6:$A$1005,A241&amp;"",'الدرجات'!$K$6:$K$1005,1))</f>
        <v/>
      </c>
      <c r="I241" s="20">
        <f>IF(A241&amp;""="","",IF(D241&gt;0,"",IF(H241=0,"",ROUND(G241/H241,6))))</f>
        <v/>
      </c>
      <c r="J241" s="6">
        <f>IF(I241="","",IF(I241&gt;='الإعدادات'!$B$5,"ممتاز",IF(I241&gt;='الإعدادات'!$B$6,"جيد جدًا",IF(I241&gt;='الإعدادات'!$B$7,"جيد",IF(I241&gt;='الإعدادات'!$B$8,"مقبول","ضعيف")))))</f>
        <v/>
      </c>
      <c r="K241" s="15">
        <f>IF(A241&amp;""="","",COUNTIFS('الدرجات'!$A$6:$A$1005,A241&amp;"",'الدرجات'!$J$6:$J$1005,"متعثر"))</f>
        <v/>
      </c>
      <c r="L241" s="6">
        <f>IF(A241&amp;""="","",IF(D241&gt;0,"ناقص",IF(K241=0,"ناجح",IF(K241&lt;='الإعدادات'!$B$9,"دور ثانٍ","راسب"))))</f>
        <v/>
      </c>
      <c r="M241" s="15">
        <f>IF(I241="","",COUNTIFS('الطلاب'!$B$6:$B$305,B241&amp;"",'الطلاب'!$I$6:$I$305,"&gt;"&amp;I241)+1)</f>
        <v/>
      </c>
      <c r="N241" s="15">
        <f>IF(I241="","",COUNTIFS('الطلاب'!$B$6:$B$305,B241&amp;"",'الطلاب'!$I$6:$I$305,"&gt;"&amp;I241)+COUNTIFS($B$6:B241,B241&amp;"",$I$6:I241,I241))</f>
        <v/>
      </c>
      <c r="O241" s="6">
        <f>IF(N241="","",B241&amp;"|"&amp;N241)</f>
        <v/>
      </c>
    </row>
    <row r="242">
      <c r="A242" s="5" t="n"/>
      <c r="B242" s="5" t="n"/>
      <c r="C242" s="15">
        <f>IF(A242&amp;""="","",COUNTIFS('الدرجات'!$A$6:$A$1005,A242&amp;"",'الدرجات'!$K$6:$K$1005,1))</f>
        <v/>
      </c>
      <c r="D242" s="15">
        <f>IF(A242&amp;""="","",MAX(0,'الإعدادات'!$B$10-C242))</f>
        <v/>
      </c>
      <c r="E242" s="19">
        <f>IF(A242&amp;""="","",SUMIFS('الدرجات'!$L$6:$L$1005,'الدرجات'!$A$6:$A$1005,A242&amp;"",'الدرجات'!$K$6:$K$1005,1))</f>
        <v/>
      </c>
      <c r="F242" s="19">
        <f>IF(A242&amp;""="","",SUMIFS('الدرجات'!$M$6:$M$1005,'الدرجات'!$A$6:$A$1005,A242&amp;"",'الدرجات'!$K$6:$K$1005,1))</f>
        <v/>
      </c>
      <c r="G242" s="19">
        <f>IF(A242&amp;""="","",E242+F242)</f>
        <v/>
      </c>
      <c r="H242" s="19">
        <f>IF(A242&amp;""="","",SUMIFS('الدرجات'!$N$6:$N$1005,'الدرجات'!$A$6:$A$1005,A242&amp;"",'الدرجات'!$K$6:$K$1005,1))</f>
        <v/>
      </c>
      <c r="I242" s="20">
        <f>IF(A242&amp;""="","",IF(D242&gt;0,"",IF(H242=0,"",ROUND(G242/H242,6))))</f>
        <v/>
      </c>
      <c r="J242" s="6">
        <f>IF(I242="","",IF(I242&gt;='الإعدادات'!$B$5,"ممتاز",IF(I242&gt;='الإعدادات'!$B$6,"جيد جدًا",IF(I242&gt;='الإعدادات'!$B$7,"جيد",IF(I242&gt;='الإعدادات'!$B$8,"مقبول","ضعيف")))))</f>
        <v/>
      </c>
      <c r="K242" s="15">
        <f>IF(A242&amp;""="","",COUNTIFS('الدرجات'!$A$6:$A$1005,A242&amp;"",'الدرجات'!$J$6:$J$1005,"متعثر"))</f>
        <v/>
      </c>
      <c r="L242" s="6">
        <f>IF(A242&amp;""="","",IF(D242&gt;0,"ناقص",IF(K242=0,"ناجح",IF(K242&lt;='الإعدادات'!$B$9,"دور ثانٍ","راسب"))))</f>
        <v/>
      </c>
      <c r="M242" s="15">
        <f>IF(I242="","",COUNTIFS('الطلاب'!$B$6:$B$305,B242&amp;"",'الطلاب'!$I$6:$I$305,"&gt;"&amp;I242)+1)</f>
        <v/>
      </c>
      <c r="N242" s="15">
        <f>IF(I242="","",COUNTIFS('الطلاب'!$B$6:$B$305,B242&amp;"",'الطلاب'!$I$6:$I$305,"&gt;"&amp;I242)+COUNTIFS($B$6:B242,B242&amp;"",$I$6:I242,I242))</f>
        <v/>
      </c>
      <c r="O242" s="6">
        <f>IF(N242="","",B242&amp;"|"&amp;N242)</f>
        <v/>
      </c>
    </row>
    <row r="243">
      <c r="A243" s="5" t="n"/>
      <c r="B243" s="5" t="n"/>
      <c r="C243" s="15">
        <f>IF(A243&amp;""="","",COUNTIFS('الدرجات'!$A$6:$A$1005,A243&amp;"",'الدرجات'!$K$6:$K$1005,1))</f>
        <v/>
      </c>
      <c r="D243" s="15">
        <f>IF(A243&amp;""="","",MAX(0,'الإعدادات'!$B$10-C243))</f>
        <v/>
      </c>
      <c r="E243" s="19">
        <f>IF(A243&amp;""="","",SUMIFS('الدرجات'!$L$6:$L$1005,'الدرجات'!$A$6:$A$1005,A243&amp;"",'الدرجات'!$K$6:$K$1005,1))</f>
        <v/>
      </c>
      <c r="F243" s="19">
        <f>IF(A243&amp;""="","",SUMIFS('الدرجات'!$M$6:$M$1005,'الدرجات'!$A$6:$A$1005,A243&amp;"",'الدرجات'!$K$6:$K$1005,1))</f>
        <v/>
      </c>
      <c r="G243" s="19">
        <f>IF(A243&amp;""="","",E243+F243)</f>
        <v/>
      </c>
      <c r="H243" s="19">
        <f>IF(A243&amp;""="","",SUMIFS('الدرجات'!$N$6:$N$1005,'الدرجات'!$A$6:$A$1005,A243&amp;"",'الدرجات'!$K$6:$K$1005,1))</f>
        <v/>
      </c>
      <c r="I243" s="20">
        <f>IF(A243&amp;""="","",IF(D243&gt;0,"",IF(H243=0,"",ROUND(G243/H243,6))))</f>
        <v/>
      </c>
      <c r="J243" s="6">
        <f>IF(I243="","",IF(I243&gt;='الإعدادات'!$B$5,"ممتاز",IF(I243&gt;='الإعدادات'!$B$6,"جيد جدًا",IF(I243&gt;='الإعدادات'!$B$7,"جيد",IF(I243&gt;='الإعدادات'!$B$8,"مقبول","ضعيف")))))</f>
        <v/>
      </c>
      <c r="K243" s="15">
        <f>IF(A243&amp;""="","",COUNTIFS('الدرجات'!$A$6:$A$1005,A243&amp;"",'الدرجات'!$J$6:$J$1005,"متعثر"))</f>
        <v/>
      </c>
      <c r="L243" s="6">
        <f>IF(A243&amp;""="","",IF(D243&gt;0,"ناقص",IF(K243=0,"ناجح",IF(K243&lt;='الإعدادات'!$B$9,"دور ثانٍ","راسب"))))</f>
        <v/>
      </c>
      <c r="M243" s="15">
        <f>IF(I243="","",COUNTIFS('الطلاب'!$B$6:$B$305,B243&amp;"",'الطلاب'!$I$6:$I$305,"&gt;"&amp;I243)+1)</f>
        <v/>
      </c>
      <c r="N243" s="15">
        <f>IF(I243="","",COUNTIFS('الطلاب'!$B$6:$B$305,B243&amp;"",'الطلاب'!$I$6:$I$305,"&gt;"&amp;I243)+COUNTIFS($B$6:B243,B243&amp;"",$I$6:I243,I243))</f>
        <v/>
      </c>
      <c r="O243" s="6">
        <f>IF(N243="","",B243&amp;"|"&amp;N243)</f>
        <v/>
      </c>
    </row>
    <row r="244">
      <c r="A244" s="5" t="n"/>
      <c r="B244" s="5" t="n"/>
      <c r="C244" s="15">
        <f>IF(A244&amp;""="","",COUNTIFS('الدرجات'!$A$6:$A$1005,A244&amp;"",'الدرجات'!$K$6:$K$1005,1))</f>
        <v/>
      </c>
      <c r="D244" s="15">
        <f>IF(A244&amp;""="","",MAX(0,'الإعدادات'!$B$10-C244))</f>
        <v/>
      </c>
      <c r="E244" s="19">
        <f>IF(A244&amp;""="","",SUMIFS('الدرجات'!$L$6:$L$1005,'الدرجات'!$A$6:$A$1005,A244&amp;"",'الدرجات'!$K$6:$K$1005,1))</f>
        <v/>
      </c>
      <c r="F244" s="19">
        <f>IF(A244&amp;""="","",SUMIFS('الدرجات'!$M$6:$M$1005,'الدرجات'!$A$6:$A$1005,A244&amp;"",'الدرجات'!$K$6:$K$1005,1))</f>
        <v/>
      </c>
      <c r="G244" s="19">
        <f>IF(A244&amp;""="","",E244+F244)</f>
        <v/>
      </c>
      <c r="H244" s="19">
        <f>IF(A244&amp;""="","",SUMIFS('الدرجات'!$N$6:$N$1005,'الدرجات'!$A$6:$A$1005,A244&amp;"",'الدرجات'!$K$6:$K$1005,1))</f>
        <v/>
      </c>
      <c r="I244" s="20">
        <f>IF(A244&amp;""="","",IF(D244&gt;0,"",IF(H244=0,"",ROUND(G244/H244,6))))</f>
        <v/>
      </c>
      <c r="J244" s="6">
        <f>IF(I244="","",IF(I244&gt;='الإعدادات'!$B$5,"ممتاز",IF(I244&gt;='الإعدادات'!$B$6,"جيد جدًا",IF(I244&gt;='الإعدادات'!$B$7,"جيد",IF(I244&gt;='الإعدادات'!$B$8,"مقبول","ضعيف")))))</f>
        <v/>
      </c>
      <c r="K244" s="15">
        <f>IF(A244&amp;""="","",COUNTIFS('الدرجات'!$A$6:$A$1005,A244&amp;"",'الدرجات'!$J$6:$J$1005,"متعثر"))</f>
        <v/>
      </c>
      <c r="L244" s="6">
        <f>IF(A244&amp;""="","",IF(D244&gt;0,"ناقص",IF(K244=0,"ناجح",IF(K244&lt;='الإعدادات'!$B$9,"دور ثانٍ","راسب"))))</f>
        <v/>
      </c>
      <c r="M244" s="15">
        <f>IF(I244="","",COUNTIFS('الطلاب'!$B$6:$B$305,B244&amp;"",'الطلاب'!$I$6:$I$305,"&gt;"&amp;I244)+1)</f>
        <v/>
      </c>
      <c r="N244" s="15">
        <f>IF(I244="","",COUNTIFS('الطلاب'!$B$6:$B$305,B244&amp;"",'الطلاب'!$I$6:$I$305,"&gt;"&amp;I244)+COUNTIFS($B$6:B244,B244&amp;"",$I$6:I244,I244))</f>
        <v/>
      </c>
      <c r="O244" s="6">
        <f>IF(N244="","",B244&amp;"|"&amp;N244)</f>
        <v/>
      </c>
    </row>
    <row r="245">
      <c r="A245" s="5" t="n"/>
      <c r="B245" s="5" t="n"/>
      <c r="C245" s="15">
        <f>IF(A245&amp;""="","",COUNTIFS('الدرجات'!$A$6:$A$1005,A245&amp;"",'الدرجات'!$K$6:$K$1005,1))</f>
        <v/>
      </c>
      <c r="D245" s="15">
        <f>IF(A245&amp;""="","",MAX(0,'الإعدادات'!$B$10-C245))</f>
        <v/>
      </c>
      <c r="E245" s="19">
        <f>IF(A245&amp;""="","",SUMIFS('الدرجات'!$L$6:$L$1005,'الدرجات'!$A$6:$A$1005,A245&amp;"",'الدرجات'!$K$6:$K$1005,1))</f>
        <v/>
      </c>
      <c r="F245" s="19">
        <f>IF(A245&amp;""="","",SUMIFS('الدرجات'!$M$6:$M$1005,'الدرجات'!$A$6:$A$1005,A245&amp;"",'الدرجات'!$K$6:$K$1005,1))</f>
        <v/>
      </c>
      <c r="G245" s="19">
        <f>IF(A245&amp;""="","",E245+F245)</f>
        <v/>
      </c>
      <c r="H245" s="19">
        <f>IF(A245&amp;""="","",SUMIFS('الدرجات'!$N$6:$N$1005,'الدرجات'!$A$6:$A$1005,A245&amp;"",'الدرجات'!$K$6:$K$1005,1))</f>
        <v/>
      </c>
      <c r="I245" s="20">
        <f>IF(A245&amp;""="","",IF(D245&gt;0,"",IF(H245=0,"",ROUND(G245/H245,6))))</f>
        <v/>
      </c>
      <c r="J245" s="6">
        <f>IF(I245="","",IF(I245&gt;='الإعدادات'!$B$5,"ممتاز",IF(I245&gt;='الإعدادات'!$B$6,"جيد جدًا",IF(I245&gt;='الإعدادات'!$B$7,"جيد",IF(I245&gt;='الإعدادات'!$B$8,"مقبول","ضعيف")))))</f>
        <v/>
      </c>
      <c r="K245" s="15">
        <f>IF(A245&amp;""="","",COUNTIFS('الدرجات'!$A$6:$A$1005,A245&amp;"",'الدرجات'!$J$6:$J$1005,"متعثر"))</f>
        <v/>
      </c>
      <c r="L245" s="6">
        <f>IF(A245&amp;""="","",IF(D245&gt;0,"ناقص",IF(K245=0,"ناجح",IF(K245&lt;='الإعدادات'!$B$9,"دور ثانٍ","راسب"))))</f>
        <v/>
      </c>
      <c r="M245" s="15">
        <f>IF(I245="","",COUNTIFS('الطلاب'!$B$6:$B$305,B245&amp;"",'الطلاب'!$I$6:$I$305,"&gt;"&amp;I245)+1)</f>
        <v/>
      </c>
      <c r="N245" s="15">
        <f>IF(I245="","",COUNTIFS('الطلاب'!$B$6:$B$305,B245&amp;"",'الطلاب'!$I$6:$I$305,"&gt;"&amp;I245)+COUNTIFS($B$6:B245,B245&amp;"",$I$6:I245,I245))</f>
        <v/>
      </c>
      <c r="O245" s="6">
        <f>IF(N245="","",B245&amp;"|"&amp;N245)</f>
        <v/>
      </c>
    </row>
    <row r="246">
      <c r="A246" s="5" t="n"/>
      <c r="B246" s="5" t="n"/>
      <c r="C246" s="15">
        <f>IF(A246&amp;""="","",COUNTIFS('الدرجات'!$A$6:$A$1005,A246&amp;"",'الدرجات'!$K$6:$K$1005,1))</f>
        <v/>
      </c>
      <c r="D246" s="15">
        <f>IF(A246&amp;""="","",MAX(0,'الإعدادات'!$B$10-C246))</f>
        <v/>
      </c>
      <c r="E246" s="19">
        <f>IF(A246&amp;""="","",SUMIFS('الدرجات'!$L$6:$L$1005,'الدرجات'!$A$6:$A$1005,A246&amp;"",'الدرجات'!$K$6:$K$1005,1))</f>
        <v/>
      </c>
      <c r="F246" s="19">
        <f>IF(A246&amp;""="","",SUMIFS('الدرجات'!$M$6:$M$1005,'الدرجات'!$A$6:$A$1005,A246&amp;"",'الدرجات'!$K$6:$K$1005,1))</f>
        <v/>
      </c>
      <c r="G246" s="19">
        <f>IF(A246&amp;""="","",E246+F246)</f>
        <v/>
      </c>
      <c r="H246" s="19">
        <f>IF(A246&amp;""="","",SUMIFS('الدرجات'!$N$6:$N$1005,'الدرجات'!$A$6:$A$1005,A246&amp;"",'الدرجات'!$K$6:$K$1005,1))</f>
        <v/>
      </c>
      <c r="I246" s="20">
        <f>IF(A246&amp;""="","",IF(D246&gt;0,"",IF(H246=0,"",ROUND(G246/H246,6))))</f>
        <v/>
      </c>
      <c r="J246" s="6">
        <f>IF(I246="","",IF(I246&gt;='الإعدادات'!$B$5,"ممتاز",IF(I246&gt;='الإعدادات'!$B$6,"جيد جدًا",IF(I246&gt;='الإعدادات'!$B$7,"جيد",IF(I246&gt;='الإعدادات'!$B$8,"مقبول","ضعيف")))))</f>
        <v/>
      </c>
      <c r="K246" s="15">
        <f>IF(A246&amp;""="","",COUNTIFS('الدرجات'!$A$6:$A$1005,A246&amp;"",'الدرجات'!$J$6:$J$1005,"متعثر"))</f>
        <v/>
      </c>
      <c r="L246" s="6">
        <f>IF(A246&amp;""="","",IF(D246&gt;0,"ناقص",IF(K246=0,"ناجح",IF(K246&lt;='الإعدادات'!$B$9,"دور ثانٍ","راسب"))))</f>
        <v/>
      </c>
      <c r="M246" s="15">
        <f>IF(I246="","",COUNTIFS('الطلاب'!$B$6:$B$305,B246&amp;"",'الطلاب'!$I$6:$I$305,"&gt;"&amp;I246)+1)</f>
        <v/>
      </c>
      <c r="N246" s="15">
        <f>IF(I246="","",COUNTIFS('الطلاب'!$B$6:$B$305,B246&amp;"",'الطلاب'!$I$6:$I$305,"&gt;"&amp;I246)+COUNTIFS($B$6:B246,B246&amp;"",$I$6:I246,I246))</f>
        <v/>
      </c>
      <c r="O246" s="6">
        <f>IF(N246="","",B246&amp;"|"&amp;N246)</f>
        <v/>
      </c>
    </row>
    <row r="247">
      <c r="A247" s="5" t="n"/>
      <c r="B247" s="5" t="n"/>
      <c r="C247" s="15">
        <f>IF(A247&amp;""="","",COUNTIFS('الدرجات'!$A$6:$A$1005,A247&amp;"",'الدرجات'!$K$6:$K$1005,1))</f>
        <v/>
      </c>
      <c r="D247" s="15">
        <f>IF(A247&amp;""="","",MAX(0,'الإعدادات'!$B$10-C247))</f>
        <v/>
      </c>
      <c r="E247" s="19">
        <f>IF(A247&amp;""="","",SUMIFS('الدرجات'!$L$6:$L$1005,'الدرجات'!$A$6:$A$1005,A247&amp;"",'الدرجات'!$K$6:$K$1005,1))</f>
        <v/>
      </c>
      <c r="F247" s="19">
        <f>IF(A247&amp;""="","",SUMIFS('الدرجات'!$M$6:$M$1005,'الدرجات'!$A$6:$A$1005,A247&amp;"",'الدرجات'!$K$6:$K$1005,1))</f>
        <v/>
      </c>
      <c r="G247" s="19">
        <f>IF(A247&amp;""="","",E247+F247)</f>
        <v/>
      </c>
      <c r="H247" s="19">
        <f>IF(A247&amp;""="","",SUMIFS('الدرجات'!$N$6:$N$1005,'الدرجات'!$A$6:$A$1005,A247&amp;"",'الدرجات'!$K$6:$K$1005,1))</f>
        <v/>
      </c>
      <c r="I247" s="20">
        <f>IF(A247&amp;""="","",IF(D247&gt;0,"",IF(H247=0,"",ROUND(G247/H247,6))))</f>
        <v/>
      </c>
      <c r="J247" s="6">
        <f>IF(I247="","",IF(I247&gt;='الإعدادات'!$B$5,"ممتاز",IF(I247&gt;='الإعدادات'!$B$6,"جيد جدًا",IF(I247&gt;='الإعدادات'!$B$7,"جيد",IF(I247&gt;='الإعدادات'!$B$8,"مقبول","ضعيف")))))</f>
        <v/>
      </c>
      <c r="K247" s="15">
        <f>IF(A247&amp;""="","",COUNTIFS('الدرجات'!$A$6:$A$1005,A247&amp;"",'الدرجات'!$J$6:$J$1005,"متعثر"))</f>
        <v/>
      </c>
      <c r="L247" s="6">
        <f>IF(A247&amp;""="","",IF(D247&gt;0,"ناقص",IF(K247=0,"ناجح",IF(K247&lt;='الإعدادات'!$B$9,"دور ثانٍ","راسب"))))</f>
        <v/>
      </c>
      <c r="M247" s="15">
        <f>IF(I247="","",COUNTIFS('الطلاب'!$B$6:$B$305,B247&amp;"",'الطلاب'!$I$6:$I$305,"&gt;"&amp;I247)+1)</f>
        <v/>
      </c>
      <c r="N247" s="15">
        <f>IF(I247="","",COUNTIFS('الطلاب'!$B$6:$B$305,B247&amp;"",'الطلاب'!$I$6:$I$305,"&gt;"&amp;I247)+COUNTIFS($B$6:B247,B247&amp;"",$I$6:I247,I247))</f>
        <v/>
      </c>
      <c r="O247" s="6">
        <f>IF(N247="","",B247&amp;"|"&amp;N247)</f>
        <v/>
      </c>
    </row>
    <row r="248">
      <c r="A248" s="5" t="n"/>
      <c r="B248" s="5" t="n"/>
      <c r="C248" s="15">
        <f>IF(A248&amp;""="","",COUNTIFS('الدرجات'!$A$6:$A$1005,A248&amp;"",'الدرجات'!$K$6:$K$1005,1))</f>
        <v/>
      </c>
      <c r="D248" s="15">
        <f>IF(A248&amp;""="","",MAX(0,'الإعدادات'!$B$10-C248))</f>
        <v/>
      </c>
      <c r="E248" s="19">
        <f>IF(A248&amp;""="","",SUMIFS('الدرجات'!$L$6:$L$1005,'الدرجات'!$A$6:$A$1005,A248&amp;"",'الدرجات'!$K$6:$K$1005,1))</f>
        <v/>
      </c>
      <c r="F248" s="19">
        <f>IF(A248&amp;""="","",SUMIFS('الدرجات'!$M$6:$M$1005,'الدرجات'!$A$6:$A$1005,A248&amp;"",'الدرجات'!$K$6:$K$1005,1))</f>
        <v/>
      </c>
      <c r="G248" s="19">
        <f>IF(A248&amp;""="","",E248+F248)</f>
        <v/>
      </c>
      <c r="H248" s="19">
        <f>IF(A248&amp;""="","",SUMIFS('الدرجات'!$N$6:$N$1005,'الدرجات'!$A$6:$A$1005,A248&amp;"",'الدرجات'!$K$6:$K$1005,1))</f>
        <v/>
      </c>
      <c r="I248" s="20">
        <f>IF(A248&amp;""="","",IF(D248&gt;0,"",IF(H248=0,"",ROUND(G248/H248,6))))</f>
        <v/>
      </c>
      <c r="J248" s="6">
        <f>IF(I248="","",IF(I248&gt;='الإعدادات'!$B$5,"ممتاز",IF(I248&gt;='الإعدادات'!$B$6,"جيد جدًا",IF(I248&gt;='الإعدادات'!$B$7,"جيد",IF(I248&gt;='الإعدادات'!$B$8,"مقبول","ضعيف")))))</f>
        <v/>
      </c>
      <c r="K248" s="15">
        <f>IF(A248&amp;""="","",COUNTIFS('الدرجات'!$A$6:$A$1005,A248&amp;"",'الدرجات'!$J$6:$J$1005,"متعثر"))</f>
        <v/>
      </c>
      <c r="L248" s="6">
        <f>IF(A248&amp;""="","",IF(D248&gt;0,"ناقص",IF(K248=0,"ناجح",IF(K248&lt;='الإعدادات'!$B$9,"دور ثانٍ","راسب"))))</f>
        <v/>
      </c>
      <c r="M248" s="15">
        <f>IF(I248="","",COUNTIFS('الطلاب'!$B$6:$B$305,B248&amp;"",'الطلاب'!$I$6:$I$305,"&gt;"&amp;I248)+1)</f>
        <v/>
      </c>
      <c r="N248" s="15">
        <f>IF(I248="","",COUNTIFS('الطلاب'!$B$6:$B$305,B248&amp;"",'الطلاب'!$I$6:$I$305,"&gt;"&amp;I248)+COUNTIFS($B$6:B248,B248&amp;"",$I$6:I248,I248))</f>
        <v/>
      </c>
      <c r="O248" s="6">
        <f>IF(N248="","",B248&amp;"|"&amp;N248)</f>
        <v/>
      </c>
    </row>
    <row r="249">
      <c r="A249" s="5" t="n"/>
      <c r="B249" s="5" t="n"/>
      <c r="C249" s="15">
        <f>IF(A249&amp;""="","",COUNTIFS('الدرجات'!$A$6:$A$1005,A249&amp;"",'الدرجات'!$K$6:$K$1005,1))</f>
        <v/>
      </c>
      <c r="D249" s="15">
        <f>IF(A249&amp;""="","",MAX(0,'الإعدادات'!$B$10-C249))</f>
        <v/>
      </c>
      <c r="E249" s="19">
        <f>IF(A249&amp;""="","",SUMIFS('الدرجات'!$L$6:$L$1005,'الدرجات'!$A$6:$A$1005,A249&amp;"",'الدرجات'!$K$6:$K$1005,1))</f>
        <v/>
      </c>
      <c r="F249" s="19">
        <f>IF(A249&amp;""="","",SUMIFS('الدرجات'!$M$6:$M$1005,'الدرجات'!$A$6:$A$1005,A249&amp;"",'الدرجات'!$K$6:$K$1005,1))</f>
        <v/>
      </c>
      <c r="G249" s="19">
        <f>IF(A249&amp;""="","",E249+F249)</f>
        <v/>
      </c>
      <c r="H249" s="19">
        <f>IF(A249&amp;""="","",SUMIFS('الدرجات'!$N$6:$N$1005,'الدرجات'!$A$6:$A$1005,A249&amp;"",'الدرجات'!$K$6:$K$1005,1))</f>
        <v/>
      </c>
      <c r="I249" s="20">
        <f>IF(A249&amp;""="","",IF(D249&gt;0,"",IF(H249=0,"",ROUND(G249/H249,6))))</f>
        <v/>
      </c>
      <c r="J249" s="6">
        <f>IF(I249="","",IF(I249&gt;='الإعدادات'!$B$5,"ممتاز",IF(I249&gt;='الإعدادات'!$B$6,"جيد جدًا",IF(I249&gt;='الإعدادات'!$B$7,"جيد",IF(I249&gt;='الإعدادات'!$B$8,"مقبول","ضعيف")))))</f>
        <v/>
      </c>
      <c r="K249" s="15">
        <f>IF(A249&amp;""="","",COUNTIFS('الدرجات'!$A$6:$A$1005,A249&amp;"",'الدرجات'!$J$6:$J$1005,"متعثر"))</f>
        <v/>
      </c>
      <c r="L249" s="6">
        <f>IF(A249&amp;""="","",IF(D249&gt;0,"ناقص",IF(K249=0,"ناجح",IF(K249&lt;='الإعدادات'!$B$9,"دور ثانٍ","راسب"))))</f>
        <v/>
      </c>
      <c r="M249" s="15">
        <f>IF(I249="","",COUNTIFS('الطلاب'!$B$6:$B$305,B249&amp;"",'الطلاب'!$I$6:$I$305,"&gt;"&amp;I249)+1)</f>
        <v/>
      </c>
      <c r="N249" s="15">
        <f>IF(I249="","",COUNTIFS('الطلاب'!$B$6:$B$305,B249&amp;"",'الطلاب'!$I$6:$I$305,"&gt;"&amp;I249)+COUNTIFS($B$6:B249,B249&amp;"",$I$6:I249,I249))</f>
        <v/>
      </c>
      <c r="O249" s="6">
        <f>IF(N249="","",B249&amp;"|"&amp;N249)</f>
        <v/>
      </c>
    </row>
    <row r="250">
      <c r="A250" s="5" t="n"/>
      <c r="B250" s="5" t="n"/>
      <c r="C250" s="15">
        <f>IF(A250&amp;""="","",COUNTIFS('الدرجات'!$A$6:$A$1005,A250&amp;"",'الدرجات'!$K$6:$K$1005,1))</f>
        <v/>
      </c>
      <c r="D250" s="15">
        <f>IF(A250&amp;""="","",MAX(0,'الإعدادات'!$B$10-C250))</f>
        <v/>
      </c>
      <c r="E250" s="19">
        <f>IF(A250&amp;""="","",SUMIFS('الدرجات'!$L$6:$L$1005,'الدرجات'!$A$6:$A$1005,A250&amp;"",'الدرجات'!$K$6:$K$1005,1))</f>
        <v/>
      </c>
      <c r="F250" s="19">
        <f>IF(A250&amp;""="","",SUMIFS('الدرجات'!$M$6:$M$1005,'الدرجات'!$A$6:$A$1005,A250&amp;"",'الدرجات'!$K$6:$K$1005,1))</f>
        <v/>
      </c>
      <c r="G250" s="19">
        <f>IF(A250&amp;""="","",E250+F250)</f>
        <v/>
      </c>
      <c r="H250" s="19">
        <f>IF(A250&amp;""="","",SUMIFS('الدرجات'!$N$6:$N$1005,'الدرجات'!$A$6:$A$1005,A250&amp;"",'الدرجات'!$K$6:$K$1005,1))</f>
        <v/>
      </c>
      <c r="I250" s="20">
        <f>IF(A250&amp;""="","",IF(D250&gt;0,"",IF(H250=0,"",ROUND(G250/H250,6))))</f>
        <v/>
      </c>
      <c r="J250" s="6">
        <f>IF(I250="","",IF(I250&gt;='الإعدادات'!$B$5,"ممتاز",IF(I250&gt;='الإعدادات'!$B$6,"جيد جدًا",IF(I250&gt;='الإعدادات'!$B$7,"جيد",IF(I250&gt;='الإعدادات'!$B$8,"مقبول","ضعيف")))))</f>
        <v/>
      </c>
      <c r="K250" s="15">
        <f>IF(A250&amp;""="","",COUNTIFS('الدرجات'!$A$6:$A$1005,A250&amp;"",'الدرجات'!$J$6:$J$1005,"متعثر"))</f>
        <v/>
      </c>
      <c r="L250" s="6">
        <f>IF(A250&amp;""="","",IF(D250&gt;0,"ناقص",IF(K250=0,"ناجح",IF(K250&lt;='الإعدادات'!$B$9,"دور ثانٍ","راسب"))))</f>
        <v/>
      </c>
      <c r="M250" s="15">
        <f>IF(I250="","",COUNTIFS('الطلاب'!$B$6:$B$305,B250&amp;"",'الطلاب'!$I$6:$I$305,"&gt;"&amp;I250)+1)</f>
        <v/>
      </c>
      <c r="N250" s="15">
        <f>IF(I250="","",COUNTIFS('الطلاب'!$B$6:$B$305,B250&amp;"",'الطلاب'!$I$6:$I$305,"&gt;"&amp;I250)+COUNTIFS($B$6:B250,B250&amp;"",$I$6:I250,I250))</f>
        <v/>
      </c>
      <c r="O250" s="6">
        <f>IF(N250="","",B250&amp;"|"&amp;N250)</f>
        <v/>
      </c>
    </row>
    <row r="251">
      <c r="A251" s="5" t="n"/>
      <c r="B251" s="5" t="n"/>
      <c r="C251" s="15">
        <f>IF(A251&amp;""="","",COUNTIFS('الدرجات'!$A$6:$A$1005,A251&amp;"",'الدرجات'!$K$6:$K$1005,1))</f>
        <v/>
      </c>
      <c r="D251" s="15">
        <f>IF(A251&amp;""="","",MAX(0,'الإعدادات'!$B$10-C251))</f>
        <v/>
      </c>
      <c r="E251" s="19">
        <f>IF(A251&amp;""="","",SUMIFS('الدرجات'!$L$6:$L$1005,'الدرجات'!$A$6:$A$1005,A251&amp;"",'الدرجات'!$K$6:$K$1005,1))</f>
        <v/>
      </c>
      <c r="F251" s="19">
        <f>IF(A251&amp;""="","",SUMIFS('الدرجات'!$M$6:$M$1005,'الدرجات'!$A$6:$A$1005,A251&amp;"",'الدرجات'!$K$6:$K$1005,1))</f>
        <v/>
      </c>
      <c r="G251" s="19">
        <f>IF(A251&amp;""="","",E251+F251)</f>
        <v/>
      </c>
      <c r="H251" s="19">
        <f>IF(A251&amp;""="","",SUMIFS('الدرجات'!$N$6:$N$1005,'الدرجات'!$A$6:$A$1005,A251&amp;"",'الدرجات'!$K$6:$K$1005,1))</f>
        <v/>
      </c>
      <c r="I251" s="20">
        <f>IF(A251&amp;""="","",IF(D251&gt;0,"",IF(H251=0,"",ROUND(G251/H251,6))))</f>
        <v/>
      </c>
      <c r="J251" s="6">
        <f>IF(I251="","",IF(I251&gt;='الإعدادات'!$B$5,"ممتاز",IF(I251&gt;='الإعدادات'!$B$6,"جيد جدًا",IF(I251&gt;='الإعدادات'!$B$7,"جيد",IF(I251&gt;='الإعدادات'!$B$8,"مقبول","ضعيف")))))</f>
        <v/>
      </c>
      <c r="K251" s="15">
        <f>IF(A251&amp;""="","",COUNTIFS('الدرجات'!$A$6:$A$1005,A251&amp;"",'الدرجات'!$J$6:$J$1005,"متعثر"))</f>
        <v/>
      </c>
      <c r="L251" s="6">
        <f>IF(A251&amp;""="","",IF(D251&gt;0,"ناقص",IF(K251=0,"ناجح",IF(K251&lt;='الإعدادات'!$B$9,"دور ثانٍ","راسب"))))</f>
        <v/>
      </c>
      <c r="M251" s="15">
        <f>IF(I251="","",COUNTIFS('الطلاب'!$B$6:$B$305,B251&amp;"",'الطلاب'!$I$6:$I$305,"&gt;"&amp;I251)+1)</f>
        <v/>
      </c>
      <c r="N251" s="15">
        <f>IF(I251="","",COUNTIFS('الطلاب'!$B$6:$B$305,B251&amp;"",'الطلاب'!$I$6:$I$305,"&gt;"&amp;I251)+COUNTIFS($B$6:B251,B251&amp;"",$I$6:I251,I251))</f>
        <v/>
      </c>
      <c r="O251" s="6">
        <f>IF(N251="","",B251&amp;"|"&amp;N251)</f>
        <v/>
      </c>
    </row>
    <row r="252">
      <c r="A252" s="5" t="n"/>
      <c r="B252" s="5" t="n"/>
      <c r="C252" s="15">
        <f>IF(A252&amp;""="","",COUNTIFS('الدرجات'!$A$6:$A$1005,A252&amp;"",'الدرجات'!$K$6:$K$1005,1))</f>
        <v/>
      </c>
      <c r="D252" s="15">
        <f>IF(A252&amp;""="","",MAX(0,'الإعدادات'!$B$10-C252))</f>
        <v/>
      </c>
      <c r="E252" s="19">
        <f>IF(A252&amp;""="","",SUMIFS('الدرجات'!$L$6:$L$1005,'الدرجات'!$A$6:$A$1005,A252&amp;"",'الدرجات'!$K$6:$K$1005,1))</f>
        <v/>
      </c>
      <c r="F252" s="19">
        <f>IF(A252&amp;""="","",SUMIFS('الدرجات'!$M$6:$M$1005,'الدرجات'!$A$6:$A$1005,A252&amp;"",'الدرجات'!$K$6:$K$1005,1))</f>
        <v/>
      </c>
      <c r="G252" s="19">
        <f>IF(A252&amp;""="","",E252+F252)</f>
        <v/>
      </c>
      <c r="H252" s="19">
        <f>IF(A252&amp;""="","",SUMIFS('الدرجات'!$N$6:$N$1005,'الدرجات'!$A$6:$A$1005,A252&amp;"",'الدرجات'!$K$6:$K$1005,1))</f>
        <v/>
      </c>
      <c r="I252" s="20">
        <f>IF(A252&amp;""="","",IF(D252&gt;0,"",IF(H252=0,"",ROUND(G252/H252,6))))</f>
        <v/>
      </c>
      <c r="J252" s="6">
        <f>IF(I252="","",IF(I252&gt;='الإعدادات'!$B$5,"ممتاز",IF(I252&gt;='الإعدادات'!$B$6,"جيد جدًا",IF(I252&gt;='الإعدادات'!$B$7,"جيد",IF(I252&gt;='الإعدادات'!$B$8,"مقبول","ضعيف")))))</f>
        <v/>
      </c>
      <c r="K252" s="15">
        <f>IF(A252&amp;""="","",COUNTIFS('الدرجات'!$A$6:$A$1005,A252&amp;"",'الدرجات'!$J$6:$J$1005,"متعثر"))</f>
        <v/>
      </c>
      <c r="L252" s="6">
        <f>IF(A252&amp;""="","",IF(D252&gt;0,"ناقص",IF(K252=0,"ناجح",IF(K252&lt;='الإعدادات'!$B$9,"دور ثانٍ","راسب"))))</f>
        <v/>
      </c>
      <c r="M252" s="15">
        <f>IF(I252="","",COUNTIFS('الطلاب'!$B$6:$B$305,B252&amp;"",'الطلاب'!$I$6:$I$305,"&gt;"&amp;I252)+1)</f>
        <v/>
      </c>
      <c r="N252" s="15">
        <f>IF(I252="","",COUNTIFS('الطلاب'!$B$6:$B$305,B252&amp;"",'الطلاب'!$I$6:$I$305,"&gt;"&amp;I252)+COUNTIFS($B$6:B252,B252&amp;"",$I$6:I252,I252))</f>
        <v/>
      </c>
      <c r="O252" s="6">
        <f>IF(N252="","",B252&amp;"|"&amp;N252)</f>
        <v/>
      </c>
    </row>
    <row r="253">
      <c r="A253" s="5" t="n"/>
      <c r="B253" s="5" t="n"/>
      <c r="C253" s="15">
        <f>IF(A253&amp;""="","",COUNTIFS('الدرجات'!$A$6:$A$1005,A253&amp;"",'الدرجات'!$K$6:$K$1005,1))</f>
        <v/>
      </c>
      <c r="D253" s="15">
        <f>IF(A253&amp;""="","",MAX(0,'الإعدادات'!$B$10-C253))</f>
        <v/>
      </c>
      <c r="E253" s="19">
        <f>IF(A253&amp;""="","",SUMIFS('الدرجات'!$L$6:$L$1005,'الدرجات'!$A$6:$A$1005,A253&amp;"",'الدرجات'!$K$6:$K$1005,1))</f>
        <v/>
      </c>
      <c r="F253" s="19">
        <f>IF(A253&amp;""="","",SUMIFS('الدرجات'!$M$6:$M$1005,'الدرجات'!$A$6:$A$1005,A253&amp;"",'الدرجات'!$K$6:$K$1005,1))</f>
        <v/>
      </c>
      <c r="G253" s="19">
        <f>IF(A253&amp;""="","",E253+F253)</f>
        <v/>
      </c>
      <c r="H253" s="19">
        <f>IF(A253&amp;""="","",SUMIFS('الدرجات'!$N$6:$N$1005,'الدرجات'!$A$6:$A$1005,A253&amp;"",'الدرجات'!$K$6:$K$1005,1))</f>
        <v/>
      </c>
      <c r="I253" s="20">
        <f>IF(A253&amp;""="","",IF(D253&gt;0,"",IF(H253=0,"",ROUND(G253/H253,6))))</f>
        <v/>
      </c>
      <c r="J253" s="6">
        <f>IF(I253="","",IF(I253&gt;='الإعدادات'!$B$5,"ممتاز",IF(I253&gt;='الإعدادات'!$B$6,"جيد جدًا",IF(I253&gt;='الإعدادات'!$B$7,"جيد",IF(I253&gt;='الإعدادات'!$B$8,"مقبول","ضعيف")))))</f>
        <v/>
      </c>
      <c r="K253" s="15">
        <f>IF(A253&amp;""="","",COUNTIFS('الدرجات'!$A$6:$A$1005,A253&amp;"",'الدرجات'!$J$6:$J$1005,"متعثر"))</f>
        <v/>
      </c>
      <c r="L253" s="6">
        <f>IF(A253&amp;""="","",IF(D253&gt;0,"ناقص",IF(K253=0,"ناجح",IF(K253&lt;='الإعدادات'!$B$9,"دور ثانٍ","راسب"))))</f>
        <v/>
      </c>
      <c r="M253" s="15">
        <f>IF(I253="","",COUNTIFS('الطلاب'!$B$6:$B$305,B253&amp;"",'الطلاب'!$I$6:$I$305,"&gt;"&amp;I253)+1)</f>
        <v/>
      </c>
      <c r="N253" s="15">
        <f>IF(I253="","",COUNTIFS('الطلاب'!$B$6:$B$305,B253&amp;"",'الطلاب'!$I$6:$I$305,"&gt;"&amp;I253)+COUNTIFS($B$6:B253,B253&amp;"",$I$6:I253,I253))</f>
        <v/>
      </c>
      <c r="O253" s="6">
        <f>IF(N253="","",B253&amp;"|"&amp;N253)</f>
        <v/>
      </c>
    </row>
    <row r="254">
      <c r="A254" s="5" t="n"/>
      <c r="B254" s="5" t="n"/>
      <c r="C254" s="15">
        <f>IF(A254&amp;""="","",COUNTIFS('الدرجات'!$A$6:$A$1005,A254&amp;"",'الدرجات'!$K$6:$K$1005,1))</f>
        <v/>
      </c>
      <c r="D254" s="15">
        <f>IF(A254&amp;""="","",MAX(0,'الإعدادات'!$B$10-C254))</f>
        <v/>
      </c>
      <c r="E254" s="19">
        <f>IF(A254&amp;""="","",SUMIFS('الدرجات'!$L$6:$L$1005,'الدرجات'!$A$6:$A$1005,A254&amp;"",'الدرجات'!$K$6:$K$1005,1))</f>
        <v/>
      </c>
      <c r="F254" s="19">
        <f>IF(A254&amp;""="","",SUMIFS('الدرجات'!$M$6:$M$1005,'الدرجات'!$A$6:$A$1005,A254&amp;"",'الدرجات'!$K$6:$K$1005,1))</f>
        <v/>
      </c>
      <c r="G254" s="19">
        <f>IF(A254&amp;""="","",E254+F254)</f>
        <v/>
      </c>
      <c r="H254" s="19">
        <f>IF(A254&amp;""="","",SUMIFS('الدرجات'!$N$6:$N$1005,'الدرجات'!$A$6:$A$1005,A254&amp;"",'الدرجات'!$K$6:$K$1005,1))</f>
        <v/>
      </c>
      <c r="I254" s="20">
        <f>IF(A254&amp;""="","",IF(D254&gt;0,"",IF(H254=0,"",ROUND(G254/H254,6))))</f>
        <v/>
      </c>
      <c r="J254" s="6">
        <f>IF(I254="","",IF(I254&gt;='الإعدادات'!$B$5,"ممتاز",IF(I254&gt;='الإعدادات'!$B$6,"جيد جدًا",IF(I254&gt;='الإعدادات'!$B$7,"جيد",IF(I254&gt;='الإعدادات'!$B$8,"مقبول","ضعيف")))))</f>
        <v/>
      </c>
      <c r="K254" s="15">
        <f>IF(A254&amp;""="","",COUNTIFS('الدرجات'!$A$6:$A$1005,A254&amp;"",'الدرجات'!$J$6:$J$1005,"متعثر"))</f>
        <v/>
      </c>
      <c r="L254" s="6">
        <f>IF(A254&amp;""="","",IF(D254&gt;0,"ناقص",IF(K254=0,"ناجح",IF(K254&lt;='الإعدادات'!$B$9,"دور ثانٍ","راسب"))))</f>
        <v/>
      </c>
      <c r="M254" s="15">
        <f>IF(I254="","",COUNTIFS('الطلاب'!$B$6:$B$305,B254&amp;"",'الطلاب'!$I$6:$I$305,"&gt;"&amp;I254)+1)</f>
        <v/>
      </c>
      <c r="N254" s="15">
        <f>IF(I254="","",COUNTIFS('الطلاب'!$B$6:$B$305,B254&amp;"",'الطلاب'!$I$6:$I$305,"&gt;"&amp;I254)+COUNTIFS($B$6:B254,B254&amp;"",$I$6:I254,I254))</f>
        <v/>
      </c>
      <c r="O254" s="6">
        <f>IF(N254="","",B254&amp;"|"&amp;N254)</f>
        <v/>
      </c>
    </row>
    <row r="255">
      <c r="A255" s="5" t="n"/>
      <c r="B255" s="5" t="n"/>
      <c r="C255" s="15">
        <f>IF(A255&amp;""="","",COUNTIFS('الدرجات'!$A$6:$A$1005,A255&amp;"",'الدرجات'!$K$6:$K$1005,1))</f>
        <v/>
      </c>
      <c r="D255" s="15">
        <f>IF(A255&amp;""="","",MAX(0,'الإعدادات'!$B$10-C255))</f>
        <v/>
      </c>
      <c r="E255" s="19">
        <f>IF(A255&amp;""="","",SUMIFS('الدرجات'!$L$6:$L$1005,'الدرجات'!$A$6:$A$1005,A255&amp;"",'الدرجات'!$K$6:$K$1005,1))</f>
        <v/>
      </c>
      <c r="F255" s="19">
        <f>IF(A255&amp;""="","",SUMIFS('الدرجات'!$M$6:$M$1005,'الدرجات'!$A$6:$A$1005,A255&amp;"",'الدرجات'!$K$6:$K$1005,1))</f>
        <v/>
      </c>
      <c r="G255" s="19">
        <f>IF(A255&amp;""="","",E255+F255)</f>
        <v/>
      </c>
      <c r="H255" s="19">
        <f>IF(A255&amp;""="","",SUMIFS('الدرجات'!$N$6:$N$1005,'الدرجات'!$A$6:$A$1005,A255&amp;"",'الدرجات'!$K$6:$K$1005,1))</f>
        <v/>
      </c>
      <c r="I255" s="20">
        <f>IF(A255&amp;""="","",IF(D255&gt;0,"",IF(H255=0,"",ROUND(G255/H255,6))))</f>
        <v/>
      </c>
      <c r="J255" s="6">
        <f>IF(I255="","",IF(I255&gt;='الإعدادات'!$B$5,"ممتاز",IF(I255&gt;='الإعدادات'!$B$6,"جيد جدًا",IF(I255&gt;='الإعدادات'!$B$7,"جيد",IF(I255&gt;='الإعدادات'!$B$8,"مقبول","ضعيف")))))</f>
        <v/>
      </c>
      <c r="K255" s="15">
        <f>IF(A255&amp;""="","",COUNTIFS('الدرجات'!$A$6:$A$1005,A255&amp;"",'الدرجات'!$J$6:$J$1005,"متعثر"))</f>
        <v/>
      </c>
      <c r="L255" s="6">
        <f>IF(A255&amp;""="","",IF(D255&gt;0,"ناقص",IF(K255=0,"ناجح",IF(K255&lt;='الإعدادات'!$B$9,"دور ثانٍ","راسب"))))</f>
        <v/>
      </c>
      <c r="M255" s="15">
        <f>IF(I255="","",COUNTIFS('الطلاب'!$B$6:$B$305,B255&amp;"",'الطلاب'!$I$6:$I$305,"&gt;"&amp;I255)+1)</f>
        <v/>
      </c>
      <c r="N255" s="15">
        <f>IF(I255="","",COUNTIFS('الطلاب'!$B$6:$B$305,B255&amp;"",'الطلاب'!$I$6:$I$305,"&gt;"&amp;I255)+COUNTIFS($B$6:B255,B255&amp;"",$I$6:I255,I255))</f>
        <v/>
      </c>
      <c r="O255" s="6">
        <f>IF(N255="","",B255&amp;"|"&amp;N255)</f>
        <v/>
      </c>
    </row>
    <row r="256">
      <c r="A256" s="5" t="n"/>
      <c r="B256" s="5" t="n"/>
      <c r="C256" s="15">
        <f>IF(A256&amp;""="","",COUNTIFS('الدرجات'!$A$6:$A$1005,A256&amp;"",'الدرجات'!$K$6:$K$1005,1))</f>
        <v/>
      </c>
      <c r="D256" s="15">
        <f>IF(A256&amp;""="","",MAX(0,'الإعدادات'!$B$10-C256))</f>
        <v/>
      </c>
      <c r="E256" s="19">
        <f>IF(A256&amp;""="","",SUMIFS('الدرجات'!$L$6:$L$1005,'الدرجات'!$A$6:$A$1005,A256&amp;"",'الدرجات'!$K$6:$K$1005,1))</f>
        <v/>
      </c>
      <c r="F256" s="19">
        <f>IF(A256&amp;""="","",SUMIFS('الدرجات'!$M$6:$M$1005,'الدرجات'!$A$6:$A$1005,A256&amp;"",'الدرجات'!$K$6:$K$1005,1))</f>
        <v/>
      </c>
      <c r="G256" s="19">
        <f>IF(A256&amp;""="","",E256+F256)</f>
        <v/>
      </c>
      <c r="H256" s="19">
        <f>IF(A256&amp;""="","",SUMIFS('الدرجات'!$N$6:$N$1005,'الدرجات'!$A$6:$A$1005,A256&amp;"",'الدرجات'!$K$6:$K$1005,1))</f>
        <v/>
      </c>
      <c r="I256" s="20">
        <f>IF(A256&amp;""="","",IF(D256&gt;0,"",IF(H256=0,"",ROUND(G256/H256,6))))</f>
        <v/>
      </c>
      <c r="J256" s="6">
        <f>IF(I256="","",IF(I256&gt;='الإعدادات'!$B$5,"ممتاز",IF(I256&gt;='الإعدادات'!$B$6,"جيد جدًا",IF(I256&gt;='الإعدادات'!$B$7,"جيد",IF(I256&gt;='الإعدادات'!$B$8,"مقبول","ضعيف")))))</f>
        <v/>
      </c>
      <c r="K256" s="15">
        <f>IF(A256&amp;""="","",COUNTIFS('الدرجات'!$A$6:$A$1005,A256&amp;"",'الدرجات'!$J$6:$J$1005,"متعثر"))</f>
        <v/>
      </c>
      <c r="L256" s="6">
        <f>IF(A256&amp;""="","",IF(D256&gt;0,"ناقص",IF(K256=0,"ناجح",IF(K256&lt;='الإعدادات'!$B$9,"دور ثانٍ","راسب"))))</f>
        <v/>
      </c>
      <c r="M256" s="15">
        <f>IF(I256="","",COUNTIFS('الطلاب'!$B$6:$B$305,B256&amp;"",'الطلاب'!$I$6:$I$305,"&gt;"&amp;I256)+1)</f>
        <v/>
      </c>
      <c r="N256" s="15">
        <f>IF(I256="","",COUNTIFS('الطلاب'!$B$6:$B$305,B256&amp;"",'الطلاب'!$I$6:$I$305,"&gt;"&amp;I256)+COUNTIFS($B$6:B256,B256&amp;"",$I$6:I256,I256))</f>
        <v/>
      </c>
      <c r="O256" s="6">
        <f>IF(N256="","",B256&amp;"|"&amp;N256)</f>
        <v/>
      </c>
    </row>
    <row r="257">
      <c r="A257" s="5" t="n"/>
      <c r="B257" s="5" t="n"/>
      <c r="C257" s="15">
        <f>IF(A257&amp;""="","",COUNTIFS('الدرجات'!$A$6:$A$1005,A257&amp;"",'الدرجات'!$K$6:$K$1005,1))</f>
        <v/>
      </c>
      <c r="D257" s="15">
        <f>IF(A257&amp;""="","",MAX(0,'الإعدادات'!$B$10-C257))</f>
        <v/>
      </c>
      <c r="E257" s="19">
        <f>IF(A257&amp;""="","",SUMIFS('الدرجات'!$L$6:$L$1005,'الدرجات'!$A$6:$A$1005,A257&amp;"",'الدرجات'!$K$6:$K$1005,1))</f>
        <v/>
      </c>
      <c r="F257" s="19">
        <f>IF(A257&amp;""="","",SUMIFS('الدرجات'!$M$6:$M$1005,'الدرجات'!$A$6:$A$1005,A257&amp;"",'الدرجات'!$K$6:$K$1005,1))</f>
        <v/>
      </c>
      <c r="G257" s="19">
        <f>IF(A257&amp;""="","",E257+F257)</f>
        <v/>
      </c>
      <c r="H257" s="19">
        <f>IF(A257&amp;""="","",SUMIFS('الدرجات'!$N$6:$N$1005,'الدرجات'!$A$6:$A$1005,A257&amp;"",'الدرجات'!$K$6:$K$1005,1))</f>
        <v/>
      </c>
      <c r="I257" s="20">
        <f>IF(A257&amp;""="","",IF(D257&gt;0,"",IF(H257=0,"",ROUND(G257/H257,6))))</f>
        <v/>
      </c>
      <c r="J257" s="6">
        <f>IF(I257="","",IF(I257&gt;='الإعدادات'!$B$5,"ممتاز",IF(I257&gt;='الإعدادات'!$B$6,"جيد جدًا",IF(I257&gt;='الإعدادات'!$B$7,"جيد",IF(I257&gt;='الإعدادات'!$B$8,"مقبول","ضعيف")))))</f>
        <v/>
      </c>
      <c r="K257" s="15">
        <f>IF(A257&amp;""="","",COUNTIFS('الدرجات'!$A$6:$A$1005,A257&amp;"",'الدرجات'!$J$6:$J$1005,"متعثر"))</f>
        <v/>
      </c>
      <c r="L257" s="6">
        <f>IF(A257&amp;""="","",IF(D257&gt;0,"ناقص",IF(K257=0,"ناجح",IF(K257&lt;='الإعدادات'!$B$9,"دور ثانٍ","راسب"))))</f>
        <v/>
      </c>
      <c r="M257" s="15">
        <f>IF(I257="","",COUNTIFS('الطلاب'!$B$6:$B$305,B257&amp;"",'الطلاب'!$I$6:$I$305,"&gt;"&amp;I257)+1)</f>
        <v/>
      </c>
      <c r="N257" s="15">
        <f>IF(I257="","",COUNTIFS('الطلاب'!$B$6:$B$305,B257&amp;"",'الطلاب'!$I$6:$I$305,"&gt;"&amp;I257)+COUNTIFS($B$6:B257,B257&amp;"",$I$6:I257,I257))</f>
        <v/>
      </c>
      <c r="O257" s="6">
        <f>IF(N257="","",B257&amp;"|"&amp;N257)</f>
        <v/>
      </c>
    </row>
    <row r="258">
      <c r="A258" s="5" t="n"/>
      <c r="B258" s="5" t="n"/>
      <c r="C258" s="15">
        <f>IF(A258&amp;""="","",COUNTIFS('الدرجات'!$A$6:$A$1005,A258&amp;"",'الدرجات'!$K$6:$K$1005,1))</f>
        <v/>
      </c>
      <c r="D258" s="15">
        <f>IF(A258&amp;""="","",MAX(0,'الإعدادات'!$B$10-C258))</f>
        <v/>
      </c>
      <c r="E258" s="19">
        <f>IF(A258&amp;""="","",SUMIFS('الدرجات'!$L$6:$L$1005,'الدرجات'!$A$6:$A$1005,A258&amp;"",'الدرجات'!$K$6:$K$1005,1))</f>
        <v/>
      </c>
      <c r="F258" s="19">
        <f>IF(A258&amp;""="","",SUMIFS('الدرجات'!$M$6:$M$1005,'الدرجات'!$A$6:$A$1005,A258&amp;"",'الدرجات'!$K$6:$K$1005,1))</f>
        <v/>
      </c>
      <c r="G258" s="19">
        <f>IF(A258&amp;""="","",E258+F258)</f>
        <v/>
      </c>
      <c r="H258" s="19">
        <f>IF(A258&amp;""="","",SUMIFS('الدرجات'!$N$6:$N$1005,'الدرجات'!$A$6:$A$1005,A258&amp;"",'الدرجات'!$K$6:$K$1005,1))</f>
        <v/>
      </c>
      <c r="I258" s="20">
        <f>IF(A258&amp;""="","",IF(D258&gt;0,"",IF(H258=0,"",ROUND(G258/H258,6))))</f>
        <v/>
      </c>
      <c r="J258" s="6">
        <f>IF(I258="","",IF(I258&gt;='الإعدادات'!$B$5,"ممتاز",IF(I258&gt;='الإعدادات'!$B$6,"جيد جدًا",IF(I258&gt;='الإعدادات'!$B$7,"جيد",IF(I258&gt;='الإعدادات'!$B$8,"مقبول","ضعيف")))))</f>
        <v/>
      </c>
      <c r="K258" s="15">
        <f>IF(A258&amp;""="","",COUNTIFS('الدرجات'!$A$6:$A$1005,A258&amp;"",'الدرجات'!$J$6:$J$1005,"متعثر"))</f>
        <v/>
      </c>
      <c r="L258" s="6">
        <f>IF(A258&amp;""="","",IF(D258&gt;0,"ناقص",IF(K258=0,"ناجح",IF(K258&lt;='الإعدادات'!$B$9,"دور ثانٍ","راسب"))))</f>
        <v/>
      </c>
      <c r="M258" s="15">
        <f>IF(I258="","",COUNTIFS('الطلاب'!$B$6:$B$305,B258&amp;"",'الطلاب'!$I$6:$I$305,"&gt;"&amp;I258)+1)</f>
        <v/>
      </c>
      <c r="N258" s="15">
        <f>IF(I258="","",COUNTIFS('الطلاب'!$B$6:$B$305,B258&amp;"",'الطلاب'!$I$6:$I$305,"&gt;"&amp;I258)+COUNTIFS($B$6:B258,B258&amp;"",$I$6:I258,I258))</f>
        <v/>
      </c>
      <c r="O258" s="6">
        <f>IF(N258="","",B258&amp;"|"&amp;N258)</f>
        <v/>
      </c>
    </row>
    <row r="259">
      <c r="A259" s="5" t="n"/>
      <c r="B259" s="5" t="n"/>
      <c r="C259" s="15">
        <f>IF(A259&amp;""="","",COUNTIFS('الدرجات'!$A$6:$A$1005,A259&amp;"",'الدرجات'!$K$6:$K$1005,1))</f>
        <v/>
      </c>
      <c r="D259" s="15">
        <f>IF(A259&amp;""="","",MAX(0,'الإعدادات'!$B$10-C259))</f>
        <v/>
      </c>
      <c r="E259" s="19">
        <f>IF(A259&amp;""="","",SUMIFS('الدرجات'!$L$6:$L$1005,'الدرجات'!$A$6:$A$1005,A259&amp;"",'الدرجات'!$K$6:$K$1005,1))</f>
        <v/>
      </c>
      <c r="F259" s="19">
        <f>IF(A259&amp;""="","",SUMIFS('الدرجات'!$M$6:$M$1005,'الدرجات'!$A$6:$A$1005,A259&amp;"",'الدرجات'!$K$6:$K$1005,1))</f>
        <v/>
      </c>
      <c r="G259" s="19">
        <f>IF(A259&amp;""="","",E259+F259)</f>
        <v/>
      </c>
      <c r="H259" s="19">
        <f>IF(A259&amp;""="","",SUMIFS('الدرجات'!$N$6:$N$1005,'الدرجات'!$A$6:$A$1005,A259&amp;"",'الدرجات'!$K$6:$K$1005,1))</f>
        <v/>
      </c>
      <c r="I259" s="20">
        <f>IF(A259&amp;""="","",IF(D259&gt;0,"",IF(H259=0,"",ROUND(G259/H259,6))))</f>
        <v/>
      </c>
      <c r="J259" s="6">
        <f>IF(I259="","",IF(I259&gt;='الإعدادات'!$B$5,"ممتاز",IF(I259&gt;='الإعدادات'!$B$6,"جيد جدًا",IF(I259&gt;='الإعدادات'!$B$7,"جيد",IF(I259&gt;='الإعدادات'!$B$8,"مقبول","ضعيف")))))</f>
        <v/>
      </c>
      <c r="K259" s="15">
        <f>IF(A259&amp;""="","",COUNTIFS('الدرجات'!$A$6:$A$1005,A259&amp;"",'الدرجات'!$J$6:$J$1005,"متعثر"))</f>
        <v/>
      </c>
      <c r="L259" s="6">
        <f>IF(A259&amp;""="","",IF(D259&gt;0,"ناقص",IF(K259=0,"ناجح",IF(K259&lt;='الإعدادات'!$B$9,"دور ثانٍ","راسب"))))</f>
        <v/>
      </c>
      <c r="M259" s="15">
        <f>IF(I259="","",COUNTIFS('الطلاب'!$B$6:$B$305,B259&amp;"",'الطلاب'!$I$6:$I$305,"&gt;"&amp;I259)+1)</f>
        <v/>
      </c>
      <c r="N259" s="15">
        <f>IF(I259="","",COUNTIFS('الطلاب'!$B$6:$B$305,B259&amp;"",'الطلاب'!$I$6:$I$305,"&gt;"&amp;I259)+COUNTIFS($B$6:B259,B259&amp;"",$I$6:I259,I259))</f>
        <v/>
      </c>
      <c r="O259" s="6">
        <f>IF(N259="","",B259&amp;"|"&amp;N259)</f>
        <v/>
      </c>
    </row>
    <row r="260">
      <c r="A260" s="5" t="n"/>
      <c r="B260" s="5" t="n"/>
      <c r="C260" s="15">
        <f>IF(A260&amp;""="","",COUNTIFS('الدرجات'!$A$6:$A$1005,A260&amp;"",'الدرجات'!$K$6:$K$1005,1))</f>
        <v/>
      </c>
      <c r="D260" s="15">
        <f>IF(A260&amp;""="","",MAX(0,'الإعدادات'!$B$10-C260))</f>
        <v/>
      </c>
      <c r="E260" s="19">
        <f>IF(A260&amp;""="","",SUMIFS('الدرجات'!$L$6:$L$1005,'الدرجات'!$A$6:$A$1005,A260&amp;"",'الدرجات'!$K$6:$K$1005,1))</f>
        <v/>
      </c>
      <c r="F260" s="19">
        <f>IF(A260&amp;""="","",SUMIFS('الدرجات'!$M$6:$M$1005,'الدرجات'!$A$6:$A$1005,A260&amp;"",'الدرجات'!$K$6:$K$1005,1))</f>
        <v/>
      </c>
      <c r="G260" s="19">
        <f>IF(A260&amp;""="","",E260+F260)</f>
        <v/>
      </c>
      <c r="H260" s="19">
        <f>IF(A260&amp;""="","",SUMIFS('الدرجات'!$N$6:$N$1005,'الدرجات'!$A$6:$A$1005,A260&amp;"",'الدرجات'!$K$6:$K$1005,1))</f>
        <v/>
      </c>
      <c r="I260" s="20">
        <f>IF(A260&amp;""="","",IF(D260&gt;0,"",IF(H260=0,"",ROUND(G260/H260,6))))</f>
        <v/>
      </c>
      <c r="J260" s="6">
        <f>IF(I260="","",IF(I260&gt;='الإعدادات'!$B$5,"ممتاز",IF(I260&gt;='الإعدادات'!$B$6,"جيد جدًا",IF(I260&gt;='الإعدادات'!$B$7,"جيد",IF(I260&gt;='الإعدادات'!$B$8,"مقبول","ضعيف")))))</f>
        <v/>
      </c>
      <c r="K260" s="15">
        <f>IF(A260&amp;""="","",COUNTIFS('الدرجات'!$A$6:$A$1005,A260&amp;"",'الدرجات'!$J$6:$J$1005,"متعثر"))</f>
        <v/>
      </c>
      <c r="L260" s="6">
        <f>IF(A260&amp;""="","",IF(D260&gt;0,"ناقص",IF(K260=0,"ناجح",IF(K260&lt;='الإعدادات'!$B$9,"دور ثانٍ","راسب"))))</f>
        <v/>
      </c>
      <c r="M260" s="15">
        <f>IF(I260="","",COUNTIFS('الطلاب'!$B$6:$B$305,B260&amp;"",'الطلاب'!$I$6:$I$305,"&gt;"&amp;I260)+1)</f>
        <v/>
      </c>
      <c r="N260" s="15">
        <f>IF(I260="","",COUNTIFS('الطلاب'!$B$6:$B$305,B260&amp;"",'الطلاب'!$I$6:$I$305,"&gt;"&amp;I260)+COUNTIFS($B$6:B260,B260&amp;"",$I$6:I260,I260))</f>
        <v/>
      </c>
      <c r="O260" s="6">
        <f>IF(N260="","",B260&amp;"|"&amp;N260)</f>
        <v/>
      </c>
    </row>
    <row r="261">
      <c r="A261" s="5" t="n"/>
      <c r="B261" s="5" t="n"/>
      <c r="C261" s="15">
        <f>IF(A261&amp;""="","",COUNTIFS('الدرجات'!$A$6:$A$1005,A261&amp;"",'الدرجات'!$K$6:$K$1005,1))</f>
        <v/>
      </c>
      <c r="D261" s="15">
        <f>IF(A261&amp;""="","",MAX(0,'الإعدادات'!$B$10-C261))</f>
        <v/>
      </c>
      <c r="E261" s="19">
        <f>IF(A261&amp;""="","",SUMIFS('الدرجات'!$L$6:$L$1005,'الدرجات'!$A$6:$A$1005,A261&amp;"",'الدرجات'!$K$6:$K$1005,1))</f>
        <v/>
      </c>
      <c r="F261" s="19">
        <f>IF(A261&amp;""="","",SUMIFS('الدرجات'!$M$6:$M$1005,'الدرجات'!$A$6:$A$1005,A261&amp;"",'الدرجات'!$K$6:$K$1005,1))</f>
        <v/>
      </c>
      <c r="G261" s="19">
        <f>IF(A261&amp;""="","",E261+F261)</f>
        <v/>
      </c>
      <c r="H261" s="19">
        <f>IF(A261&amp;""="","",SUMIFS('الدرجات'!$N$6:$N$1005,'الدرجات'!$A$6:$A$1005,A261&amp;"",'الدرجات'!$K$6:$K$1005,1))</f>
        <v/>
      </c>
      <c r="I261" s="20">
        <f>IF(A261&amp;""="","",IF(D261&gt;0,"",IF(H261=0,"",ROUND(G261/H261,6))))</f>
        <v/>
      </c>
      <c r="J261" s="6">
        <f>IF(I261="","",IF(I261&gt;='الإعدادات'!$B$5,"ممتاز",IF(I261&gt;='الإعدادات'!$B$6,"جيد جدًا",IF(I261&gt;='الإعدادات'!$B$7,"جيد",IF(I261&gt;='الإعدادات'!$B$8,"مقبول","ضعيف")))))</f>
        <v/>
      </c>
      <c r="K261" s="15">
        <f>IF(A261&amp;""="","",COUNTIFS('الدرجات'!$A$6:$A$1005,A261&amp;"",'الدرجات'!$J$6:$J$1005,"متعثر"))</f>
        <v/>
      </c>
      <c r="L261" s="6">
        <f>IF(A261&amp;""="","",IF(D261&gt;0,"ناقص",IF(K261=0,"ناجح",IF(K261&lt;='الإعدادات'!$B$9,"دور ثانٍ","راسب"))))</f>
        <v/>
      </c>
      <c r="M261" s="15">
        <f>IF(I261="","",COUNTIFS('الطلاب'!$B$6:$B$305,B261&amp;"",'الطلاب'!$I$6:$I$305,"&gt;"&amp;I261)+1)</f>
        <v/>
      </c>
      <c r="N261" s="15">
        <f>IF(I261="","",COUNTIFS('الطلاب'!$B$6:$B$305,B261&amp;"",'الطلاب'!$I$6:$I$305,"&gt;"&amp;I261)+COUNTIFS($B$6:B261,B261&amp;"",$I$6:I261,I261))</f>
        <v/>
      </c>
      <c r="O261" s="6">
        <f>IF(N261="","",B261&amp;"|"&amp;N261)</f>
        <v/>
      </c>
    </row>
    <row r="262">
      <c r="A262" s="5" t="n"/>
      <c r="B262" s="5" t="n"/>
      <c r="C262" s="15">
        <f>IF(A262&amp;""="","",COUNTIFS('الدرجات'!$A$6:$A$1005,A262&amp;"",'الدرجات'!$K$6:$K$1005,1))</f>
        <v/>
      </c>
      <c r="D262" s="15">
        <f>IF(A262&amp;""="","",MAX(0,'الإعدادات'!$B$10-C262))</f>
        <v/>
      </c>
      <c r="E262" s="19">
        <f>IF(A262&amp;""="","",SUMIFS('الدرجات'!$L$6:$L$1005,'الدرجات'!$A$6:$A$1005,A262&amp;"",'الدرجات'!$K$6:$K$1005,1))</f>
        <v/>
      </c>
      <c r="F262" s="19">
        <f>IF(A262&amp;""="","",SUMIFS('الدرجات'!$M$6:$M$1005,'الدرجات'!$A$6:$A$1005,A262&amp;"",'الدرجات'!$K$6:$K$1005,1))</f>
        <v/>
      </c>
      <c r="G262" s="19">
        <f>IF(A262&amp;""="","",E262+F262)</f>
        <v/>
      </c>
      <c r="H262" s="19">
        <f>IF(A262&amp;""="","",SUMIFS('الدرجات'!$N$6:$N$1005,'الدرجات'!$A$6:$A$1005,A262&amp;"",'الدرجات'!$K$6:$K$1005,1))</f>
        <v/>
      </c>
      <c r="I262" s="20">
        <f>IF(A262&amp;""="","",IF(D262&gt;0,"",IF(H262=0,"",ROUND(G262/H262,6))))</f>
        <v/>
      </c>
      <c r="J262" s="6">
        <f>IF(I262="","",IF(I262&gt;='الإعدادات'!$B$5,"ممتاز",IF(I262&gt;='الإعدادات'!$B$6,"جيد جدًا",IF(I262&gt;='الإعدادات'!$B$7,"جيد",IF(I262&gt;='الإعدادات'!$B$8,"مقبول","ضعيف")))))</f>
        <v/>
      </c>
      <c r="K262" s="15">
        <f>IF(A262&amp;""="","",COUNTIFS('الدرجات'!$A$6:$A$1005,A262&amp;"",'الدرجات'!$J$6:$J$1005,"متعثر"))</f>
        <v/>
      </c>
      <c r="L262" s="6">
        <f>IF(A262&amp;""="","",IF(D262&gt;0,"ناقص",IF(K262=0,"ناجح",IF(K262&lt;='الإعدادات'!$B$9,"دور ثانٍ","راسب"))))</f>
        <v/>
      </c>
      <c r="M262" s="15">
        <f>IF(I262="","",COUNTIFS('الطلاب'!$B$6:$B$305,B262&amp;"",'الطلاب'!$I$6:$I$305,"&gt;"&amp;I262)+1)</f>
        <v/>
      </c>
      <c r="N262" s="15">
        <f>IF(I262="","",COUNTIFS('الطلاب'!$B$6:$B$305,B262&amp;"",'الطلاب'!$I$6:$I$305,"&gt;"&amp;I262)+COUNTIFS($B$6:B262,B262&amp;"",$I$6:I262,I262))</f>
        <v/>
      </c>
      <c r="O262" s="6">
        <f>IF(N262="","",B262&amp;"|"&amp;N262)</f>
        <v/>
      </c>
    </row>
    <row r="263">
      <c r="A263" s="5" t="n"/>
      <c r="B263" s="5" t="n"/>
      <c r="C263" s="15">
        <f>IF(A263&amp;""="","",COUNTIFS('الدرجات'!$A$6:$A$1005,A263&amp;"",'الدرجات'!$K$6:$K$1005,1))</f>
        <v/>
      </c>
      <c r="D263" s="15">
        <f>IF(A263&amp;""="","",MAX(0,'الإعدادات'!$B$10-C263))</f>
        <v/>
      </c>
      <c r="E263" s="19">
        <f>IF(A263&amp;""="","",SUMIFS('الدرجات'!$L$6:$L$1005,'الدرجات'!$A$6:$A$1005,A263&amp;"",'الدرجات'!$K$6:$K$1005,1))</f>
        <v/>
      </c>
      <c r="F263" s="19">
        <f>IF(A263&amp;""="","",SUMIFS('الدرجات'!$M$6:$M$1005,'الدرجات'!$A$6:$A$1005,A263&amp;"",'الدرجات'!$K$6:$K$1005,1))</f>
        <v/>
      </c>
      <c r="G263" s="19">
        <f>IF(A263&amp;""="","",E263+F263)</f>
        <v/>
      </c>
      <c r="H263" s="19">
        <f>IF(A263&amp;""="","",SUMIFS('الدرجات'!$N$6:$N$1005,'الدرجات'!$A$6:$A$1005,A263&amp;"",'الدرجات'!$K$6:$K$1005,1))</f>
        <v/>
      </c>
      <c r="I263" s="20">
        <f>IF(A263&amp;""="","",IF(D263&gt;0,"",IF(H263=0,"",ROUND(G263/H263,6))))</f>
        <v/>
      </c>
      <c r="J263" s="6">
        <f>IF(I263="","",IF(I263&gt;='الإعدادات'!$B$5,"ممتاز",IF(I263&gt;='الإعدادات'!$B$6,"جيد جدًا",IF(I263&gt;='الإعدادات'!$B$7,"جيد",IF(I263&gt;='الإعدادات'!$B$8,"مقبول","ضعيف")))))</f>
        <v/>
      </c>
      <c r="K263" s="15">
        <f>IF(A263&amp;""="","",COUNTIFS('الدرجات'!$A$6:$A$1005,A263&amp;"",'الدرجات'!$J$6:$J$1005,"متعثر"))</f>
        <v/>
      </c>
      <c r="L263" s="6">
        <f>IF(A263&amp;""="","",IF(D263&gt;0,"ناقص",IF(K263=0,"ناجح",IF(K263&lt;='الإعدادات'!$B$9,"دور ثانٍ","راسب"))))</f>
        <v/>
      </c>
      <c r="M263" s="15">
        <f>IF(I263="","",COUNTIFS('الطلاب'!$B$6:$B$305,B263&amp;"",'الطلاب'!$I$6:$I$305,"&gt;"&amp;I263)+1)</f>
        <v/>
      </c>
      <c r="N263" s="15">
        <f>IF(I263="","",COUNTIFS('الطلاب'!$B$6:$B$305,B263&amp;"",'الطلاب'!$I$6:$I$305,"&gt;"&amp;I263)+COUNTIFS($B$6:B263,B263&amp;"",$I$6:I263,I263))</f>
        <v/>
      </c>
      <c r="O263" s="6">
        <f>IF(N263="","",B263&amp;"|"&amp;N263)</f>
        <v/>
      </c>
    </row>
    <row r="264">
      <c r="A264" s="5" t="n"/>
      <c r="B264" s="5" t="n"/>
      <c r="C264" s="15">
        <f>IF(A264&amp;""="","",COUNTIFS('الدرجات'!$A$6:$A$1005,A264&amp;"",'الدرجات'!$K$6:$K$1005,1))</f>
        <v/>
      </c>
      <c r="D264" s="15">
        <f>IF(A264&amp;""="","",MAX(0,'الإعدادات'!$B$10-C264))</f>
        <v/>
      </c>
      <c r="E264" s="19">
        <f>IF(A264&amp;""="","",SUMIFS('الدرجات'!$L$6:$L$1005,'الدرجات'!$A$6:$A$1005,A264&amp;"",'الدرجات'!$K$6:$K$1005,1))</f>
        <v/>
      </c>
      <c r="F264" s="19">
        <f>IF(A264&amp;""="","",SUMIFS('الدرجات'!$M$6:$M$1005,'الدرجات'!$A$6:$A$1005,A264&amp;"",'الدرجات'!$K$6:$K$1005,1))</f>
        <v/>
      </c>
      <c r="G264" s="19">
        <f>IF(A264&amp;""="","",E264+F264)</f>
        <v/>
      </c>
      <c r="H264" s="19">
        <f>IF(A264&amp;""="","",SUMIFS('الدرجات'!$N$6:$N$1005,'الدرجات'!$A$6:$A$1005,A264&amp;"",'الدرجات'!$K$6:$K$1005,1))</f>
        <v/>
      </c>
      <c r="I264" s="20">
        <f>IF(A264&amp;""="","",IF(D264&gt;0,"",IF(H264=0,"",ROUND(G264/H264,6))))</f>
        <v/>
      </c>
      <c r="J264" s="6">
        <f>IF(I264="","",IF(I264&gt;='الإعدادات'!$B$5,"ممتاز",IF(I264&gt;='الإعدادات'!$B$6,"جيد جدًا",IF(I264&gt;='الإعدادات'!$B$7,"جيد",IF(I264&gt;='الإعدادات'!$B$8,"مقبول","ضعيف")))))</f>
        <v/>
      </c>
      <c r="K264" s="15">
        <f>IF(A264&amp;""="","",COUNTIFS('الدرجات'!$A$6:$A$1005,A264&amp;"",'الدرجات'!$J$6:$J$1005,"متعثر"))</f>
        <v/>
      </c>
      <c r="L264" s="6">
        <f>IF(A264&amp;""="","",IF(D264&gt;0,"ناقص",IF(K264=0,"ناجح",IF(K264&lt;='الإعدادات'!$B$9,"دور ثانٍ","راسب"))))</f>
        <v/>
      </c>
      <c r="M264" s="15">
        <f>IF(I264="","",COUNTIFS('الطلاب'!$B$6:$B$305,B264&amp;"",'الطلاب'!$I$6:$I$305,"&gt;"&amp;I264)+1)</f>
        <v/>
      </c>
      <c r="N264" s="15">
        <f>IF(I264="","",COUNTIFS('الطلاب'!$B$6:$B$305,B264&amp;"",'الطلاب'!$I$6:$I$305,"&gt;"&amp;I264)+COUNTIFS($B$6:B264,B264&amp;"",$I$6:I264,I264))</f>
        <v/>
      </c>
      <c r="O264" s="6">
        <f>IF(N264="","",B264&amp;"|"&amp;N264)</f>
        <v/>
      </c>
    </row>
    <row r="265">
      <c r="A265" s="5" t="n"/>
      <c r="B265" s="5" t="n"/>
      <c r="C265" s="15">
        <f>IF(A265&amp;""="","",COUNTIFS('الدرجات'!$A$6:$A$1005,A265&amp;"",'الدرجات'!$K$6:$K$1005,1))</f>
        <v/>
      </c>
      <c r="D265" s="15">
        <f>IF(A265&amp;""="","",MAX(0,'الإعدادات'!$B$10-C265))</f>
        <v/>
      </c>
      <c r="E265" s="19">
        <f>IF(A265&amp;""="","",SUMIFS('الدرجات'!$L$6:$L$1005,'الدرجات'!$A$6:$A$1005,A265&amp;"",'الدرجات'!$K$6:$K$1005,1))</f>
        <v/>
      </c>
      <c r="F265" s="19">
        <f>IF(A265&amp;""="","",SUMIFS('الدرجات'!$M$6:$M$1005,'الدرجات'!$A$6:$A$1005,A265&amp;"",'الدرجات'!$K$6:$K$1005,1))</f>
        <v/>
      </c>
      <c r="G265" s="19">
        <f>IF(A265&amp;""="","",E265+F265)</f>
        <v/>
      </c>
      <c r="H265" s="19">
        <f>IF(A265&amp;""="","",SUMIFS('الدرجات'!$N$6:$N$1005,'الدرجات'!$A$6:$A$1005,A265&amp;"",'الدرجات'!$K$6:$K$1005,1))</f>
        <v/>
      </c>
      <c r="I265" s="20">
        <f>IF(A265&amp;""="","",IF(D265&gt;0,"",IF(H265=0,"",ROUND(G265/H265,6))))</f>
        <v/>
      </c>
      <c r="J265" s="6">
        <f>IF(I265="","",IF(I265&gt;='الإعدادات'!$B$5,"ممتاز",IF(I265&gt;='الإعدادات'!$B$6,"جيد جدًا",IF(I265&gt;='الإعدادات'!$B$7,"جيد",IF(I265&gt;='الإعدادات'!$B$8,"مقبول","ضعيف")))))</f>
        <v/>
      </c>
      <c r="K265" s="15">
        <f>IF(A265&amp;""="","",COUNTIFS('الدرجات'!$A$6:$A$1005,A265&amp;"",'الدرجات'!$J$6:$J$1005,"متعثر"))</f>
        <v/>
      </c>
      <c r="L265" s="6">
        <f>IF(A265&amp;""="","",IF(D265&gt;0,"ناقص",IF(K265=0,"ناجح",IF(K265&lt;='الإعدادات'!$B$9,"دور ثانٍ","راسب"))))</f>
        <v/>
      </c>
      <c r="M265" s="15">
        <f>IF(I265="","",COUNTIFS('الطلاب'!$B$6:$B$305,B265&amp;"",'الطلاب'!$I$6:$I$305,"&gt;"&amp;I265)+1)</f>
        <v/>
      </c>
      <c r="N265" s="15">
        <f>IF(I265="","",COUNTIFS('الطلاب'!$B$6:$B$305,B265&amp;"",'الطلاب'!$I$6:$I$305,"&gt;"&amp;I265)+COUNTIFS($B$6:B265,B265&amp;"",$I$6:I265,I265))</f>
        <v/>
      </c>
      <c r="O265" s="6">
        <f>IF(N265="","",B265&amp;"|"&amp;N265)</f>
        <v/>
      </c>
    </row>
    <row r="266">
      <c r="A266" s="5" t="n"/>
      <c r="B266" s="5" t="n"/>
      <c r="C266" s="15">
        <f>IF(A266&amp;""="","",COUNTIFS('الدرجات'!$A$6:$A$1005,A266&amp;"",'الدرجات'!$K$6:$K$1005,1))</f>
        <v/>
      </c>
      <c r="D266" s="15">
        <f>IF(A266&amp;""="","",MAX(0,'الإعدادات'!$B$10-C266))</f>
        <v/>
      </c>
      <c r="E266" s="19">
        <f>IF(A266&amp;""="","",SUMIFS('الدرجات'!$L$6:$L$1005,'الدرجات'!$A$6:$A$1005,A266&amp;"",'الدرجات'!$K$6:$K$1005,1))</f>
        <v/>
      </c>
      <c r="F266" s="19">
        <f>IF(A266&amp;""="","",SUMIFS('الدرجات'!$M$6:$M$1005,'الدرجات'!$A$6:$A$1005,A266&amp;"",'الدرجات'!$K$6:$K$1005,1))</f>
        <v/>
      </c>
      <c r="G266" s="19">
        <f>IF(A266&amp;""="","",E266+F266)</f>
        <v/>
      </c>
      <c r="H266" s="19">
        <f>IF(A266&amp;""="","",SUMIFS('الدرجات'!$N$6:$N$1005,'الدرجات'!$A$6:$A$1005,A266&amp;"",'الدرجات'!$K$6:$K$1005,1))</f>
        <v/>
      </c>
      <c r="I266" s="20">
        <f>IF(A266&amp;""="","",IF(D266&gt;0,"",IF(H266=0,"",ROUND(G266/H266,6))))</f>
        <v/>
      </c>
      <c r="J266" s="6">
        <f>IF(I266="","",IF(I266&gt;='الإعدادات'!$B$5,"ممتاز",IF(I266&gt;='الإعدادات'!$B$6,"جيد جدًا",IF(I266&gt;='الإعدادات'!$B$7,"جيد",IF(I266&gt;='الإعدادات'!$B$8,"مقبول","ضعيف")))))</f>
        <v/>
      </c>
      <c r="K266" s="15">
        <f>IF(A266&amp;""="","",COUNTIFS('الدرجات'!$A$6:$A$1005,A266&amp;"",'الدرجات'!$J$6:$J$1005,"متعثر"))</f>
        <v/>
      </c>
      <c r="L266" s="6">
        <f>IF(A266&amp;""="","",IF(D266&gt;0,"ناقص",IF(K266=0,"ناجح",IF(K266&lt;='الإعدادات'!$B$9,"دور ثانٍ","راسب"))))</f>
        <v/>
      </c>
      <c r="M266" s="15">
        <f>IF(I266="","",COUNTIFS('الطلاب'!$B$6:$B$305,B266&amp;"",'الطلاب'!$I$6:$I$305,"&gt;"&amp;I266)+1)</f>
        <v/>
      </c>
      <c r="N266" s="15">
        <f>IF(I266="","",COUNTIFS('الطلاب'!$B$6:$B$305,B266&amp;"",'الطلاب'!$I$6:$I$305,"&gt;"&amp;I266)+COUNTIFS($B$6:B266,B266&amp;"",$I$6:I266,I266))</f>
        <v/>
      </c>
      <c r="O266" s="6">
        <f>IF(N266="","",B266&amp;"|"&amp;N266)</f>
        <v/>
      </c>
    </row>
    <row r="267">
      <c r="A267" s="5" t="n"/>
      <c r="B267" s="5" t="n"/>
      <c r="C267" s="15">
        <f>IF(A267&amp;""="","",COUNTIFS('الدرجات'!$A$6:$A$1005,A267&amp;"",'الدرجات'!$K$6:$K$1005,1))</f>
        <v/>
      </c>
      <c r="D267" s="15">
        <f>IF(A267&amp;""="","",MAX(0,'الإعدادات'!$B$10-C267))</f>
        <v/>
      </c>
      <c r="E267" s="19">
        <f>IF(A267&amp;""="","",SUMIFS('الدرجات'!$L$6:$L$1005,'الدرجات'!$A$6:$A$1005,A267&amp;"",'الدرجات'!$K$6:$K$1005,1))</f>
        <v/>
      </c>
      <c r="F267" s="19">
        <f>IF(A267&amp;""="","",SUMIFS('الدرجات'!$M$6:$M$1005,'الدرجات'!$A$6:$A$1005,A267&amp;"",'الدرجات'!$K$6:$K$1005,1))</f>
        <v/>
      </c>
      <c r="G267" s="19">
        <f>IF(A267&amp;""="","",E267+F267)</f>
        <v/>
      </c>
      <c r="H267" s="19">
        <f>IF(A267&amp;""="","",SUMIFS('الدرجات'!$N$6:$N$1005,'الدرجات'!$A$6:$A$1005,A267&amp;"",'الدرجات'!$K$6:$K$1005,1))</f>
        <v/>
      </c>
      <c r="I267" s="20">
        <f>IF(A267&amp;""="","",IF(D267&gt;0,"",IF(H267=0,"",ROUND(G267/H267,6))))</f>
        <v/>
      </c>
      <c r="J267" s="6">
        <f>IF(I267="","",IF(I267&gt;='الإعدادات'!$B$5,"ممتاز",IF(I267&gt;='الإعدادات'!$B$6,"جيد جدًا",IF(I267&gt;='الإعدادات'!$B$7,"جيد",IF(I267&gt;='الإعدادات'!$B$8,"مقبول","ضعيف")))))</f>
        <v/>
      </c>
      <c r="K267" s="15">
        <f>IF(A267&amp;""="","",COUNTIFS('الدرجات'!$A$6:$A$1005,A267&amp;"",'الدرجات'!$J$6:$J$1005,"متعثر"))</f>
        <v/>
      </c>
      <c r="L267" s="6">
        <f>IF(A267&amp;""="","",IF(D267&gt;0,"ناقص",IF(K267=0,"ناجح",IF(K267&lt;='الإعدادات'!$B$9,"دور ثانٍ","راسب"))))</f>
        <v/>
      </c>
      <c r="M267" s="15">
        <f>IF(I267="","",COUNTIFS('الطلاب'!$B$6:$B$305,B267&amp;"",'الطلاب'!$I$6:$I$305,"&gt;"&amp;I267)+1)</f>
        <v/>
      </c>
      <c r="N267" s="15">
        <f>IF(I267="","",COUNTIFS('الطلاب'!$B$6:$B$305,B267&amp;"",'الطلاب'!$I$6:$I$305,"&gt;"&amp;I267)+COUNTIFS($B$6:B267,B267&amp;"",$I$6:I267,I267))</f>
        <v/>
      </c>
      <c r="O267" s="6">
        <f>IF(N267="","",B267&amp;"|"&amp;N267)</f>
        <v/>
      </c>
    </row>
    <row r="268">
      <c r="A268" s="5" t="n"/>
      <c r="B268" s="5" t="n"/>
      <c r="C268" s="15">
        <f>IF(A268&amp;""="","",COUNTIFS('الدرجات'!$A$6:$A$1005,A268&amp;"",'الدرجات'!$K$6:$K$1005,1))</f>
        <v/>
      </c>
      <c r="D268" s="15">
        <f>IF(A268&amp;""="","",MAX(0,'الإعدادات'!$B$10-C268))</f>
        <v/>
      </c>
      <c r="E268" s="19">
        <f>IF(A268&amp;""="","",SUMIFS('الدرجات'!$L$6:$L$1005,'الدرجات'!$A$6:$A$1005,A268&amp;"",'الدرجات'!$K$6:$K$1005,1))</f>
        <v/>
      </c>
      <c r="F268" s="19">
        <f>IF(A268&amp;""="","",SUMIFS('الدرجات'!$M$6:$M$1005,'الدرجات'!$A$6:$A$1005,A268&amp;"",'الدرجات'!$K$6:$K$1005,1))</f>
        <v/>
      </c>
      <c r="G268" s="19">
        <f>IF(A268&amp;""="","",E268+F268)</f>
        <v/>
      </c>
      <c r="H268" s="19">
        <f>IF(A268&amp;""="","",SUMIFS('الدرجات'!$N$6:$N$1005,'الدرجات'!$A$6:$A$1005,A268&amp;"",'الدرجات'!$K$6:$K$1005,1))</f>
        <v/>
      </c>
      <c r="I268" s="20">
        <f>IF(A268&amp;""="","",IF(D268&gt;0,"",IF(H268=0,"",ROUND(G268/H268,6))))</f>
        <v/>
      </c>
      <c r="J268" s="6">
        <f>IF(I268="","",IF(I268&gt;='الإعدادات'!$B$5,"ممتاز",IF(I268&gt;='الإعدادات'!$B$6,"جيد جدًا",IF(I268&gt;='الإعدادات'!$B$7,"جيد",IF(I268&gt;='الإعدادات'!$B$8,"مقبول","ضعيف")))))</f>
        <v/>
      </c>
      <c r="K268" s="15">
        <f>IF(A268&amp;""="","",COUNTIFS('الدرجات'!$A$6:$A$1005,A268&amp;"",'الدرجات'!$J$6:$J$1005,"متعثر"))</f>
        <v/>
      </c>
      <c r="L268" s="6">
        <f>IF(A268&amp;""="","",IF(D268&gt;0,"ناقص",IF(K268=0,"ناجح",IF(K268&lt;='الإعدادات'!$B$9,"دور ثانٍ","راسب"))))</f>
        <v/>
      </c>
      <c r="M268" s="15">
        <f>IF(I268="","",COUNTIFS('الطلاب'!$B$6:$B$305,B268&amp;"",'الطلاب'!$I$6:$I$305,"&gt;"&amp;I268)+1)</f>
        <v/>
      </c>
      <c r="N268" s="15">
        <f>IF(I268="","",COUNTIFS('الطلاب'!$B$6:$B$305,B268&amp;"",'الطلاب'!$I$6:$I$305,"&gt;"&amp;I268)+COUNTIFS($B$6:B268,B268&amp;"",$I$6:I268,I268))</f>
        <v/>
      </c>
      <c r="O268" s="6">
        <f>IF(N268="","",B268&amp;"|"&amp;N268)</f>
        <v/>
      </c>
    </row>
    <row r="269">
      <c r="A269" s="5" t="n"/>
      <c r="B269" s="5" t="n"/>
      <c r="C269" s="15">
        <f>IF(A269&amp;""="","",COUNTIFS('الدرجات'!$A$6:$A$1005,A269&amp;"",'الدرجات'!$K$6:$K$1005,1))</f>
        <v/>
      </c>
      <c r="D269" s="15">
        <f>IF(A269&amp;""="","",MAX(0,'الإعدادات'!$B$10-C269))</f>
        <v/>
      </c>
      <c r="E269" s="19">
        <f>IF(A269&amp;""="","",SUMIFS('الدرجات'!$L$6:$L$1005,'الدرجات'!$A$6:$A$1005,A269&amp;"",'الدرجات'!$K$6:$K$1005,1))</f>
        <v/>
      </c>
      <c r="F269" s="19">
        <f>IF(A269&amp;""="","",SUMIFS('الدرجات'!$M$6:$M$1005,'الدرجات'!$A$6:$A$1005,A269&amp;"",'الدرجات'!$K$6:$K$1005,1))</f>
        <v/>
      </c>
      <c r="G269" s="19">
        <f>IF(A269&amp;""="","",E269+F269)</f>
        <v/>
      </c>
      <c r="H269" s="19">
        <f>IF(A269&amp;""="","",SUMIFS('الدرجات'!$N$6:$N$1005,'الدرجات'!$A$6:$A$1005,A269&amp;"",'الدرجات'!$K$6:$K$1005,1))</f>
        <v/>
      </c>
      <c r="I269" s="20">
        <f>IF(A269&amp;""="","",IF(D269&gt;0,"",IF(H269=0,"",ROUND(G269/H269,6))))</f>
        <v/>
      </c>
      <c r="J269" s="6">
        <f>IF(I269="","",IF(I269&gt;='الإعدادات'!$B$5,"ممتاز",IF(I269&gt;='الإعدادات'!$B$6,"جيد جدًا",IF(I269&gt;='الإعدادات'!$B$7,"جيد",IF(I269&gt;='الإعدادات'!$B$8,"مقبول","ضعيف")))))</f>
        <v/>
      </c>
      <c r="K269" s="15">
        <f>IF(A269&amp;""="","",COUNTIFS('الدرجات'!$A$6:$A$1005,A269&amp;"",'الدرجات'!$J$6:$J$1005,"متعثر"))</f>
        <v/>
      </c>
      <c r="L269" s="6">
        <f>IF(A269&amp;""="","",IF(D269&gt;0,"ناقص",IF(K269=0,"ناجح",IF(K269&lt;='الإعدادات'!$B$9,"دور ثانٍ","راسب"))))</f>
        <v/>
      </c>
      <c r="M269" s="15">
        <f>IF(I269="","",COUNTIFS('الطلاب'!$B$6:$B$305,B269&amp;"",'الطلاب'!$I$6:$I$305,"&gt;"&amp;I269)+1)</f>
        <v/>
      </c>
      <c r="N269" s="15">
        <f>IF(I269="","",COUNTIFS('الطلاب'!$B$6:$B$305,B269&amp;"",'الطلاب'!$I$6:$I$305,"&gt;"&amp;I269)+COUNTIFS($B$6:B269,B269&amp;"",$I$6:I269,I269))</f>
        <v/>
      </c>
      <c r="O269" s="6">
        <f>IF(N269="","",B269&amp;"|"&amp;N269)</f>
        <v/>
      </c>
    </row>
    <row r="270">
      <c r="A270" s="5" t="n"/>
      <c r="B270" s="5" t="n"/>
      <c r="C270" s="15">
        <f>IF(A270&amp;""="","",COUNTIFS('الدرجات'!$A$6:$A$1005,A270&amp;"",'الدرجات'!$K$6:$K$1005,1))</f>
        <v/>
      </c>
      <c r="D270" s="15">
        <f>IF(A270&amp;""="","",MAX(0,'الإعدادات'!$B$10-C270))</f>
        <v/>
      </c>
      <c r="E270" s="19">
        <f>IF(A270&amp;""="","",SUMIFS('الدرجات'!$L$6:$L$1005,'الدرجات'!$A$6:$A$1005,A270&amp;"",'الدرجات'!$K$6:$K$1005,1))</f>
        <v/>
      </c>
      <c r="F270" s="19">
        <f>IF(A270&amp;""="","",SUMIFS('الدرجات'!$M$6:$M$1005,'الدرجات'!$A$6:$A$1005,A270&amp;"",'الدرجات'!$K$6:$K$1005,1))</f>
        <v/>
      </c>
      <c r="G270" s="19">
        <f>IF(A270&amp;""="","",E270+F270)</f>
        <v/>
      </c>
      <c r="H270" s="19">
        <f>IF(A270&amp;""="","",SUMIFS('الدرجات'!$N$6:$N$1005,'الدرجات'!$A$6:$A$1005,A270&amp;"",'الدرجات'!$K$6:$K$1005,1))</f>
        <v/>
      </c>
      <c r="I270" s="20">
        <f>IF(A270&amp;""="","",IF(D270&gt;0,"",IF(H270=0,"",ROUND(G270/H270,6))))</f>
        <v/>
      </c>
      <c r="J270" s="6">
        <f>IF(I270="","",IF(I270&gt;='الإعدادات'!$B$5,"ممتاز",IF(I270&gt;='الإعدادات'!$B$6,"جيد جدًا",IF(I270&gt;='الإعدادات'!$B$7,"جيد",IF(I270&gt;='الإعدادات'!$B$8,"مقبول","ضعيف")))))</f>
        <v/>
      </c>
      <c r="K270" s="15">
        <f>IF(A270&amp;""="","",COUNTIFS('الدرجات'!$A$6:$A$1005,A270&amp;"",'الدرجات'!$J$6:$J$1005,"متعثر"))</f>
        <v/>
      </c>
      <c r="L270" s="6">
        <f>IF(A270&amp;""="","",IF(D270&gt;0,"ناقص",IF(K270=0,"ناجح",IF(K270&lt;='الإعدادات'!$B$9,"دور ثانٍ","راسب"))))</f>
        <v/>
      </c>
      <c r="M270" s="15">
        <f>IF(I270="","",COUNTIFS('الطلاب'!$B$6:$B$305,B270&amp;"",'الطلاب'!$I$6:$I$305,"&gt;"&amp;I270)+1)</f>
        <v/>
      </c>
      <c r="N270" s="15">
        <f>IF(I270="","",COUNTIFS('الطلاب'!$B$6:$B$305,B270&amp;"",'الطلاب'!$I$6:$I$305,"&gt;"&amp;I270)+COUNTIFS($B$6:B270,B270&amp;"",$I$6:I270,I270))</f>
        <v/>
      </c>
      <c r="O270" s="6">
        <f>IF(N270="","",B270&amp;"|"&amp;N270)</f>
        <v/>
      </c>
    </row>
    <row r="271">
      <c r="A271" s="5" t="n"/>
      <c r="B271" s="5" t="n"/>
      <c r="C271" s="15">
        <f>IF(A271&amp;""="","",COUNTIFS('الدرجات'!$A$6:$A$1005,A271&amp;"",'الدرجات'!$K$6:$K$1005,1))</f>
        <v/>
      </c>
      <c r="D271" s="15">
        <f>IF(A271&amp;""="","",MAX(0,'الإعدادات'!$B$10-C271))</f>
        <v/>
      </c>
      <c r="E271" s="19">
        <f>IF(A271&amp;""="","",SUMIFS('الدرجات'!$L$6:$L$1005,'الدرجات'!$A$6:$A$1005,A271&amp;"",'الدرجات'!$K$6:$K$1005,1))</f>
        <v/>
      </c>
      <c r="F271" s="19">
        <f>IF(A271&amp;""="","",SUMIFS('الدرجات'!$M$6:$M$1005,'الدرجات'!$A$6:$A$1005,A271&amp;"",'الدرجات'!$K$6:$K$1005,1))</f>
        <v/>
      </c>
      <c r="G271" s="19">
        <f>IF(A271&amp;""="","",E271+F271)</f>
        <v/>
      </c>
      <c r="H271" s="19">
        <f>IF(A271&amp;""="","",SUMIFS('الدرجات'!$N$6:$N$1005,'الدرجات'!$A$6:$A$1005,A271&amp;"",'الدرجات'!$K$6:$K$1005,1))</f>
        <v/>
      </c>
      <c r="I271" s="20">
        <f>IF(A271&amp;""="","",IF(D271&gt;0,"",IF(H271=0,"",ROUND(G271/H271,6))))</f>
        <v/>
      </c>
      <c r="J271" s="6">
        <f>IF(I271="","",IF(I271&gt;='الإعدادات'!$B$5,"ممتاز",IF(I271&gt;='الإعدادات'!$B$6,"جيد جدًا",IF(I271&gt;='الإعدادات'!$B$7,"جيد",IF(I271&gt;='الإعدادات'!$B$8,"مقبول","ضعيف")))))</f>
        <v/>
      </c>
      <c r="K271" s="15">
        <f>IF(A271&amp;""="","",COUNTIFS('الدرجات'!$A$6:$A$1005,A271&amp;"",'الدرجات'!$J$6:$J$1005,"متعثر"))</f>
        <v/>
      </c>
      <c r="L271" s="6">
        <f>IF(A271&amp;""="","",IF(D271&gt;0,"ناقص",IF(K271=0,"ناجح",IF(K271&lt;='الإعدادات'!$B$9,"دور ثانٍ","راسب"))))</f>
        <v/>
      </c>
      <c r="M271" s="15">
        <f>IF(I271="","",COUNTIFS('الطلاب'!$B$6:$B$305,B271&amp;"",'الطلاب'!$I$6:$I$305,"&gt;"&amp;I271)+1)</f>
        <v/>
      </c>
      <c r="N271" s="15">
        <f>IF(I271="","",COUNTIFS('الطلاب'!$B$6:$B$305,B271&amp;"",'الطلاب'!$I$6:$I$305,"&gt;"&amp;I271)+COUNTIFS($B$6:B271,B271&amp;"",$I$6:I271,I271))</f>
        <v/>
      </c>
      <c r="O271" s="6">
        <f>IF(N271="","",B271&amp;"|"&amp;N271)</f>
        <v/>
      </c>
    </row>
    <row r="272">
      <c r="A272" s="5" t="n"/>
      <c r="B272" s="5" t="n"/>
      <c r="C272" s="15">
        <f>IF(A272&amp;""="","",COUNTIFS('الدرجات'!$A$6:$A$1005,A272&amp;"",'الدرجات'!$K$6:$K$1005,1))</f>
        <v/>
      </c>
      <c r="D272" s="15">
        <f>IF(A272&amp;""="","",MAX(0,'الإعدادات'!$B$10-C272))</f>
        <v/>
      </c>
      <c r="E272" s="19">
        <f>IF(A272&amp;""="","",SUMIFS('الدرجات'!$L$6:$L$1005,'الدرجات'!$A$6:$A$1005,A272&amp;"",'الدرجات'!$K$6:$K$1005,1))</f>
        <v/>
      </c>
      <c r="F272" s="19">
        <f>IF(A272&amp;""="","",SUMIFS('الدرجات'!$M$6:$M$1005,'الدرجات'!$A$6:$A$1005,A272&amp;"",'الدرجات'!$K$6:$K$1005,1))</f>
        <v/>
      </c>
      <c r="G272" s="19">
        <f>IF(A272&amp;""="","",E272+F272)</f>
        <v/>
      </c>
      <c r="H272" s="19">
        <f>IF(A272&amp;""="","",SUMIFS('الدرجات'!$N$6:$N$1005,'الدرجات'!$A$6:$A$1005,A272&amp;"",'الدرجات'!$K$6:$K$1005,1))</f>
        <v/>
      </c>
      <c r="I272" s="20">
        <f>IF(A272&amp;""="","",IF(D272&gt;0,"",IF(H272=0,"",ROUND(G272/H272,6))))</f>
        <v/>
      </c>
      <c r="J272" s="6">
        <f>IF(I272="","",IF(I272&gt;='الإعدادات'!$B$5,"ممتاز",IF(I272&gt;='الإعدادات'!$B$6,"جيد جدًا",IF(I272&gt;='الإعدادات'!$B$7,"جيد",IF(I272&gt;='الإعدادات'!$B$8,"مقبول","ضعيف")))))</f>
        <v/>
      </c>
      <c r="K272" s="15">
        <f>IF(A272&amp;""="","",COUNTIFS('الدرجات'!$A$6:$A$1005,A272&amp;"",'الدرجات'!$J$6:$J$1005,"متعثر"))</f>
        <v/>
      </c>
      <c r="L272" s="6">
        <f>IF(A272&amp;""="","",IF(D272&gt;0,"ناقص",IF(K272=0,"ناجح",IF(K272&lt;='الإعدادات'!$B$9,"دور ثانٍ","راسب"))))</f>
        <v/>
      </c>
      <c r="M272" s="15">
        <f>IF(I272="","",COUNTIFS('الطلاب'!$B$6:$B$305,B272&amp;"",'الطلاب'!$I$6:$I$305,"&gt;"&amp;I272)+1)</f>
        <v/>
      </c>
      <c r="N272" s="15">
        <f>IF(I272="","",COUNTIFS('الطلاب'!$B$6:$B$305,B272&amp;"",'الطلاب'!$I$6:$I$305,"&gt;"&amp;I272)+COUNTIFS($B$6:B272,B272&amp;"",$I$6:I272,I272))</f>
        <v/>
      </c>
      <c r="O272" s="6">
        <f>IF(N272="","",B272&amp;"|"&amp;N272)</f>
        <v/>
      </c>
    </row>
    <row r="273">
      <c r="A273" s="5" t="n"/>
      <c r="B273" s="5" t="n"/>
      <c r="C273" s="15">
        <f>IF(A273&amp;""="","",COUNTIFS('الدرجات'!$A$6:$A$1005,A273&amp;"",'الدرجات'!$K$6:$K$1005,1))</f>
        <v/>
      </c>
      <c r="D273" s="15">
        <f>IF(A273&amp;""="","",MAX(0,'الإعدادات'!$B$10-C273))</f>
        <v/>
      </c>
      <c r="E273" s="19">
        <f>IF(A273&amp;""="","",SUMIFS('الدرجات'!$L$6:$L$1005,'الدرجات'!$A$6:$A$1005,A273&amp;"",'الدرجات'!$K$6:$K$1005,1))</f>
        <v/>
      </c>
      <c r="F273" s="19">
        <f>IF(A273&amp;""="","",SUMIFS('الدرجات'!$M$6:$M$1005,'الدرجات'!$A$6:$A$1005,A273&amp;"",'الدرجات'!$K$6:$K$1005,1))</f>
        <v/>
      </c>
      <c r="G273" s="19">
        <f>IF(A273&amp;""="","",E273+F273)</f>
        <v/>
      </c>
      <c r="H273" s="19">
        <f>IF(A273&amp;""="","",SUMIFS('الدرجات'!$N$6:$N$1005,'الدرجات'!$A$6:$A$1005,A273&amp;"",'الدرجات'!$K$6:$K$1005,1))</f>
        <v/>
      </c>
      <c r="I273" s="20">
        <f>IF(A273&amp;""="","",IF(D273&gt;0,"",IF(H273=0,"",ROUND(G273/H273,6))))</f>
        <v/>
      </c>
      <c r="J273" s="6">
        <f>IF(I273="","",IF(I273&gt;='الإعدادات'!$B$5,"ممتاز",IF(I273&gt;='الإعدادات'!$B$6,"جيد جدًا",IF(I273&gt;='الإعدادات'!$B$7,"جيد",IF(I273&gt;='الإعدادات'!$B$8,"مقبول","ضعيف")))))</f>
        <v/>
      </c>
      <c r="K273" s="15">
        <f>IF(A273&amp;""="","",COUNTIFS('الدرجات'!$A$6:$A$1005,A273&amp;"",'الدرجات'!$J$6:$J$1005,"متعثر"))</f>
        <v/>
      </c>
      <c r="L273" s="6">
        <f>IF(A273&amp;""="","",IF(D273&gt;0,"ناقص",IF(K273=0,"ناجح",IF(K273&lt;='الإعدادات'!$B$9,"دور ثانٍ","راسب"))))</f>
        <v/>
      </c>
      <c r="M273" s="15">
        <f>IF(I273="","",COUNTIFS('الطلاب'!$B$6:$B$305,B273&amp;"",'الطلاب'!$I$6:$I$305,"&gt;"&amp;I273)+1)</f>
        <v/>
      </c>
      <c r="N273" s="15">
        <f>IF(I273="","",COUNTIFS('الطلاب'!$B$6:$B$305,B273&amp;"",'الطلاب'!$I$6:$I$305,"&gt;"&amp;I273)+COUNTIFS($B$6:B273,B273&amp;"",$I$6:I273,I273))</f>
        <v/>
      </c>
      <c r="O273" s="6">
        <f>IF(N273="","",B273&amp;"|"&amp;N273)</f>
        <v/>
      </c>
    </row>
    <row r="274">
      <c r="A274" s="5" t="n"/>
      <c r="B274" s="5" t="n"/>
      <c r="C274" s="15">
        <f>IF(A274&amp;""="","",COUNTIFS('الدرجات'!$A$6:$A$1005,A274&amp;"",'الدرجات'!$K$6:$K$1005,1))</f>
        <v/>
      </c>
      <c r="D274" s="15">
        <f>IF(A274&amp;""="","",MAX(0,'الإعدادات'!$B$10-C274))</f>
        <v/>
      </c>
      <c r="E274" s="19">
        <f>IF(A274&amp;""="","",SUMIFS('الدرجات'!$L$6:$L$1005,'الدرجات'!$A$6:$A$1005,A274&amp;"",'الدرجات'!$K$6:$K$1005,1))</f>
        <v/>
      </c>
      <c r="F274" s="19">
        <f>IF(A274&amp;""="","",SUMIFS('الدرجات'!$M$6:$M$1005,'الدرجات'!$A$6:$A$1005,A274&amp;"",'الدرجات'!$K$6:$K$1005,1))</f>
        <v/>
      </c>
      <c r="G274" s="19">
        <f>IF(A274&amp;""="","",E274+F274)</f>
        <v/>
      </c>
      <c r="H274" s="19">
        <f>IF(A274&amp;""="","",SUMIFS('الدرجات'!$N$6:$N$1005,'الدرجات'!$A$6:$A$1005,A274&amp;"",'الدرجات'!$K$6:$K$1005,1))</f>
        <v/>
      </c>
      <c r="I274" s="20">
        <f>IF(A274&amp;""="","",IF(D274&gt;0,"",IF(H274=0,"",ROUND(G274/H274,6))))</f>
        <v/>
      </c>
      <c r="J274" s="6">
        <f>IF(I274="","",IF(I274&gt;='الإعدادات'!$B$5,"ممتاز",IF(I274&gt;='الإعدادات'!$B$6,"جيد جدًا",IF(I274&gt;='الإعدادات'!$B$7,"جيد",IF(I274&gt;='الإعدادات'!$B$8,"مقبول","ضعيف")))))</f>
        <v/>
      </c>
      <c r="K274" s="15">
        <f>IF(A274&amp;""="","",COUNTIFS('الدرجات'!$A$6:$A$1005,A274&amp;"",'الدرجات'!$J$6:$J$1005,"متعثر"))</f>
        <v/>
      </c>
      <c r="L274" s="6">
        <f>IF(A274&amp;""="","",IF(D274&gt;0,"ناقص",IF(K274=0,"ناجح",IF(K274&lt;='الإعدادات'!$B$9,"دور ثانٍ","راسب"))))</f>
        <v/>
      </c>
      <c r="M274" s="15">
        <f>IF(I274="","",COUNTIFS('الطلاب'!$B$6:$B$305,B274&amp;"",'الطلاب'!$I$6:$I$305,"&gt;"&amp;I274)+1)</f>
        <v/>
      </c>
      <c r="N274" s="15">
        <f>IF(I274="","",COUNTIFS('الطلاب'!$B$6:$B$305,B274&amp;"",'الطلاب'!$I$6:$I$305,"&gt;"&amp;I274)+COUNTIFS($B$6:B274,B274&amp;"",$I$6:I274,I274))</f>
        <v/>
      </c>
      <c r="O274" s="6">
        <f>IF(N274="","",B274&amp;"|"&amp;N274)</f>
        <v/>
      </c>
    </row>
    <row r="275">
      <c r="A275" s="5" t="n"/>
      <c r="B275" s="5" t="n"/>
      <c r="C275" s="15">
        <f>IF(A275&amp;""="","",COUNTIFS('الدرجات'!$A$6:$A$1005,A275&amp;"",'الدرجات'!$K$6:$K$1005,1))</f>
        <v/>
      </c>
      <c r="D275" s="15">
        <f>IF(A275&amp;""="","",MAX(0,'الإعدادات'!$B$10-C275))</f>
        <v/>
      </c>
      <c r="E275" s="19">
        <f>IF(A275&amp;""="","",SUMIFS('الدرجات'!$L$6:$L$1005,'الدرجات'!$A$6:$A$1005,A275&amp;"",'الدرجات'!$K$6:$K$1005,1))</f>
        <v/>
      </c>
      <c r="F275" s="19">
        <f>IF(A275&amp;""="","",SUMIFS('الدرجات'!$M$6:$M$1005,'الدرجات'!$A$6:$A$1005,A275&amp;"",'الدرجات'!$K$6:$K$1005,1))</f>
        <v/>
      </c>
      <c r="G275" s="19">
        <f>IF(A275&amp;""="","",E275+F275)</f>
        <v/>
      </c>
      <c r="H275" s="19">
        <f>IF(A275&amp;""="","",SUMIFS('الدرجات'!$N$6:$N$1005,'الدرجات'!$A$6:$A$1005,A275&amp;"",'الدرجات'!$K$6:$K$1005,1))</f>
        <v/>
      </c>
      <c r="I275" s="20">
        <f>IF(A275&amp;""="","",IF(D275&gt;0,"",IF(H275=0,"",ROUND(G275/H275,6))))</f>
        <v/>
      </c>
      <c r="J275" s="6">
        <f>IF(I275="","",IF(I275&gt;='الإعدادات'!$B$5,"ممتاز",IF(I275&gt;='الإعدادات'!$B$6,"جيد جدًا",IF(I275&gt;='الإعدادات'!$B$7,"جيد",IF(I275&gt;='الإعدادات'!$B$8,"مقبول","ضعيف")))))</f>
        <v/>
      </c>
      <c r="K275" s="15">
        <f>IF(A275&amp;""="","",COUNTIFS('الدرجات'!$A$6:$A$1005,A275&amp;"",'الدرجات'!$J$6:$J$1005,"متعثر"))</f>
        <v/>
      </c>
      <c r="L275" s="6">
        <f>IF(A275&amp;""="","",IF(D275&gt;0,"ناقص",IF(K275=0,"ناجح",IF(K275&lt;='الإعدادات'!$B$9,"دور ثانٍ","راسب"))))</f>
        <v/>
      </c>
      <c r="M275" s="15">
        <f>IF(I275="","",COUNTIFS('الطلاب'!$B$6:$B$305,B275&amp;"",'الطلاب'!$I$6:$I$305,"&gt;"&amp;I275)+1)</f>
        <v/>
      </c>
      <c r="N275" s="15">
        <f>IF(I275="","",COUNTIFS('الطلاب'!$B$6:$B$305,B275&amp;"",'الطلاب'!$I$6:$I$305,"&gt;"&amp;I275)+COUNTIFS($B$6:B275,B275&amp;"",$I$6:I275,I275))</f>
        <v/>
      </c>
      <c r="O275" s="6">
        <f>IF(N275="","",B275&amp;"|"&amp;N275)</f>
        <v/>
      </c>
    </row>
    <row r="276">
      <c r="A276" s="5" t="n"/>
      <c r="B276" s="5" t="n"/>
      <c r="C276" s="15">
        <f>IF(A276&amp;""="","",COUNTIFS('الدرجات'!$A$6:$A$1005,A276&amp;"",'الدرجات'!$K$6:$K$1005,1))</f>
        <v/>
      </c>
      <c r="D276" s="15">
        <f>IF(A276&amp;""="","",MAX(0,'الإعدادات'!$B$10-C276))</f>
        <v/>
      </c>
      <c r="E276" s="19">
        <f>IF(A276&amp;""="","",SUMIFS('الدرجات'!$L$6:$L$1005,'الدرجات'!$A$6:$A$1005,A276&amp;"",'الدرجات'!$K$6:$K$1005,1))</f>
        <v/>
      </c>
      <c r="F276" s="19">
        <f>IF(A276&amp;""="","",SUMIFS('الدرجات'!$M$6:$M$1005,'الدرجات'!$A$6:$A$1005,A276&amp;"",'الدرجات'!$K$6:$K$1005,1))</f>
        <v/>
      </c>
      <c r="G276" s="19">
        <f>IF(A276&amp;""="","",E276+F276)</f>
        <v/>
      </c>
      <c r="H276" s="19">
        <f>IF(A276&amp;""="","",SUMIFS('الدرجات'!$N$6:$N$1005,'الدرجات'!$A$6:$A$1005,A276&amp;"",'الدرجات'!$K$6:$K$1005,1))</f>
        <v/>
      </c>
      <c r="I276" s="20">
        <f>IF(A276&amp;""="","",IF(D276&gt;0,"",IF(H276=0,"",ROUND(G276/H276,6))))</f>
        <v/>
      </c>
      <c r="J276" s="6">
        <f>IF(I276="","",IF(I276&gt;='الإعدادات'!$B$5,"ممتاز",IF(I276&gt;='الإعدادات'!$B$6,"جيد جدًا",IF(I276&gt;='الإعدادات'!$B$7,"جيد",IF(I276&gt;='الإعدادات'!$B$8,"مقبول","ضعيف")))))</f>
        <v/>
      </c>
      <c r="K276" s="15">
        <f>IF(A276&amp;""="","",COUNTIFS('الدرجات'!$A$6:$A$1005,A276&amp;"",'الدرجات'!$J$6:$J$1005,"متعثر"))</f>
        <v/>
      </c>
      <c r="L276" s="6">
        <f>IF(A276&amp;""="","",IF(D276&gt;0,"ناقص",IF(K276=0,"ناجح",IF(K276&lt;='الإعدادات'!$B$9,"دور ثانٍ","راسب"))))</f>
        <v/>
      </c>
      <c r="M276" s="15">
        <f>IF(I276="","",COUNTIFS('الطلاب'!$B$6:$B$305,B276&amp;"",'الطلاب'!$I$6:$I$305,"&gt;"&amp;I276)+1)</f>
        <v/>
      </c>
      <c r="N276" s="15">
        <f>IF(I276="","",COUNTIFS('الطلاب'!$B$6:$B$305,B276&amp;"",'الطلاب'!$I$6:$I$305,"&gt;"&amp;I276)+COUNTIFS($B$6:B276,B276&amp;"",$I$6:I276,I276))</f>
        <v/>
      </c>
      <c r="O276" s="6">
        <f>IF(N276="","",B276&amp;"|"&amp;N276)</f>
        <v/>
      </c>
    </row>
    <row r="277">
      <c r="A277" s="5" t="n"/>
      <c r="B277" s="5" t="n"/>
      <c r="C277" s="15">
        <f>IF(A277&amp;""="","",COUNTIFS('الدرجات'!$A$6:$A$1005,A277&amp;"",'الدرجات'!$K$6:$K$1005,1))</f>
        <v/>
      </c>
      <c r="D277" s="15">
        <f>IF(A277&amp;""="","",MAX(0,'الإعدادات'!$B$10-C277))</f>
        <v/>
      </c>
      <c r="E277" s="19">
        <f>IF(A277&amp;""="","",SUMIFS('الدرجات'!$L$6:$L$1005,'الدرجات'!$A$6:$A$1005,A277&amp;"",'الدرجات'!$K$6:$K$1005,1))</f>
        <v/>
      </c>
      <c r="F277" s="19">
        <f>IF(A277&amp;""="","",SUMIFS('الدرجات'!$M$6:$M$1005,'الدرجات'!$A$6:$A$1005,A277&amp;"",'الدرجات'!$K$6:$K$1005,1))</f>
        <v/>
      </c>
      <c r="G277" s="19">
        <f>IF(A277&amp;""="","",E277+F277)</f>
        <v/>
      </c>
      <c r="H277" s="19">
        <f>IF(A277&amp;""="","",SUMIFS('الدرجات'!$N$6:$N$1005,'الدرجات'!$A$6:$A$1005,A277&amp;"",'الدرجات'!$K$6:$K$1005,1))</f>
        <v/>
      </c>
      <c r="I277" s="20">
        <f>IF(A277&amp;""="","",IF(D277&gt;0,"",IF(H277=0,"",ROUND(G277/H277,6))))</f>
        <v/>
      </c>
      <c r="J277" s="6">
        <f>IF(I277="","",IF(I277&gt;='الإعدادات'!$B$5,"ممتاز",IF(I277&gt;='الإعدادات'!$B$6,"جيد جدًا",IF(I277&gt;='الإعدادات'!$B$7,"جيد",IF(I277&gt;='الإعدادات'!$B$8,"مقبول","ضعيف")))))</f>
        <v/>
      </c>
      <c r="K277" s="15">
        <f>IF(A277&amp;""="","",COUNTIFS('الدرجات'!$A$6:$A$1005,A277&amp;"",'الدرجات'!$J$6:$J$1005,"متعثر"))</f>
        <v/>
      </c>
      <c r="L277" s="6">
        <f>IF(A277&amp;""="","",IF(D277&gt;0,"ناقص",IF(K277=0,"ناجح",IF(K277&lt;='الإعدادات'!$B$9,"دور ثانٍ","راسب"))))</f>
        <v/>
      </c>
      <c r="M277" s="15">
        <f>IF(I277="","",COUNTIFS('الطلاب'!$B$6:$B$305,B277&amp;"",'الطلاب'!$I$6:$I$305,"&gt;"&amp;I277)+1)</f>
        <v/>
      </c>
      <c r="N277" s="15">
        <f>IF(I277="","",COUNTIFS('الطلاب'!$B$6:$B$305,B277&amp;"",'الطلاب'!$I$6:$I$305,"&gt;"&amp;I277)+COUNTIFS($B$6:B277,B277&amp;"",$I$6:I277,I277))</f>
        <v/>
      </c>
      <c r="O277" s="6">
        <f>IF(N277="","",B277&amp;"|"&amp;N277)</f>
        <v/>
      </c>
    </row>
    <row r="278">
      <c r="A278" s="5" t="n"/>
      <c r="B278" s="5" t="n"/>
      <c r="C278" s="15">
        <f>IF(A278&amp;""="","",COUNTIFS('الدرجات'!$A$6:$A$1005,A278&amp;"",'الدرجات'!$K$6:$K$1005,1))</f>
        <v/>
      </c>
      <c r="D278" s="15">
        <f>IF(A278&amp;""="","",MAX(0,'الإعدادات'!$B$10-C278))</f>
        <v/>
      </c>
      <c r="E278" s="19">
        <f>IF(A278&amp;""="","",SUMIFS('الدرجات'!$L$6:$L$1005,'الدرجات'!$A$6:$A$1005,A278&amp;"",'الدرجات'!$K$6:$K$1005,1))</f>
        <v/>
      </c>
      <c r="F278" s="19">
        <f>IF(A278&amp;""="","",SUMIFS('الدرجات'!$M$6:$M$1005,'الدرجات'!$A$6:$A$1005,A278&amp;"",'الدرجات'!$K$6:$K$1005,1))</f>
        <v/>
      </c>
      <c r="G278" s="19">
        <f>IF(A278&amp;""="","",E278+F278)</f>
        <v/>
      </c>
      <c r="H278" s="19">
        <f>IF(A278&amp;""="","",SUMIFS('الدرجات'!$N$6:$N$1005,'الدرجات'!$A$6:$A$1005,A278&amp;"",'الدرجات'!$K$6:$K$1005,1))</f>
        <v/>
      </c>
      <c r="I278" s="20">
        <f>IF(A278&amp;""="","",IF(D278&gt;0,"",IF(H278=0,"",ROUND(G278/H278,6))))</f>
        <v/>
      </c>
      <c r="J278" s="6">
        <f>IF(I278="","",IF(I278&gt;='الإعدادات'!$B$5,"ممتاز",IF(I278&gt;='الإعدادات'!$B$6,"جيد جدًا",IF(I278&gt;='الإعدادات'!$B$7,"جيد",IF(I278&gt;='الإعدادات'!$B$8,"مقبول","ضعيف")))))</f>
        <v/>
      </c>
      <c r="K278" s="15">
        <f>IF(A278&amp;""="","",COUNTIFS('الدرجات'!$A$6:$A$1005,A278&amp;"",'الدرجات'!$J$6:$J$1005,"متعثر"))</f>
        <v/>
      </c>
      <c r="L278" s="6">
        <f>IF(A278&amp;""="","",IF(D278&gt;0,"ناقص",IF(K278=0,"ناجح",IF(K278&lt;='الإعدادات'!$B$9,"دور ثانٍ","راسب"))))</f>
        <v/>
      </c>
      <c r="M278" s="15">
        <f>IF(I278="","",COUNTIFS('الطلاب'!$B$6:$B$305,B278&amp;"",'الطلاب'!$I$6:$I$305,"&gt;"&amp;I278)+1)</f>
        <v/>
      </c>
      <c r="N278" s="15">
        <f>IF(I278="","",COUNTIFS('الطلاب'!$B$6:$B$305,B278&amp;"",'الطلاب'!$I$6:$I$305,"&gt;"&amp;I278)+COUNTIFS($B$6:B278,B278&amp;"",$I$6:I278,I278))</f>
        <v/>
      </c>
      <c r="O278" s="6">
        <f>IF(N278="","",B278&amp;"|"&amp;N278)</f>
        <v/>
      </c>
    </row>
    <row r="279">
      <c r="A279" s="5" t="n"/>
      <c r="B279" s="5" t="n"/>
      <c r="C279" s="15">
        <f>IF(A279&amp;""="","",COUNTIFS('الدرجات'!$A$6:$A$1005,A279&amp;"",'الدرجات'!$K$6:$K$1005,1))</f>
        <v/>
      </c>
      <c r="D279" s="15">
        <f>IF(A279&amp;""="","",MAX(0,'الإعدادات'!$B$10-C279))</f>
        <v/>
      </c>
      <c r="E279" s="19">
        <f>IF(A279&amp;""="","",SUMIFS('الدرجات'!$L$6:$L$1005,'الدرجات'!$A$6:$A$1005,A279&amp;"",'الدرجات'!$K$6:$K$1005,1))</f>
        <v/>
      </c>
      <c r="F279" s="19">
        <f>IF(A279&amp;""="","",SUMIFS('الدرجات'!$M$6:$M$1005,'الدرجات'!$A$6:$A$1005,A279&amp;"",'الدرجات'!$K$6:$K$1005,1))</f>
        <v/>
      </c>
      <c r="G279" s="19">
        <f>IF(A279&amp;""="","",E279+F279)</f>
        <v/>
      </c>
      <c r="H279" s="19">
        <f>IF(A279&amp;""="","",SUMIFS('الدرجات'!$N$6:$N$1005,'الدرجات'!$A$6:$A$1005,A279&amp;"",'الدرجات'!$K$6:$K$1005,1))</f>
        <v/>
      </c>
      <c r="I279" s="20">
        <f>IF(A279&amp;""="","",IF(D279&gt;0,"",IF(H279=0,"",ROUND(G279/H279,6))))</f>
        <v/>
      </c>
      <c r="J279" s="6">
        <f>IF(I279="","",IF(I279&gt;='الإعدادات'!$B$5,"ممتاز",IF(I279&gt;='الإعدادات'!$B$6,"جيد جدًا",IF(I279&gt;='الإعدادات'!$B$7,"جيد",IF(I279&gt;='الإعدادات'!$B$8,"مقبول","ضعيف")))))</f>
        <v/>
      </c>
      <c r="K279" s="15">
        <f>IF(A279&amp;""="","",COUNTIFS('الدرجات'!$A$6:$A$1005,A279&amp;"",'الدرجات'!$J$6:$J$1005,"متعثر"))</f>
        <v/>
      </c>
      <c r="L279" s="6">
        <f>IF(A279&amp;""="","",IF(D279&gt;0,"ناقص",IF(K279=0,"ناجح",IF(K279&lt;='الإعدادات'!$B$9,"دور ثانٍ","راسب"))))</f>
        <v/>
      </c>
      <c r="M279" s="15">
        <f>IF(I279="","",COUNTIFS('الطلاب'!$B$6:$B$305,B279&amp;"",'الطلاب'!$I$6:$I$305,"&gt;"&amp;I279)+1)</f>
        <v/>
      </c>
      <c r="N279" s="15">
        <f>IF(I279="","",COUNTIFS('الطلاب'!$B$6:$B$305,B279&amp;"",'الطلاب'!$I$6:$I$305,"&gt;"&amp;I279)+COUNTIFS($B$6:B279,B279&amp;"",$I$6:I279,I279))</f>
        <v/>
      </c>
      <c r="O279" s="6">
        <f>IF(N279="","",B279&amp;"|"&amp;N279)</f>
        <v/>
      </c>
    </row>
    <row r="280">
      <c r="A280" s="5" t="n"/>
      <c r="B280" s="5" t="n"/>
      <c r="C280" s="15">
        <f>IF(A280&amp;""="","",COUNTIFS('الدرجات'!$A$6:$A$1005,A280&amp;"",'الدرجات'!$K$6:$K$1005,1))</f>
        <v/>
      </c>
      <c r="D280" s="15">
        <f>IF(A280&amp;""="","",MAX(0,'الإعدادات'!$B$10-C280))</f>
        <v/>
      </c>
      <c r="E280" s="19">
        <f>IF(A280&amp;""="","",SUMIFS('الدرجات'!$L$6:$L$1005,'الدرجات'!$A$6:$A$1005,A280&amp;"",'الدرجات'!$K$6:$K$1005,1))</f>
        <v/>
      </c>
      <c r="F280" s="19">
        <f>IF(A280&amp;""="","",SUMIFS('الدرجات'!$M$6:$M$1005,'الدرجات'!$A$6:$A$1005,A280&amp;"",'الدرجات'!$K$6:$K$1005,1))</f>
        <v/>
      </c>
      <c r="G280" s="19">
        <f>IF(A280&amp;""="","",E280+F280)</f>
        <v/>
      </c>
      <c r="H280" s="19">
        <f>IF(A280&amp;""="","",SUMIFS('الدرجات'!$N$6:$N$1005,'الدرجات'!$A$6:$A$1005,A280&amp;"",'الدرجات'!$K$6:$K$1005,1))</f>
        <v/>
      </c>
      <c r="I280" s="20">
        <f>IF(A280&amp;""="","",IF(D280&gt;0,"",IF(H280=0,"",ROUND(G280/H280,6))))</f>
        <v/>
      </c>
      <c r="J280" s="6">
        <f>IF(I280="","",IF(I280&gt;='الإعدادات'!$B$5,"ممتاز",IF(I280&gt;='الإعدادات'!$B$6,"جيد جدًا",IF(I280&gt;='الإعدادات'!$B$7,"جيد",IF(I280&gt;='الإعدادات'!$B$8,"مقبول","ضعيف")))))</f>
        <v/>
      </c>
      <c r="K280" s="15">
        <f>IF(A280&amp;""="","",COUNTIFS('الدرجات'!$A$6:$A$1005,A280&amp;"",'الدرجات'!$J$6:$J$1005,"متعثر"))</f>
        <v/>
      </c>
      <c r="L280" s="6">
        <f>IF(A280&amp;""="","",IF(D280&gt;0,"ناقص",IF(K280=0,"ناجح",IF(K280&lt;='الإعدادات'!$B$9,"دور ثانٍ","راسب"))))</f>
        <v/>
      </c>
      <c r="M280" s="15">
        <f>IF(I280="","",COUNTIFS('الطلاب'!$B$6:$B$305,B280&amp;"",'الطلاب'!$I$6:$I$305,"&gt;"&amp;I280)+1)</f>
        <v/>
      </c>
      <c r="N280" s="15">
        <f>IF(I280="","",COUNTIFS('الطلاب'!$B$6:$B$305,B280&amp;"",'الطلاب'!$I$6:$I$305,"&gt;"&amp;I280)+COUNTIFS($B$6:B280,B280&amp;"",$I$6:I280,I280))</f>
        <v/>
      </c>
      <c r="O280" s="6">
        <f>IF(N280="","",B280&amp;"|"&amp;N280)</f>
        <v/>
      </c>
    </row>
    <row r="281">
      <c r="A281" s="5" t="n"/>
      <c r="B281" s="5" t="n"/>
      <c r="C281" s="15">
        <f>IF(A281&amp;""="","",COUNTIFS('الدرجات'!$A$6:$A$1005,A281&amp;"",'الدرجات'!$K$6:$K$1005,1))</f>
        <v/>
      </c>
      <c r="D281" s="15">
        <f>IF(A281&amp;""="","",MAX(0,'الإعدادات'!$B$10-C281))</f>
        <v/>
      </c>
      <c r="E281" s="19">
        <f>IF(A281&amp;""="","",SUMIFS('الدرجات'!$L$6:$L$1005,'الدرجات'!$A$6:$A$1005,A281&amp;"",'الدرجات'!$K$6:$K$1005,1))</f>
        <v/>
      </c>
      <c r="F281" s="19">
        <f>IF(A281&amp;""="","",SUMIFS('الدرجات'!$M$6:$M$1005,'الدرجات'!$A$6:$A$1005,A281&amp;"",'الدرجات'!$K$6:$K$1005,1))</f>
        <v/>
      </c>
      <c r="G281" s="19">
        <f>IF(A281&amp;""="","",E281+F281)</f>
        <v/>
      </c>
      <c r="H281" s="19">
        <f>IF(A281&amp;""="","",SUMIFS('الدرجات'!$N$6:$N$1005,'الدرجات'!$A$6:$A$1005,A281&amp;"",'الدرجات'!$K$6:$K$1005,1))</f>
        <v/>
      </c>
      <c r="I281" s="20">
        <f>IF(A281&amp;""="","",IF(D281&gt;0,"",IF(H281=0,"",ROUND(G281/H281,6))))</f>
        <v/>
      </c>
      <c r="J281" s="6">
        <f>IF(I281="","",IF(I281&gt;='الإعدادات'!$B$5,"ممتاز",IF(I281&gt;='الإعدادات'!$B$6,"جيد جدًا",IF(I281&gt;='الإعدادات'!$B$7,"جيد",IF(I281&gt;='الإعدادات'!$B$8,"مقبول","ضعيف")))))</f>
        <v/>
      </c>
      <c r="K281" s="15">
        <f>IF(A281&amp;""="","",COUNTIFS('الدرجات'!$A$6:$A$1005,A281&amp;"",'الدرجات'!$J$6:$J$1005,"متعثر"))</f>
        <v/>
      </c>
      <c r="L281" s="6">
        <f>IF(A281&amp;""="","",IF(D281&gt;0,"ناقص",IF(K281=0,"ناجح",IF(K281&lt;='الإعدادات'!$B$9,"دور ثانٍ","راسب"))))</f>
        <v/>
      </c>
      <c r="M281" s="15">
        <f>IF(I281="","",COUNTIFS('الطلاب'!$B$6:$B$305,B281&amp;"",'الطلاب'!$I$6:$I$305,"&gt;"&amp;I281)+1)</f>
        <v/>
      </c>
      <c r="N281" s="15">
        <f>IF(I281="","",COUNTIFS('الطلاب'!$B$6:$B$305,B281&amp;"",'الطلاب'!$I$6:$I$305,"&gt;"&amp;I281)+COUNTIFS($B$6:B281,B281&amp;"",$I$6:I281,I281))</f>
        <v/>
      </c>
      <c r="O281" s="6">
        <f>IF(N281="","",B281&amp;"|"&amp;N281)</f>
        <v/>
      </c>
    </row>
    <row r="282">
      <c r="A282" s="5" t="n"/>
      <c r="B282" s="5" t="n"/>
      <c r="C282" s="15">
        <f>IF(A282&amp;""="","",COUNTIFS('الدرجات'!$A$6:$A$1005,A282&amp;"",'الدرجات'!$K$6:$K$1005,1))</f>
        <v/>
      </c>
      <c r="D282" s="15">
        <f>IF(A282&amp;""="","",MAX(0,'الإعدادات'!$B$10-C282))</f>
        <v/>
      </c>
      <c r="E282" s="19">
        <f>IF(A282&amp;""="","",SUMIFS('الدرجات'!$L$6:$L$1005,'الدرجات'!$A$6:$A$1005,A282&amp;"",'الدرجات'!$K$6:$K$1005,1))</f>
        <v/>
      </c>
      <c r="F282" s="19">
        <f>IF(A282&amp;""="","",SUMIFS('الدرجات'!$M$6:$M$1005,'الدرجات'!$A$6:$A$1005,A282&amp;"",'الدرجات'!$K$6:$K$1005,1))</f>
        <v/>
      </c>
      <c r="G282" s="19">
        <f>IF(A282&amp;""="","",E282+F282)</f>
        <v/>
      </c>
      <c r="H282" s="19">
        <f>IF(A282&amp;""="","",SUMIFS('الدرجات'!$N$6:$N$1005,'الدرجات'!$A$6:$A$1005,A282&amp;"",'الدرجات'!$K$6:$K$1005,1))</f>
        <v/>
      </c>
      <c r="I282" s="20">
        <f>IF(A282&amp;""="","",IF(D282&gt;0,"",IF(H282=0,"",ROUND(G282/H282,6))))</f>
        <v/>
      </c>
      <c r="J282" s="6">
        <f>IF(I282="","",IF(I282&gt;='الإعدادات'!$B$5,"ممتاز",IF(I282&gt;='الإعدادات'!$B$6,"جيد جدًا",IF(I282&gt;='الإعدادات'!$B$7,"جيد",IF(I282&gt;='الإعدادات'!$B$8,"مقبول","ضعيف")))))</f>
        <v/>
      </c>
      <c r="K282" s="15">
        <f>IF(A282&amp;""="","",COUNTIFS('الدرجات'!$A$6:$A$1005,A282&amp;"",'الدرجات'!$J$6:$J$1005,"متعثر"))</f>
        <v/>
      </c>
      <c r="L282" s="6">
        <f>IF(A282&amp;""="","",IF(D282&gt;0,"ناقص",IF(K282=0,"ناجح",IF(K282&lt;='الإعدادات'!$B$9,"دور ثانٍ","راسب"))))</f>
        <v/>
      </c>
      <c r="M282" s="15">
        <f>IF(I282="","",COUNTIFS('الطلاب'!$B$6:$B$305,B282&amp;"",'الطلاب'!$I$6:$I$305,"&gt;"&amp;I282)+1)</f>
        <v/>
      </c>
      <c r="N282" s="15">
        <f>IF(I282="","",COUNTIFS('الطلاب'!$B$6:$B$305,B282&amp;"",'الطلاب'!$I$6:$I$305,"&gt;"&amp;I282)+COUNTIFS($B$6:B282,B282&amp;"",$I$6:I282,I282))</f>
        <v/>
      </c>
      <c r="O282" s="6">
        <f>IF(N282="","",B282&amp;"|"&amp;N282)</f>
        <v/>
      </c>
    </row>
    <row r="283">
      <c r="A283" s="5" t="n"/>
      <c r="B283" s="5" t="n"/>
      <c r="C283" s="15">
        <f>IF(A283&amp;""="","",COUNTIFS('الدرجات'!$A$6:$A$1005,A283&amp;"",'الدرجات'!$K$6:$K$1005,1))</f>
        <v/>
      </c>
      <c r="D283" s="15">
        <f>IF(A283&amp;""="","",MAX(0,'الإعدادات'!$B$10-C283))</f>
        <v/>
      </c>
      <c r="E283" s="19">
        <f>IF(A283&amp;""="","",SUMIFS('الدرجات'!$L$6:$L$1005,'الدرجات'!$A$6:$A$1005,A283&amp;"",'الدرجات'!$K$6:$K$1005,1))</f>
        <v/>
      </c>
      <c r="F283" s="19">
        <f>IF(A283&amp;""="","",SUMIFS('الدرجات'!$M$6:$M$1005,'الدرجات'!$A$6:$A$1005,A283&amp;"",'الدرجات'!$K$6:$K$1005,1))</f>
        <v/>
      </c>
      <c r="G283" s="19">
        <f>IF(A283&amp;""="","",E283+F283)</f>
        <v/>
      </c>
      <c r="H283" s="19">
        <f>IF(A283&amp;""="","",SUMIFS('الدرجات'!$N$6:$N$1005,'الدرجات'!$A$6:$A$1005,A283&amp;"",'الدرجات'!$K$6:$K$1005,1))</f>
        <v/>
      </c>
      <c r="I283" s="20">
        <f>IF(A283&amp;""="","",IF(D283&gt;0,"",IF(H283=0,"",ROUND(G283/H283,6))))</f>
        <v/>
      </c>
      <c r="J283" s="6">
        <f>IF(I283="","",IF(I283&gt;='الإعدادات'!$B$5,"ممتاز",IF(I283&gt;='الإعدادات'!$B$6,"جيد جدًا",IF(I283&gt;='الإعدادات'!$B$7,"جيد",IF(I283&gt;='الإعدادات'!$B$8,"مقبول","ضعيف")))))</f>
        <v/>
      </c>
      <c r="K283" s="15">
        <f>IF(A283&amp;""="","",COUNTIFS('الدرجات'!$A$6:$A$1005,A283&amp;"",'الدرجات'!$J$6:$J$1005,"متعثر"))</f>
        <v/>
      </c>
      <c r="L283" s="6">
        <f>IF(A283&amp;""="","",IF(D283&gt;0,"ناقص",IF(K283=0,"ناجح",IF(K283&lt;='الإعدادات'!$B$9,"دور ثانٍ","راسب"))))</f>
        <v/>
      </c>
      <c r="M283" s="15">
        <f>IF(I283="","",COUNTIFS('الطلاب'!$B$6:$B$305,B283&amp;"",'الطلاب'!$I$6:$I$305,"&gt;"&amp;I283)+1)</f>
        <v/>
      </c>
      <c r="N283" s="15">
        <f>IF(I283="","",COUNTIFS('الطلاب'!$B$6:$B$305,B283&amp;"",'الطلاب'!$I$6:$I$305,"&gt;"&amp;I283)+COUNTIFS($B$6:B283,B283&amp;"",$I$6:I283,I283))</f>
        <v/>
      </c>
      <c r="O283" s="6">
        <f>IF(N283="","",B283&amp;"|"&amp;N283)</f>
        <v/>
      </c>
    </row>
    <row r="284">
      <c r="A284" s="5" t="n"/>
      <c r="B284" s="5" t="n"/>
      <c r="C284" s="15">
        <f>IF(A284&amp;""="","",COUNTIFS('الدرجات'!$A$6:$A$1005,A284&amp;"",'الدرجات'!$K$6:$K$1005,1))</f>
        <v/>
      </c>
      <c r="D284" s="15">
        <f>IF(A284&amp;""="","",MAX(0,'الإعدادات'!$B$10-C284))</f>
        <v/>
      </c>
      <c r="E284" s="19">
        <f>IF(A284&amp;""="","",SUMIFS('الدرجات'!$L$6:$L$1005,'الدرجات'!$A$6:$A$1005,A284&amp;"",'الدرجات'!$K$6:$K$1005,1))</f>
        <v/>
      </c>
      <c r="F284" s="19">
        <f>IF(A284&amp;""="","",SUMIFS('الدرجات'!$M$6:$M$1005,'الدرجات'!$A$6:$A$1005,A284&amp;"",'الدرجات'!$K$6:$K$1005,1))</f>
        <v/>
      </c>
      <c r="G284" s="19">
        <f>IF(A284&amp;""="","",E284+F284)</f>
        <v/>
      </c>
      <c r="H284" s="19">
        <f>IF(A284&amp;""="","",SUMIFS('الدرجات'!$N$6:$N$1005,'الدرجات'!$A$6:$A$1005,A284&amp;"",'الدرجات'!$K$6:$K$1005,1))</f>
        <v/>
      </c>
      <c r="I284" s="20">
        <f>IF(A284&amp;""="","",IF(D284&gt;0,"",IF(H284=0,"",ROUND(G284/H284,6))))</f>
        <v/>
      </c>
      <c r="J284" s="6">
        <f>IF(I284="","",IF(I284&gt;='الإعدادات'!$B$5,"ممتاز",IF(I284&gt;='الإعدادات'!$B$6,"جيد جدًا",IF(I284&gt;='الإعدادات'!$B$7,"جيد",IF(I284&gt;='الإعدادات'!$B$8,"مقبول","ضعيف")))))</f>
        <v/>
      </c>
      <c r="K284" s="15">
        <f>IF(A284&amp;""="","",COUNTIFS('الدرجات'!$A$6:$A$1005,A284&amp;"",'الدرجات'!$J$6:$J$1005,"متعثر"))</f>
        <v/>
      </c>
      <c r="L284" s="6">
        <f>IF(A284&amp;""="","",IF(D284&gt;0,"ناقص",IF(K284=0,"ناجح",IF(K284&lt;='الإعدادات'!$B$9,"دور ثانٍ","راسب"))))</f>
        <v/>
      </c>
      <c r="M284" s="15">
        <f>IF(I284="","",COUNTIFS('الطلاب'!$B$6:$B$305,B284&amp;"",'الطلاب'!$I$6:$I$305,"&gt;"&amp;I284)+1)</f>
        <v/>
      </c>
      <c r="N284" s="15">
        <f>IF(I284="","",COUNTIFS('الطلاب'!$B$6:$B$305,B284&amp;"",'الطلاب'!$I$6:$I$305,"&gt;"&amp;I284)+COUNTIFS($B$6:B284,B284&amp;"",$I$6:I284,I284))</f>
        <v/>
      </c>
      <c r="O284" s="6">
        <f>IF(N284="","",B284&amp;"|"&amp;N284)</f>
        <v/>
      </c>
    </row>
    <row r="285">
      <c r="A285" s="5" t="n"/>
      <c r="B285" s="5" t="n"/>
      <c r="C285" s="15">
        <f>IF(A285&amp;""="","",COUNTIFS('الدرجات'!$A$6:$A$1005,A285&amp;"",'الدرجات'!$K$6:$K$1005,1))</f>
        <v/>
      </c>
      <c r="D285" s="15">
        <f>IF(A285&amp;""="","",MAX(0,'الإعدادات'!$B$10-C285))</f>
        <v/>
      </c>
      <c r="E285" s="19">
        <f>IF(A285&amp;""="","",SUMIFS('الدرجات'!$L$6:$L$1005,'الدرجات'!$A$6:$A$1005,A285&amp;"",'الدرجات'!$K$6:$K$1005,1))</f>
        <v/>
      </c>
      <c r="F285" s="19">
        <f>IF(A285&amp;""="","",SUMIFS('الدرجات'!$M$6:$M$1005,'الدرجات'!$A$6:$A$1005,A285&amp;"",'الدرجات'!$K$6:$K$1005,1))</f>
        <v/>
      </c>
      <c r="G285" s="19">
        <f>IF(A285&amp;""="","",E285+F285)</f>
        <v/>
      </c>
      <c r="H285" s="19">
        <f>IF(A285&amp;""="","",SUMIFS('الدرجات'!$N$6:$N$1005,'الدرجات'!$A$6:$A$1005,A285&amp;"",'الدرجات'!$K$6:$K$1005,1))</f>
        <v/>
      </c>
      <c r="I285" s="20">
        <f>IF(A285&amp;""="","",IF(D285&gt;0,"",IF(H285=0,"",ROUND(G285/H285,6))))</f>
        <v/>
      </c>
      <c r="J285" s="6">
        <f>IF(I285="","",IF(I285&gt;='الإعدادات'!$B$5,"ممتاز",IF(I285&gt;='الإعدادات'!$B$6,"جيد جدًا",IF(I285&gt;='الإعدادات'!$B$7,"جيد",IF(I285&gt;='الإعدادات'!$B$8,"مقبول","ضعيف")))))</f>
        <v/>
      </c>
      <c r="K285" s="15">
        <f>IF(A285&amp;""="","",COUNTIFS('الدرجات'!$A$6:$A$1005,A285&amp;"",'الدرجات'!$J$6:$J$1005,"متعثر"))</f>
        <v/>
      </c>
      <c r="L285" s="6">
        <f>IF(A285&amp;""="","",IF(D285&gt;0,"ناقص",IF(K285=0,"ناجح",IF(K285&lt;='الإعدادات'!$B$9,"دور ثانٍ","راسب"))))</f>
        <v/>
      </c>
      <c r="M285" s="15">
        <f>IF(I285="","",COUNTIFS('الطلاب'!$B$6:$B$305,B285&amp;"",'الطلاب'!$I$6:$I$305,"&gt;"&amp;I285)+1)</f>
        <v/>
      </c>
      <c r="N285" s="15">
        <f>IF(I285="","",COUNTIFS('الطلاب'!$B$6:$B$305,B285&amp;"",'الطلاب'!$I$6:$I$305,"&gt;"&amp;I285)+COUNTIFS($B$6:B285,B285&amp;"",$I$6:I285,I285))</f>
        <v/>
      </c>
      <c r="O285" s="6">
        <f>IF(N285="","",B285&amp;"|"&amp;N285)</f>
        <v/>
      </c>
    </row>
    <row r="286">
      <c r="A286" s="5" t="n"/>
      <c r="B286" s="5" t="n"/>
      <c r="C286" s="15">
        <f>IF(A286&amp;""="","",COUNTIFS('الدرجات'!$A$6:$A$1005,A286&amp;"",'الدرجات'!$K$6:$K$1005,1))</f>
        <v/>
      </c>
      <c r="D286" s="15">
        <f>IF(A286&amp;""="","",MAX(0,'الإعدادات'!$B$10-C286))</f>
        <v/>
      </c>
      <c r="E286" s="19">
        <f>IF(A286&amp;""="","",SUMIFS('الدرجات'!$L$6:$L$1005,'الدرجات'!$A$6:$A$1005,A286&amp;"",'الدرجات'!$K$6:$K$1005,1))</f>
        <v/>
      </c>
      <c r="F286" s="19">
        <f>IF(A286&amp;""="","",SUMIFS('الدرجات'!$M$6:$M$1005,'الدرجات'!$A$6:$A$1005,A286&amp;"",'الدرجات'!$K$6:$K$1005,1))</f>
        <v/>
      </c>
      <c r="G286" s="19">
        <f>IF(A286&amp;""="","",E286+F286)</f>
        <v/>
      </c>
      <c r="H286" s="19">
        <f>IF(A286&amp;""="","",SUMIFS('الدرجات'!$N$6:$N$1005,'الدرجات'!$A$6:$A$1005,A286&amp;"",'الدرجات'!$K$6:$K$1005,1))</f>
        <v/>
      </c>
      <c r="I286" s="20">
        <f>IF(A286&amp;""="","",IF(D286&gt;0,"",IF(H286=0,"",ROUND(G286/H286,6))))</f>
        <v/>
      </c>
      <c r="J286" s="6">
        <f>IF(I286="","",IF(I286&gt;='الإعدادات'!$B$5,"ممتاز",IF(I286&gt;='الإعدادات'!$B$6,"جيد جدًا",IF(I286&gt;='الإعدادات'!$B$7,"جيد",IF(I286&gt;='الإعدادات'!$B$8,"مقبول","ضعيف")))))</f>
        <v/>
      </c>
      <c r="K286" s="15">
        <f>IF(A286&amp;""="","",COUNTIFS('الدرجات'!$A$6:$A$1005,A286&amp;"",'الدرجات'!$J$6:$J$1005,"متعثر"))</f>
        <v/>
      </c>
      <c r="L286" s="6">
        <f>IF(A286&amp;""="","",IF(D286&gt;0,"ناقص",IF(K286=0,"ناجح",IF(K286&lt;='الإعدادات'!$B$9,"دور ثانٍ","راسب"))))</f>
        <v/>
      </c>
      <c r="M286" s="15">
        <f>IF(I286="","",COUNTIFS('الطلاب'!$B$6:$B$305,B286&amp;"",'الطلاب'!$I$6:$I$305,"&gt;"&amp;I286)+1)</f>
        <v/>
      </c>
      <c r="N286" s="15">
        <f>IF(I286="","",COUNTIFS('الطلاب'!$B$6:$B$305,B286&amp;"",'الطلاب'!$I$6:$I$305,"&gt;"&amp;I286)+COUNTIFS($B$6:B286,B286&amp;"",$I$6:I286,I286))</f>
        <v/>
      </c>
      <c r="O286" s="6">
        <f>IF(N286="","",B286&amp;"|"&amp;N286)</f>
        <v/>
      </c>
    </row>
    <row r="287">
      <c r="A287" s="5" t="n"/>
      <c r="B287" s="5" t="n"/>
      <c r="C287" s="15">
        <f>IF(A287&amp;""="","",COUNTIFS('الدرجات'!$A$6:$A$1005,A287&amp;"",'الدرجات'!$K$6:$K$1005,1))</f>
        <v/>
      </c>
      <c r="D287" s="15">
        <f>IF(A287&amp;""="","",MAX(0,'الإعدادات'!$B$10-C287))</f>
        <v/>
      </c>
      <c r="E287" s="19">
        <f>IF(A287&amp;""="","",SUMIFS('الدرجات'!$L$6:$L$1005,'الدرجات'!$A$6:$A$1005,A287&amp;"",'الدرجات'!$K$6:$K$1005,1))</f>
        <v/>
      </c>
      <c r="F287" s="19">
        <f>IF(A287&amp;""="","",SUMIFS('الدرجات'!$M$6:$M$1005,'الدرجات'!$A$6:$A$1005,A287&amp;"",'الدرجات'!$K$6:$K$1005,1))</f>
        <v/>
      </c>
      <c r="G287" s="19">
        <f>IF(A287&amp;""="","",E287+F287)</f>
        <v/>
      </c>
      <c r="H287" s="19">
        <f>IF(A287&amp;""="","",SUMIFS('الدرجات'!$N$6:$N$1005,'الدرجات'!$A$6:$A$1005,A287&amp;"",'الدرجات'!$K$6:$K$1005,1))</f>
        <v/>
      </c>
      <c r="I287" s="20">
        <f>IF(A287&amp;""="","",IF(D287&gt;0,"",IF(H287=0,"",ROUND(G287/H287,6))))</f>
        <v/>
      </c>
      <c r="J287" s="6">
        <f>IF(I287="","",IF(I287&gt;='الإعدادات'!$B$5,"ممتاز",IF(I287&gt;='الإعدادات'!$B$6,"جيد جدًا",IF(I287&gt;='الإعدادات'!$B$7,"جيد",IF(I287&gt;='الإعدادات'!$B$8,"مقبول","ضعيف")))))</f>
        <v/>
      </c>
      <c r="K287" s="15">
        <f>IF(A287&amp;""="","",COUNTIFS('الدرجات'!$A$6:$A$1005,A287&amp;"",'الدرجات'!$J$6:$J$1005,"متعثر"))</f>
        <v/>
      </c>
      <c r="L287" s="6">
        <f>IF(A287&amp;""="","",IF(D287&gt;0,"ناقص",IF(K287=0,"ناجح",IF(K287&lt;='الإعدادات'!$B$9,"دور ثانٍ","راسب"))))</f>
        <v/>
      </c>
      <c r="M287" s="15">
        <f>IF(I287="","",COUNTIFS('الطلاب'!$B$6:$B$305,B287&amp;"",'الطلاب'!$I$6:$I$305,"&gt;"&amp;I287)+1)</f>
        <v/>
      </c>
      <c r="N287" s="15">
        <f>IF(I287="","",COUNTIFS('الطلاب'!$B$6:$B$305,B287&amp;"",'الطلاب'!$I$6:$I$305,"&gt;"&amp;I287)+COUNTIFS($B$6:B287,B287&amp;"",$I$6:I287,I287))</f>
        <v/>
      </c>
      <c r="O287" s="6">
        <f>IF(N287="","",B287&amp;"|"&amp;N287)</f>
        <v/>
      </c>
    </row>
    <row r="288">
      <c r="A288" s="5" t="n"/>
      <c r="B288" s="5" t="n"/>
      <c r="C288" s="15">
        <f>IF(A288&amp;""="","",COUNTIFS('الدرجات'!$A$6:$A$1005,A288&amp;"",'الدرجات'!$K$6:$K$1005,1))</f>
        <v/>
      </c>
      <c r="D288" s="15">
        <f>IF(A288&amp;""="","",MAX(0,'الإعدادات'!$B$10-C288))</f>
        <v/>
      </c>
      <c r="E288" s="19">
        <f>IF(A288&amp;""="","",SUMIFS('الدرجات'!$L$6:$L$1005,'الدرجات'!$A$6:$A$1005,A288&amp;"",'الدرجات'!$K$6:$K$1005,1))</f>
        <v/>
      </c>
      <c r="F288" s="19">
        <f>IF(A288&amp;""="","",SUMIFS('الدرجات'!$M$6:$M$1005,'الدرجات'!$A$6:$A$1005,A288&amp;"",'الدرجات'!$K$6:$K$1005,1))</f>
        <v/>
      </c>
      <c r="G288" s="19">
        <f>IF(A288&amp;""="","",E288+F288)</f>
        <v/>
      </c>
      <c r="H288" s="19">
        <f>IF(A288&amp;""="","",SUMIFS('الدرجات'!$N$6:$N$1005,'الدرجات'!$A$6:$A$1005,A288&amp;"",'الدرجات'!$K$6:$K$1005,1))</f>
        <v/>
      </c>
      <c r="I288" s="20">
        <f>IF(A288&amp;""="","",IF(D288&gt;0,"",IF(H288=0,"",ROUND(G288/H288,6))))</f>
        <v/>
      </c>
      <c r="J288" s="6">
        <f>IF(I288="","",IF(I288&gt;='الإعدادات'!$B$5,"ممتاز",IF(I288&gt;='الإعدادات'!$B$6,"جيد جدًا",IF(I288&gt;='الإعدادات'!$B$7,"جيد",IF(I288&gt;='الإعدادات'!$B$8,"مقبول","ضعيف")))))</f>
        <v/>
      </c>
      <c r="K288" s="15">
        <f>IF(A288&amp;""="","",COUNTIFS('الدرجات'!$A$6:$A$1005,A288&amp;"",'الدرجات'!$J$6:$J$1005,"متعثر"))</f>
        <v/>
      </c>
      <c r="L288" s="6">
        <f>IF(A288&amp;""="","",IF(D288&gt;0,"ناقص",IF(K288=0,"ناجح",IF(K288&lt;='الإعدادات'!$B$9,"دور ثانٍ","راسب"))))</f>
        <v/>
      </c>
      <c r="M288" s="15">
        <f>IF(I288="","",COUNTIFS('الطلاب'!$B$6:$B$305,B288&amp;"",'الطلاب'!$I$6:$I$305,"&gt;"&amp;I288)+1)</f>
        <v/>
      </c>
      <c r="N288" s="15">
        <f>IF(I288="","",COUNTIFS('الطلاب'!$B$6:$B$305,B288&amp;"",'الطلاب'!$I$6:$I$305,"&gt;"&amp;I288)+COUNTIFS($B$6:B288,B288&amp;"",$I$6:I288,I288))</f>
        <v/>
      </c>
      <c r="O288" s="6">
        <f>IF(N288="","",B288&amp;"|"&amp;N288)</f>
        <v/>
      </c>
    </row>
    <row r="289">
      <c r="A289" s="5" t="n"/>
      <c r="B289" s="5" t="n"/>
      <c r="C289" s="15">
        <f>IF(A289&amp;""="","",COUNTIFS('الدرجات'!$A$6:$A$1005,A289&amp;"",'الدرجات'!$K$6:$K$1005,1))</f>
        <v/>
      </c>
      <c r="D289" s="15">
        <f>IF(A289&amp;""="","",MAX(0,'الإعدادات'!$B$10-C289))</f>
        <v/>
      </c>
      <c r="E289" s="19">
        <f>IF(A289&amp;""="","",SUMIFS('الدرجات'!$L$6:$L$1005,'الدرجات'!$A$6:$A$1005,A289&amp;"",'الدرجات'!$K$6:$K$1005,1))</f>
        <v/>
      </c>
      <c r="F289" s="19">
        <f>IF(A289&amp;""="","",SUMIFS('الدرجات'!$M$6:$M$1005,'الدرجات'!$A$6:$A$1005,A289&amp;"",'الدرجات'!$K$6:$K$1005,1))</f>
        <v/>
      </c>
      <c r="G289" s="19">
        <f>IF(A289&amp;""="","",E289+F289)</f>
        <v/>
      </c>
      <c r="H289" s="19">
        <f>IF(A289&amp;""="","",SUMIFS('الدرجات'!$N$6:$N$1005,'الدرجات'!$A$6:$A$1005,A289&amp;"",'الدرجات'!$K$6:$K$1005,1))</f>
        <v/>
      </c>
      <c r="I289" s="20">
        <f>IF(A289&amp;""="","",IF(D289&gt;0,"",IF(H289=0,"",ROUND(G289/H289,6))))</f>
        <v/>
      </c>
      <c r="J289" s="6">
        <f>IF(I289="","",IF(I289&gt;='الإعدادات'!$B$5,"ممتاز",IF(I289&gt;='الإعدادات'!$B$6,"جيد جدًا",IF(I289&gt;='الإعدادات'!$B$7,"جيد",IF(I289&gt;='الإعدادات'!$B$8,"مقبول","ضعيف")))))</f>
        <v/>
      </c>
      <c r="K289" s="15">
        <f>IF(A289&amp;""="","",COUNTIFS('الدرجات'!$A$6:$A$1005,A289&amp;"",'الدرجات'!$J$6:$J$1005,"متعثر"))</f>
        <v/>
      </c>
      <c r="L289" s="6">
        <f>IF(A289&amp;""="","",IF(D289&gt;0,"ناقص",IF(K289=0,"ناجح",IF(K289&lt;='الإعدادات'!$B$9,"دور ثانٍ","راسب"))))</f>
        <v/>
      </c>
      <c r="M289" s="15">
        <f>IF(I289="","",COUNTIFS('الطلاب'!$B$6:$B$305,B289&amp;"",'الطلاب'!$I$6:$I$305,"&gt;"&amp;I289)+1)</f>
        <v/>
      </c>
      <c r="N289" s="15">
        <f>IF(I289="","",COUNTIFS('الطلاب'!$B$6:$B$305,B289&amp;"",'الطلاب'!$I$6:$I$305,"&gt;"&amp;I289)+COUNTIFS($B$6:B289,B289&amp;"",$I$6:I289,I289))</f>
        <v/>
      </c>
      <c r="O289" s="6">
        <f>IF(N289="","",B289&amp;"|"&amp;N289)</f>
        <v/>
      </c>
    </row>
    <row r="290">
      <c r="A290" s="5" t="n"/>
      <c r="B290" s="5" t="n"/>
      <c r="C290" s="15">
        <f>IF(A290&amp;""="","",COUNTIFS('الدرجات'!$A$6:$A$1005,A290&amp;"",'الدرجات'!$K$6:$K$1005,1))</f>
        <v/>
      </c>
      <c r="D290" s="15">
        <f>IF(A290&amp;""="","",MAX(0,'الإعدادات'!$B$10-C290))</f>
        <v/>
      </c>
      <c r="E290" s="19">
        <f>IF(A290&amp;""="","",SUMIFS('الدرجات'!$L$6:$L$1005,'الدرجات'!$A$6:$A$1005,A290&amp;"",'الدرجات'!$K$6:$K$1005,1))</f>
        <v/>
      </c>
      <c r="F290" s="19">
        <f>IF(A290&amp;""="","",SUMIFS('الدرجات'!$M$6:$M$1005,'الدرجات'!$A$6:$A$1005,A290&amp;"",'الدرجات'!$K$6:$K$1005,1))</f>
        <v/>
      </c>
      <c r="G290" s="19">
        <f>IF(A290&amp;""="","",E290+F290)</f>
        <v/>
      </c>
      <c r="H290" s="19">
        <f>IF(A290&amp;""="","",SUMIFS('الدرجات'!$N$6:$N$1005,'الدرجات'!$A$6:$A$1005,A290&amp;"",'الدرجات'!$K$6:$K$1005,1))</f>
        <v/>
      </c>
      <c r="I290" s="20">
        <f>IF(A290&amp;""="","",IF(D290&gt;0,"",IF(H290=0,"",ROUND(G290/H290,6))))</f>
        <v/>
      </c>
      <c r="J290" s="6">
        <f>IF(I290="","",IF(I290&gt;='الإعدادات'!$B$5,"ممتاز",IF(I290&gt;='الإعدادات'!$B$6,"جيد جدًا",IF(I290&gt;='الإعدادات'!$B$7,"جيد",IF(I290&gt;='الإعدادات'!$B$8,"مقبول","ضعيف")))))</f>
        <v/>
      </c>
      <c r="K290" s="15">
        <f>IF(A290&amp;""="","",COUNTIFS('الدرجات'!$A$6:$A$1005,A290&amp;"",'الدرجات'!$J$6:$J$1005,"متعثر"))</f>
        <v/>
      </c>
      <c r="L290" s="6">
        <f>IF(A290&amp;""="","",IF(D290&gt;0,"ناقص",IF(K290=0,"ناجح",IF(K290&lt;='الإعدادات'!$B$9,"دور ثانٍ","راسب"))))</f>
        <v/>
      </c>
      <c r="M290" s="15">
        <f>IF(I290="","",COUNTIFS('الطلاب'!$B$6:$B$305,B290&amp;"",'الطلاب'!$I$6:$I$305,"&gt;"&amp;I290)+1)</f>
        <v/>
      </c>
      <c r="N290" s="15">
        <f>IF(I290="","",COUNTIFS('الطلاب'!$B$6:$B$305,B290&amp;"",'الطلاب'!$I$6:$I$305,"&gt;"&amp;I290)+COUNTIFS($B$6:B290,B290&amp;"",$I$6:I290,I290))</f>
        <v/>
      </c>
      <c r="O290" s="6">
        <f>IF(N290="","",B290&amp;"|"&amp;N290)</f>
        <v/>
      </c>
    </row>
    <row r="291">
      <c r="A291" s="5" t="n"/>
      <c r="B291" s="5" t="n"/>
      <c r="C291" s="15">
        <f>IF(A291&amp;""="","",COUNTIFS('الدرجات'!$A$6:$A$1005,A291&amp;"",'الدرجات'!$K$6:$K$1005,1))</f>
        <v/>
      </c>
      <c r="D291" s="15">
        <f>IF(A291&amp;""="","",MAX(0,'الإعدادات'!$B$10-C291))</f>
        <v/>
      </c>
      <c r="E291" s="19">
        <f>IF(A291&amp;""="","",SUMIFS('الدرجات'!$L$6:$L$1005,'الدرجات'!$A$6:$A$1005,A291&amp;"",'الدرجات'!$K$6:$K$1005,1))</f>
        <v/>
      </c>
      <c r="F291" s="19">
        <f>IF(A291&amp;""="","",SUMIFS('الدرجات'!$M$6:$M$1005,'الدرجات'!$A$6:$A$1005,A291&amp;"",'الدرجات'!$K$6:$K$1005,1))</f>
        <v/>
      </c>
      <c r="G291" s="19">
        <f>IF(A291&amp;""="","",E291+F291)</f>
        <v/>
      </c>
      <c r="H291" s="19">
        <f>IF(A291&amp;""="","",SUMIFS('الدرجات'!$N$6:$N$1005,'الدرجات'!$A$6:$A$1005,A291&amp;"",'الدرجات'!$K$6:$K$1005,1))</f>
        <v/>
      </c>
      <c r="I291" s="20">
        <f>IF(A291&amp;""="","",IF(D291&gt;0,"",IF(H291=0,"",ROUND(G291/H291,6))))</f>
        <v/>
      </c>
      <c r="J291" s="6">
        <f>IF(I291="","",IF(I291&gt;='الإعدادات'!$B$5,"ممتاز",IF(I291&gt;='الإعدادات'!$B$6,"جيد جدًا",IF(I291&gt;='الإعدادات'!$B$7,"جيد",IF(I291&gt;='الإعدادات'!$B$8,"مقبول","ضعيف")))))</f>
        <v/>
      </c>
      <c r="K291" s="15">
        <f>IF(A291&amp;""="","",COUNTIFS('الدرجات'!$A$6:$A$1005,A291&amp;"",'الدرجات'!$J$6:$J$1005,"متعثر"))</f>
        <v/>
      </c>
      <c r="L291" s="6">
        <f>IF(A291&amp;""="","",IF(D291&gt;0,"ناقص",IF(K291=0,"ناجح",IF(K291&lt;='الإعدادات'!$B$9,"دور ثانٍ","راسب"))))</f>
        <v/>
      </c>
      <c r="M291" s="15">
        <f>IF(I291="","",COUNTIFS('الطلاب'!$B$6:$B$305,B291&amp;"",'الطلاب'!$I$6:$I$305,"&gt;"&amp;I291)+1)</f>
        <v/>
      </c>
      <c r="N291" s="15">
        <f>IF(I291="","",COUNTIFS('الطلاب'!$B$6:$B$305,B291&amp;"",'الطلاب'!$I$6:$I$305,"&gt;"&amp;I291)+COUNTIFS($B$6:B291,B291&amp;"",$I$6:I291,I291))</f>
        <v/>
      </c>
      <c r="O291" s="6">
        <f>IF(N291="","",B291&amp;"|"&amp;N291)</f>
        <v/>
      </c>
    </row>
    <row r="292">
      <c r="A292" s="5" t="n"/>
      <c r="B292" s="5" t="n"/>
      <c r="C292" s="15">
        <f>IF(A292&amp;""="","",COUNTIFS('الدرجات'!$A$6:$A$1005,A292&amp;"",'الدرجات'!$K$6:$K$1005,1))</f>
        <v/>
      </c>
      <c r="D292" s="15">
        <f>IF(A292&amp;""="","",MAX(0,'الإعدادات'!$B$10-C292))</f>
        <v/>
      </c>
      <c r="E292" s="19">
        <f>IF(A292&amp;""="","",SUMIFS('الدرجات'!$L$6:$L$1005,'الدرجات'!$A$6:$A$1005,A292&amp;"",'الدرجات'!$K$6:$K$1005,1))</f>
        <v/>
      </c>
      <c r="F292" s="19">
        <f>IF(A292&amp;""="","",SUMIFS('الدرجات'!$M$6:$M$1005,'الدرجات'!$A$6:$A$1005,A292&amp;"",'الدرجات'!$K$6:$K$1005,1))</f>
        <v/>
      </c>
      <c r="G292" s="19">
        <f>IF(A292&amp;""="","",E292+F292)</f>
        <v/>
      </c>
      <c r="H292" s="19">
        <f>IF(A292&amp;""="","",SUMIFS('الدرجات'!$N$6:$N$1005,'الدرجات'!$A$6:$A$1005,A292&amp;"",'الدرجات'!$K$6:$K$1005,1))</f>
        <v/>
      </c>
      <c r="I292" s="20">
        <f>IF(A292&amp;""="","",IF(D292&gt;0,"",IF(H292=0,"",ROUND(G292/H292,6))))</f>
        <v/>
      </c>
      <c r="J292" s="6">
        <f>IF(I292="","",IF(I292&gt;='الإعدادات'!$B$5,"ممتاز",IF(I292&gt;='الإعدادات'!$B$6,"جيد جدًا",IF(I292&gt;='الإعدادات'!$B$7,"جيد",IF(I292&gt;='الإعدادات'!$B$8,"مقبول","ضعيف")))))</f>
        <v/>
      </c>
      <c r="K292" s="15">
        <f>IF(A292&amp;""="","",COUNTIFS('الدرجات'!$A$6:$A$1005,A292&amp;"",'الدرجات'!$J$6:$J$1005,"متعثر"))</f>
        <v/>
      </c>
      <c r="L292" s="6">
        <f>IF(A292&amp;""="","",IF(D292&gt;0,"ناقص",IF(K292=0,"ناجح",IF(K292&lt;='الإعدادات'!$B$9,"دور ثانٍ","راسب"))))</f>
        <v/>
      </c>
      <c r="M292" s="15">
        <f>IF(I292="","",COUNTIFS('الطلاب'!$B$6:$B$305,B292&amp;"",'الطلاب'!$I$6:$I$305,"&gt;"&amp;I292)+1)</f>
        <v/>
      </c>
      <c r="N292" s="15">
        <f>IF(I292="","",COUNTIFS('الطلاب'!$B$6:$B$305,B292&amp;"",'الطلاب'!$I$6:$I$305,"&gt;"&amp;I292)+COUNTIFS($B$6:B292,B292&amp;"",$I$6:I292,I292))</f>
        <v/>
      </c>
      <c r="O292" s="6">
        <f>IF(N292="","",B292&amp;"|"&amp;N292)</f>
        <v/>
      </c>
    </row>
    <row r="293">
      <c r="A293" s="5" t="n"/>
      <c r="B293" s="5" t="n"/>
      <c r="C293" s="15">
        <f>IF(A293&amp;""="","",COUNTIFS('الدرجات'!$A$6:$A$1005,A293&amp;"",'الدرجات'!$K$6:$K$1005,1))</f>
        <v/>
      </c>
      <c r="D293" s="15">
        <f>IF(A293&amp;""="","",MAX(0,'الإعدادات'!$B$10-C293))</f>
        <v/>
      </c>
      <c r="E293" s="19">
        <f>IF(A293&amp;""="","",SUMIFS('الدرجات'!$L$6:$L$1005,'الدرجات'!$A$6:$A$1005,A293&amp;"",'الدرجات'!$K$6:$K$1005,1))</f>
        <v/>
      </c>
      <c r="F293" s="19">
        <f>IF(A293&amp;""="","",SUMIFS('الدرجات'!$M$6:$M$1005,'الدرجات'!$A$6:$A$1005,A293&amp;"",'الدرجات'!$K$6:$K$1005,1))</f>
        <v/>
      </c>
      <c r="G293" s="19">
        <f>IF(A293&amp;""="","",E293+F293)</f>
        <v/>
      </c>
      <c r="H293" s="19">
        <f>IF(A293&amp;""="","",SUMIFS('الدرجات'!$N$6:$N$1005,'الدرجات'!$A$6:$A$1005,A293&amp;"",'الدرجات'!$K$6:$K$1005,1))</f>
        <v/>
      </c>
      <c r="I293" s="20">
        <f>IF(A293&amp;""="","",IF(D293&gt;0,"",IF(H293=0,"",ROUND(G293/H293,6))))</f>
        <v/>
      </c>
      <c r="J293" s="6">
        <f>IF(I293="","",IF(I293&gt;='الإعدادات'!$B$5,"ممتاز",IF(I293&gt;='الإعدادات'!$B$6,"جيد جدًا",IF(I293&gt;='الإعدادات'!$B$7,"جيد",IF(I293&gt;='الإعدادات'!$B$8,"مقبول","ضعيف")))))</f>
        <v/>
      </c>
      <c r="K293" s="15">
        <f>IF(A293&amp;""="","",COUNTIFS('الدرجات'!$A$6:$A$1005,A293&amp;"",'الدرجات'!$J$6:$J$1005,"متعثر"))</f>
        <v/>
      </c>
      <c r="L293" s="6">
        <f>IF(A293&amp;""="","",IF(D293&gt;0,"ناقص",IF(K293=0,"ناجح",IF(K293&lt;='الإعدادات'!$B$9,"دور ثانٍ","راسب"))))</f>
        <v/>
      </c>
      <c r="M293" s="15">
        <f>IF(I293="","",COUNTIFS('الطلاب'!$B$6:$B$305,B293&amp;"",'الطلاب'!$I$6:$I$305,"&gt;"&amp;I293)+1)</f>
        <v/>
      </c>
      <c r="N293" s="15">
        <f>IF(I293="","",COUNTIFS('الطلاب'!$B$6:$B$305,B293&amp;"",'الطلاب'!$I$6:$I$305,"&gt;"&amp;I293)+COUNTIFS($B$6:B293,B293&amp;"",$I$6:I293,I293))</f>
        <v/>
      </c>
      <c r="O293" s="6">
        <f>IF(N293="","",B293&amp;"|"&amp;N293)</f>
        <v/>
      </c>
    </row>
    <row r="294">
      <c r="A294" s="5" t="n"/>
      <c r="B294" s="5" t="n"/>
      <c r="C294" s="15">
        <f>IF(A294&amp;""="","",COUNTIFS('الدرجات'!$A$6:$A$1005,A294&amp;"",'الدرجات'!$K$6:$K$1005,1))</f>
        <v/>
      </c>
      <c r="D294" s="15">
        <f>IF(A294&amp;""="","",MAX(0,'الإعدادات'!$B$10-C294))</f>
        <v/>
      </c>
      <c r="E294" s="19">
        <f>IF(A294&amp;""="","",SUMIFS('الدرجات'!$L$6:$L$1005,'الدرجات'!$A$6:$A$1005,A294&amp;"",'الدرجات'!$K$6:$K$1005,1))</f>
        <v/>
      </c>
      <c r="F294" s="19">
        <f>IF(A294&amp;""="","",SUMIFS('الدرجات'!$M$6:$M$1005,'الدرجات'!$A$6:$A$1005,A294&amp;"",'الدرجات'!$K$6:$K$1005,1))</f>
        <v/>
      </c>
      <c r="G294" s="19">
        <f>IF(A294&amp;""="","",E294+F294)</f>
        <v/>
      </c>
      <c r="H294" s="19">
        <f>IF(A294&amp;""="","",SUMIFS('الدرجات'!$N$6:$N$1005,'الدرجات'!$A$6:$A$1005,A294&amp;"",'الدرجات'!$K$6:$K$1005,1))</f>
        <v/>
      </c>
      <c r="I294" s="20">
        <f>IF(A294&amp;""="","",IF(D294&gt;0,"",IF(H294=0,"",ROUND(G294/H294,6))))</f>
        <v/>
      </c>
      <c r="J294" s="6">
        <f>IF(I294="","",IF(I294&gt;='الإعدادات'!$B$5,"ممتاز",IF(I294&gt;='الإعدادات'!$B$6,"جيد جدًا",IF(I294&gt;='الإعدادات'!$B$7,"جيد",IF(I294&gt;='الإعدادات'!$B$8,"مقبول","ضعيف")))))</f>
        <v/>
      </c>
      <c r="K294" s="15">
        <f>IF(A294&amp;""="","",COUNTIFS('الدرجات'!$A$6:$A$1005,A294&amp;"",'الدرجات'!$J$6:$J$1005,"متعثر"))</f>
        <v/>
      </c>
      <c r="L294" s="6">
        <f>IF(A294&amp;""="","",IF(D294&gt;0,"ناقص",IF(K294=0,"ناجح",IF(K294&lt;='الإعدادات'!$B$9,"دور ثانٍ","راسب"))))</f>
        <v/>
      </c>
      <c r="M294" s="15">
        <f>IF(I294="","",COUNTIFS('الطلاب'!$B$6:$B$305,B294&amp;"",'الطلاب'!$I$6:$I$305,"&gt;"&amp;I294)+1)</f>
        <v/>
      </c>
      <c r="N294" s="15">
        <f>IF(I294="","",COUNTIFS('الطلاب'!$B$6:$B$305,B294&amp;"",'الطلاب'!$I$6:$I$305,"&gt;"&amp;I294)+COUNTIFS($B$6:B294,B294&amp;"",$I$6:I294,I294))</f>
        <v/>
      </c>
      <c r="O294" s="6">
        <f>IF(N294="","",B294&amp;"|"&amp;N294)</f>
        <v/>
      </c>
    </row>
    <row r="295">
      <c r="A295" s="5" t="n"/>
      <c r="B295" s="5" t="n"/>
      <c r="C295" s="15">
        <f>IF(A295&amp;""="","",COUNTIFS('الدرجات'!$A$6:$A$1005,A295&amp;"",'الدرجات'!$K$6:$K$1005,1))</f>
        <v/>
      </c>
      <c r="D295" s="15">
        <f>IF(A295&amp;""="","",MAX(0,'الإعدادات'!$B$10-C295))</f>
        <v/>
      </c>
      <c r="E295" s="19">
        <f>IF(A295&amp;""="","",SUMIFS('الدرجات'!$L$6:$L$1005,'الدرجات'!$A$6:$A$1005,A295&amp;"",'الدرجات'!$K$6:$K$1005,1))</f>
        <v/>
      </c>
      <c r="F295" s="19">
        <f>IF(A295&amp;""="","",SUMIFS('الدرجات'!$M$6:$M$1005,'الدرجات'!$A$6:$A$1005,A295&amp;"",'الدرجات'!$K$6:$K$1005,1))</f>
        <v/>
      </c>
      <c r="G295" s="19">
        <f>IF(A295&amp;""="","",E295+F295)</f>
        <v/>
      </c>
      <c r="H295" s="19">
        <f>IF(A295&amp;""="","",SUMIFS('الدرجات'!$N$6:$N$1005,'الدرجات'!$A$6:$A$1005,A295&amp;"",'الدرجات'!$K$6:$K$1005,1))</f>
        <v/>
      </c>
      <c r="I295" s="20">
        <f>IF(A295&amp;""="","",IF(D295&gt;0,"",IF(H295=0,"",ROUND(G295/H295,6))))</f>
        <v/>
      </c>
      <c r="J295" s="6">
        <f>IF(I295="","",IF(I295&gt;='الإعدادات'!$B$5,"ممتاز",IF(I295&gt;='الإعدادات'!$B$6,"جيد جدًا",IF(I295&gt;='الإعدادات'!$B$7,"جيد",IF(I295&gt;='الإعدادات'!$B$8,"مقبول","ضعيف")))))</f>
        <v/>
      </c>
      <c r="K295" s="15">
        <f>IF(A295&amp;""="","",COUNTIFS('الدرجات'!$A$6:$A$1005,A295&amp;"",'الدرجات'!$J$6:$J$1005,"متعثر"))</f>
        <v/>
      </c>
      <c r="L295" s="6">
        <f>IF(A295&amp;""="","",IF(D295&gt;0,"ناقص",IF(K295=0,"ناجح",IF(K295&lt;='الإعدادات'!$B$9,"دور ثانٍ","راسب"))))</f>
        <v/>
      </c>
      <c r="M295" s="15">
        <f>IF(I295="","",COUNTIFS('الطلاب'!$B$6:$B$305,B295&amp;"",'الطلاب'!$I$6:$I$305,"&gt;"&amp;I295)+1)</f>
        <v/>
      </c>
      <c r="N295" s="15">
        <f>IF(I295="","",COUNTIFS('الطلاب'!$B$6:$B$305,B295&amp;"",'الطلاب'!$I$6:$I$305,"&gt;"&amp;I295)+COUNTIFS($B$6:B295,B295&amp;"",$I$6:I295,I295))</f>
        <v/>
      </c>
      <c r="O295" s="6">
        <f>IF(N295="","",B295&amp;"|"&amp;N295)</f>
        <v/>
      </c>
    </row>
    <row r="296">
      <c r="A296" s="5" t="n"/>
      <c r="B296" s="5" t="n"/>
      <c r="C296" s="15">
        <f>IF(A296&amp;""="","",COUNTIFS('الدرجات'!$A$6:$A$1005,A296&amp;"",'الدرجات'!$K$6:$K$1005,1))</f>
        <v/>
      </c>
      <c r="D296" s="15">
        <f>IF(A296&amp;""="","",MAX(0,'الإعدادات'!$B$10-C296))</f>
        <v/>
      </c>
      <c r="E296" s="19">
        <f>IF(A296&amp;""="","",SUMIFS('الدرجات'!$L$6:$L$1005,'الدرجات'!$A$6:$A$1005,A296&amp;"",'الدرجات'!$K$6:$K$1005,1))</f>
        <v/>
      </c>
      <c r="F296" s="19">
        <f>IF(A296&amp;""="","",SUMIFS('الدرجات'!$M$6:$M$1005,'الدرجات'!$A$6:$A$1005,A296&amp;"",'الدرجات'!$K$6:$K$1005,1))</f>
        <v/>
      </c>
      <c r="G296" s="19">
        <f>IF(A296&amp;""="","",E296+F296)</f>
        <v/>
      </c>
      <c r="H296" s="19">
        <f>IF(A296&amp;""="","",SUMIFS('الدرجات'!$N$6:$N$1005,'الدرجات'!$A$6:$A$1005,A296&amp;"",'الدرجات'!$K$6:$K$1005,1))</f>
        <v/>
      </c>
      <c r="I296" s="20">
        <f>IF(A296&amp;""="","",IF(D296&gt;0,"",IF(H296=0,"",ROUND(G296/H296,6))))</f>
        <v/>
      </c>
      <c r="J296" s="6">
        <f>IF(I296="","",IF(I296&gt;='الإعدادات'!$B$5,"ممتاز",IF(I296&gt;='الإعدادات'!$B$6,"جيد جدًا",IF(I296&gt;='الإعدادات'!$B$7,"جيد",IF(I296&gt;='الإعدادات'!$B$8,"مقبول","ضعيف")))))</f>
        <v/>
      </c>
      <c r="K296" s="15">
        <f>IF(A296&amp;""="","",COUNTIFS('الدرجات'!$A$6:$A$1005,A296&amp;"",'الدرجات'!$J$6:$J$1005,"متعثر"))</f>
        <v/>
      </c>
      <c r="L296" s="6">
        <f>IF(A296&amp;""="","",IF(D296&gt;0,"ناقص",IF(K296=0,"ناجح",IF(K296&lt;='الإعدادات'!$B$9,"دور ثانٍ","راسب"))))</f>
        <v/>
      </c>
      <c r="M296" s="15">
        <f>IF(I296="","",COUNTIFS('الطلاب'!$B$6:$B$305,B296&amp;"",'الطلاب'!$I$6:$I$305,"&gt;"&amp;I296)+1)</f>
        <v/>
      </c>
      <c r="N296" s="15">
        <f>IF(I296="","",COUNTIFS('الطلاب'!$B$6:$B$305,B296&amp;"",'الطلاب'!$I$6:$I$305,"&gt;"&amp;I296)+COUNTIFS($B$6:B296,B296&amp;"",$I$6:I296,I296))</f>
        <v/>
      </c>
      <c r="O296" s="6">
        <f>IF(N296="","",B296&amp;"|"&amp;N296)</f>
        <v/>
      </c>
    </row>
    <row r="297">
      <c r="A297" s="5" t="n"/>
      <c r="B297" s="5" t="n"/>
      <c r="C297" s="15">
        <f>IF(A297&amp;""="","",COUNTIFS('الدرجات'!$A$6:$A$1005,A297&amp;"",'الدرجات'!$K$6:$K$1005,1))</f>
        <v/>
      </c>
      <c r="D297" s="15">
        <f>IF(A297&amp;""="","",MAX(0,'الإعدادات'!$B$10-C297))</f>
        <v/>
      </c>
      <c r="E297" s="19">
        <f>IF(A297&amp;""="","",SUMIFS('الدرجات'!$L$6:$L$1005,'الدرجات'!$A$6:$A$1005,A297&amp;"",'الدرجات'!$K$6:$K$1005,1))</f>
        <v/>
      </c>
      <c r="F297" s="19">
        <f>IF(A297&amp;""="","",SUMIFS('الدرجات'!$M$6:$M$1005,'الدرجات'!$A$6:$A$1005,A297&amp;"",'الدرجات'!$K$6:$K$1005,1))</f>
        <v/>
      </c>
      <c r="G297" s="19">
        <f>IF(A297&amp;""="","",E297+F297)</f>
        <v/>
      </c>
      <c r="H297" s="19">
        <f>IF(A297&amp;""="","",SUMIFS('الدرجات'!$N$6:$N$1005,'الدرجات'!$A$6:$A$1005,A297&amp;"",'الدرجات'!$K$6:$K$1005,1))</f>
        <v/>
      </c>
      <c r="I297" s="20">
        <f>IF(A297&amp;""="","",IF(D297&gt;0,"",IF(H297=0,"",ROUND(G297/H297,6))))</f>
        <v/>
      </c>
      <c r="J297" s="6">
        <f>IF(I297="","",IF(I297&gt;='الإعدادات'!$B$5,"ممتاز",IF(I297&gt;='الإعدادات'!$B$6,"جيد جدًا",IF(I297&gt;='الإعدادات'!$B$7,"جيد",IF(I297&gt;='الإعدادات'!$B$8,"مقبول","ضعيف")))))</f>
        <v/>
      </c>
      <c r="K297" s="15">
        <f>IF(A297&amp;""="","",COUNTIFS('الدرجات'!$A$6:$A$1005,A297&amp;"",'الدرجات'!$J$6:$J$1005,"متعثر"))</f>
        <v/>
      </c>
      <c r="L297" s="6">
        <f>IF(A297&amp;""="","",IF(D297&gt;0,"ناقص",IF(K297=0,"ناجح",IF(K297&lt;='الإعدادات'!$B$9,"دور ثانٍ","راسب"))))</f>
        <v/>
      </c>
      <c r="M297" s="15">
        <f>IF(I297="","",COUNTIFS('الطلاب'!$B$6:$B$305,B297&amp;"",'الطلاب'!$I$6:$I$305,"&gt;"&amp;I297)+1)</f>
        <v/>
      </c>
      <c r="N297" s="15">
        <f>IF(I297="","",COUNTIFS('الطلاب'!$B$6:$B$305,B297&amp;"",'الطلاب'!$I$6:$I$305,"&gt;"&amp;I297)+COUNTIFS($B$6:B297,B297&amp;"",$I$6:I297,I297))</f>
        <v/>
      </c>
      <c r="O297" s="6">
        <f>IF(N297="","",B297&amp;"|"&amp;N297)</f>
        <v/>
      </c>
    </row>
    <row r="298">
      <c r="A298" s="5" t="n"/>
      <c r="B298" s="5" t="n"/>
      <c r="C298" s="15">
        <f>IF(A298&amp;""="","",COUNTIFS('الدرجات'!$A$6:$A$1005,A298&amp;"",'الدرجات'!$K$6:$K$1005,1))</f>
        <v/>
      </c>
      <c r="D298" s="15">
        <f>IF(A298&amp;""="","",MAX(0,'الإعدادات'!$B$10-C298))</f>
        <v/>
      </c>
      <c r="E298" s="19">
        <f>IF(A298&amp;""="","",SUMIFS('الدرجات'!$L$6:$L$1005,'الدرجات'!$A$6:$A$1005,A298&amp;"",'الدرجات'!$K$6:$K$1005,1))</f>
        <v/>
      </c>
      <c r="F298" s="19">
        <f>IF(A298&amp;""="","",SUMIFS('الدرجات'!$M$6:$M$1005,'الدرجات'!$A$6:$A$1005,A298&amp;"",'الدرجات'!$K$6:$K$1005,1))</f>
        <v/>
      </c>
      <c r="G298" s="19">
        <f>IF(A298&amp;""="","",E298+F298)</f>
        <v/>
      </c>
      <c r="H298" s="19">
        <f>IF(A298&amp;""="","",SUMIFS('الدرجات'!$N$6:$N$1005,'الدرجات'!$A$6:$A$1005,A298&amp;"",'الدرجات'!$K$6:$K$1005,1))</f>
        <v/>
      </c>
      <c r="I298" s="20">
        <f>IF(A298&amp;""="","",IF(D298&gt;0,"",IF(H298=0,"",ROUND(G298/H298,6))))</f>
        <v/>
      </c>
      <c r="J298" s="6">
        <f>IF(I298="","",IF(I298&gt;='الإعدادات'!$B$5,"ممتاز",IF(I298&gt;='الإعدادات'!$B$6,"جيد جدًا",IF(I298&gt;='الإعدادات'!$B$7,"جيد",IF(I298&gt;='الإعدادات'!$B$8,"مقبول","ضعيف")))))</f>
        <v/>
      </c>
      <c r="K298" s="15">
        <f>IF(A298&amp;""="","",COUNTIFS('الدرجات'!$A$6:$A$1005,A298&amp;"",'الدرجات'!$J$6:$J$1005,"متعثر"))</f>
        <v/>
      </c>
      <c r="L298" s="6">
        <f>IF(A298&amp;""="","",IF(D298&gt;0,"ناقص",IF(K298=0,"ناجح",IF(K298&lt;='الإعدادات'!$B$9,"دور ثانٍ","راسب"))))</f>
        <v/>
      </c>
      <c r="M298" s="15">
        <f>IF(I298="","",COUNTIFS('الطلاب'!$B$6:$B$305,B298&amp;"",'الطلاب'!$I$6:$I$305,"&gt;"&amp;I298)+1)</f>
        <v/>
      </c>
      <c r="N298" s="15">
        <f>IF(I298="","",COUNTIFS('الطلاب'!$B$6:$B$305,B298&amp;"",'الطلاب'!$I$6:$I$305,"&gt;"&amp;I298)+COUNTIFS($B$6:B298,B298&amp;"",$I$6:I298,I298))</f>
        <v/>
      </c>
      <c r="O298" s="6">
        <f>IF(N298="","",B298&amp;"|"&amp;N298)</f>
        <v/>
      </c>
    </row>
    <row r="299">
      <c r="A299" s="5" t="n"/>
      <c r="B299" s="5" t="n"/>
      <c r="C299" s="15">
        <f>IF(A299&amp;""="","",COUNTIFS('الدرجات'!$A$6:$A$1005,A299&amp;"",'الدرجات'!$K$6:$K$1005,1))</f>
        <v/>
      </c>
      <c r="D299" s="15">
        <f>IF(A299&amp;""="","",MAX(0,'الإعدادات'!$B$10-C299))</f>
        <v/>
      </c>
      <c r="E299" s="19">
        <f>IF(A299&amp;""="","",SUMIFS('الدرجات'!$L$6:$L$1005,'الدرجات'!$A$6:$A$1005,A299&amp;"",'الدرجات'!$K$6:$K$1005,1))</f>
        <v/>
      </c>
      <c r="F299" s="19">
        <f>IF(A299&amp;""="","",SUMIFS('الدرجات'!$M$6:$M$1005,'الدرجات'!$A$6:$A$1005,A299&amp;"",'الدرجات'!$K$6:$K$1005,1))</f>
        <v/>
      </c>
      <c r="G299" s="19">
        <f>IF(A299&amp;""="","",E299+F299)</f>
        <v/>
      </c>
      <c r="H299" s="19">
        <f>IF(A299&amp;""="","",SUMIFS('الدرجات'!$N$6:$N$1005,'الدرجات'!$A$6:$A$1005,A299&amp;"",'الدرجات'!$K$6:$K$1005,1))</f>
        <v/>
      </c>
      <c r="I299" s="20">
        <f>IF(A299&amp;""="","",IF(D299&gt;0,"",IF(H299=0,"",ROUND(G299/H299,6))))</f>
        <v/>
      </c>
      <c r="J299" s="6">
        <f>IF(I299="","",IF(I299&gt;='الإعدادات'!$B$5,"ممتاز",IF(I299&gt;='الإعدادات'!$B$6,"جيد جدًا",IF(I299&gt;='الإعدادات'!$B$7,"جيد",IF(I299&gt;='الإعدادات'!$B$8,"مقبول","ضعيف")))))</f>
        <v/>
      </c>
      <c r="K299" s="15">
        <f>IF(A299&amp;""="","",COUNTIFS('الدرجات'!$A$6:$A$1005,A299&amp;"",'الدرجات'!$J$6:$J$1005,"متعثر"))</f>
        <v/>
      </c>
      <c r="L299" s="6">
        <f>IF(A299&amp;""="","",IF(D299&gt;0,"ناقص",IF(K299=0,"ناجح",IF(K299&lt;='الإعدادات'!$B$9,"دور ثانٍ","راسب"))))</f>
        <v/>
      </c>
      <c r="M299" s="15">
        <f>IF(I299="","",COUNTIFS('الطلاب'!$B$6:$B$305,B299&amp;"",'الطلاب'!$I$6:$I$305,"&gt;"&amp;I299)+1)</f>
        <v/>
      </c>
      <c r="N299" s="15">
        <f>IF(I299="","",COUNTIFS('الطلاب'!$B$6:$B$305,B299&amp;"",'الطلاب'!$I$6:$I$305,"&gt;"&amp;I299)+COUNTIFS($B$6:B299,B299&amp;"",$I$6:I299,I299))</f>
        <v/>
      </c>
      <c r="O299" s="6">
        <f>IF(N299="","",B299&amp;"|"&amp;N299)</f>
        <v/>
      </c>
    </row>
    <row r="300">
      <c r="A300" s="5" t="n"/>
      <c r="B300" s="5" t="n"/>
      <c r="C300" s="15">
        <f>IF(A300&amp;""="","",COUNTIFS('الدرجات'!$A$6:$A$1005,A300&amp;"",'الدرجات'!$K$6:$K$1005,1))</f>
        <v/>
      </c>
      <c r="D300" s="15">
        <f>IF(A300&amp;""="","",MAX(0,'الإعدادات'!$B$10-C300))</f>
        <v/>
      </c>
      <c r="E300" s="19">
        <f>IF(A300&amp;""="","",SUMIFS('الدرجات'!$L$6:$L$1005,'الدرجات'!$A$6:$A$1005,A300&amp;"",'الدرجات'!$K$6:$K$1005,1))</f>
        <v/>
      </c>
      <c r="F300" s="19">
        <f>IF(A300&amp;""="","",SUMIFS('الدرجات'!$M$6:$M$1005,'الدرجات'!$A$6:$A$1005,A300&amp;"",'الدرجات'!$K$6:$K$1005,1))</f>
        <v/>
      </c>
      <c r="G300" s="19">
        <f>IF(A300&amp;""="","",E300+F300)</f>
        <v/>
      </c>
      <c r="H300" s="19">
        <f>IF(A300&amp;""="","",SUMIFS('الدرجات'!$N$6:$N$1005,'الدرجات'!$A$6:$A$1005,A300&amp;"",'الدرجات'!$K$6:$K$1005,1))</f>
        <v/>
      </c>
      <c r="I300" s="20">
        <f>IF(A300&amp;""="","",IF(D300&gt;0,"",IF(H300=0,"",ROUND(G300/H300,6))))</f>
        <v/>
      </c>
      <c r="J300" s="6">
        <f>IF(I300="","",IF(I300&gt;='الإعدادات'!$B$5,"ممتاز",IF(I300&gt;='الإعدادات'!$B$6,"جيد جدًا",IF(I300&gt;='الإعدادات'!$B$7,"جيد",IF(I300&gt;='الإعدادات'!$B$8,"مقبول","ضعيف")))))</f>
        <v/>
      </c>
      <c r="K300" s="15">
        <f>IF(A300&amp;""="","",COUNTIFS('الدرجات'!$A$6:$A$1005,A300&amp;"",'الدرجات'!$J$6:$J$1005,"متعثر"))</f>
        <v/>
      </c>
      <c r="L300" s="6">
        <f>IF(A300&amp;""="","",IF(D300&gt;0,"ناقص",IF(K300=0,"ناجح",IF(K300&lt;='الإعدادات'!$B$9,"دور ثانٍ","راسب"))))</f>
        <v/>
      </c>
      <c r="M300" s="15">
        <f>IF(I300="","",COUNTIFS('الطلاب'!$B$6:$B$305,B300&amp;"",'الطلاب'!$I$6:$I$305,"&gt;"&amp;I300)+1)</f>
        <v/>
      </c>
      <c r="N300" s="15">
        <f>IF(I300="","",COUNTIFS('الطلاب'!$B$6:$B$305,B300&amp;"",'الطلاب'!$I$6:$I$305,"&gt;"&amp;I300)+COUNTIFS($B$6:B300,B300&amp;"",$I$6:I300,I300))</f>
        <v/>
      </c>
      <c r="O300" s="6">
        <f>IF(N300="","",B300&amp;"|"&amp;N300)</f>
        <v/>
      </c>
    </row>
    <row r="301">
      <c r="A301" s="5" t="n"/>
      <c r="B301" s="5" t="n"/>
      <c r="C301" s="15">
        <f>IF(A301&amp;""="","",COUNTIFS('الدرجات'!$A$6:$A$1005,A301&amp;"",'الدرجات'!$K$6:$K$1005,1))</f>
        <v/>
      </c>
      <c r="D301" s="15">
        <f>IF(A301&amp;""="","",MAX(0,'الإعدادات'!$B$10-C301))</f>
        <v/>
      </c>
      <c r="E301" s="19">
        <f>IF(A301&amp;""="","",SUMIFS('الدرجات'!$L$6:$L$1005,'الدرجات'!$A$6:$A$1005,A301&amp;"",'الدرجات'!$K$6:$K$1005,1))</f>
        <v/>
      </c>
      <c r="F301" s="19">
        <f>IF(A301&amp;""="","",SUMIFS('الدرجات'!$M$6:$M$1005,'الدرجات'!$A$6:$A$1005,A301&amp;"",'الدرجات'!$K$6:$K$1005,1))</f>
        <v/>
      </c>
      <c r="G301" s="19">
        <f>IF(A301&amp;""="","",E301+F301)</f>
        <v/>
      </c>
      <c r="H301" s="19">
        <f>IF(A301&amp;""="","",SUMIFS('الدرجات'!$N$6:$N$1005,'الدرجات'!$A$6:$A$1005,A301&amp;"",'الدرجات'!$K$6:$K$1005,1))</f>
        <v/>
      </c>
      <c r="I301" s="20">
        <f>IF(A301&amp;""="","",IF(D301&gt;0,"",IF(H301=0,"",ROUND(G301/H301,6))))</f>
        <v/>
      </c>
      <c r="J301" s="6">
        <f>IF(I301="","",IF(I301&gt;='الإعدادات'!$B$5,"ممتاز",IF(I301&gt;='الإعدادات'!$B$6,"جيد جدًا",IF(I301&gt;='الإعدادات'!$B$7,"جيد",IF(I301&gt;='الإعدادات'!$B$8,"مقبول","ضعيف")))))</f>
        <v/>
      </c>
      <c r="K301" s="15">
        <f>IF(A301&amp;""="","",COUNTIFS('الدرجات'!$A$6:$A$1005,A301&amp;"",'الدرجات'!$J$6:$J$1005,"متعثر"))</f>
        <v/>
      </c>
      <c r="L301" s="6">
        <f>IF(A301&amp;""="","",IF(D301&gt;0,"ناقص",IF(K301=0,"ناجح",IF(K301&lt;='الإعدادات'!$B$9,"دور ثانٍ","راسب"))))</f>
        <v/>
      </c>
      <c r="M301" s="15">
        <f>IF(I301="","",COUNTIFS('الطلاب'!$B$6:$B$305,B301&amp;"",'الطلاب'!$I$6:$I$305,"&gt;"&amp;I301)+1)</f>
        <v/>
      </c>
      <c r="N301" s="15">
        <f>IF(I301="","",COUNTIFS('الطلاب'!$B$6:$B$305,B301&amp;"",'الطلاب'!$I$6:$I$305,"&gt;"&amp;I301)+COUNTIFS($B$6:B301,B301&amp;"",$I$6:I301,I301))</f>
        <v/>
      </c>
      <c r="O301" s="6">
        <f>IF(N301="","",B301&amp;"|"&amp;N301)</f>
        <v/>
      </c>
    </row>
    <row r="302">
      <c r="A302" s="5" t="n"/>
      <c r="B302" s="5" t="n"/>
      <c r="C302" s="15">
        <f>IF(A302&amp;""="","",COUNTIFS('الدرجات'!$A$6:$A$1005,A302&amp;"",'الدرجات'!$K$6:$K$1005,1))</f>
        <v/>
      </c>
      <c r="D302" s="15">
        <f>IF(A302&amp;""="","",MAX(0,'الإعدادات'!$B$10-C302))</f>
        <v/>
      </c>
      <c r="E302" s="19">
        <f>IF(A302&amp;""="","",SUMIFS('الدرجات'!$L$6:$L$1005,'الدرجات'!$A$6:$A$1005,A302&amp;"",'الدرجات'!$K$6:$K$1005,1))</f>
        <v/>
      </c>
      <c r="F302" s="19">
        <f>IF(A302&amp;""="","",SUMIFS('الدرجات'!$M$6:$M$1005,'الدرجات'!$A$6:$A$1005,A302&amp;"",'الدرجات'!$K$6:$K$1005,1))</f>
        <v/>
      </c>
      <c r="G302" s="19">
        <f>IF(A302&amp;""="","",E302+F302)</f>
        <v/>
      </c>
      <c r="H302" s="19">
        <f>IF(A302&amp;""="","",SUMIFS('الدرجات'!$N$6:$N$1005,'الدرجات'!$A$6:$A$1005,A302&amp;"",'الدرجات'!$K$6:$K$1005,1))</f>
        <v/>
      </c>
      <c r="I302" s="20">
        <f>IF(A302&amp;""="","",IF(D302&gt;0,"",IF(H302=0,"",ROUND(G302/H302,6))))</f>
        <v/>
      </c>
      <c r="J302" s="6">
        <f>IF(I302="","",IF(I302&gt;='الإعدادات'!$B$5,"ممتاز",IF(I302&gt;='الإعدادات'!$B$6,"جيد جدًا",IF(I302&gt;='الإعدادات'!$B$7,"جيد",IF(I302&gt;='الإعدادات'!$B$8,"مقبول","ضعيف")))))</f>
        <v/>
      </c>
      <c r="K302" s="15">
        <f>IF(A302&amp;""="","",COUNTIFS('الدرجات'!$A$6:$A$1005,A302&amp;"",'الدرجات'!$J$6:$J$1005,"متعثر"))</f>
        <v/>
      </c>
      <c r="L302" s="6">
        <f>IF(A302&amp;""="","",IF(D302&gt;0,"ناقص",IF(K302=0,"ناجح",IF(K302&lt;='الإعدادات'!$B$9,"دور ثانٍ","راسب"))))</f>
        <v/>
      </c>
      <c r="M302" s="15">
        <f>IF(I302="","",COUNTIFS('الطلاب'!$B$6:$B$305,B302&amp;"",'الطلاب'!$I$6:$I$305,"&gt;"&amp;I302)+1)</f>
        <v/>
      </c>
      <c r="N302" s="15">
        <f>IF(I302="","",COUNTIFS('الطلاب'!$B$6:$B$305,B302&amp;"",'الطلاب'!$I$6:$I$305,"&gt;"&amp;I302)+COUNTIFS($B$6:B302,B302&amp;"",$I$6:I302,I302))</f>
        <v/>
      </c>
      <c r="O302" s="6">
        <f>IF(N302="","",B302&amp;"|"&amp;N302)</f>
        <v/>
      </c>
    </row>
    <row r="303">
      <c r="A303" s="5" t="n"/>
      <c r="B303" s="5" t="n"/>
      <c r="C303" s="15">
        <f>IF(A303&amp;""="","",COUNTIFS('الدرجات'!$A$6:$A$1005,A303&amp;"",'الدرجات'!$K$6:$K$1005,1))</f>
        <v/>
      </c>
      <c r="D303" s="15">
        <f>IF(A303&amp;""="","",MAX(0,'الإعدادات'!$B$10-C303))</f>
        <v/>
      </c>
      <c r="E303" s="19">
        <f>IF(A303&amp;""="","",SUMIFS('الدرجات'!$L$6:$L$1005,'الدرجات'!$A$6:$A$1005,A303&amp;"",'الدرجات'!$K$6:$K$1005,1))</f>
        <v/>
      </c>
      <c r="F303" s="19">
        <f>IF(A303&amp;""="","",SUMIFS('الدرجات'!$M$6:$M$1005,'الدرجات'!$A$6:$A$1005,A303&amp;"",'الدرجات'!$K$6:$K$1005,1))</f>
        <v/>
      </c>
      <c r="G303" s="19">
        <f>IF(A303&amp;""="","",E303+F303)</f>
        <v/>
      </c>
      <c r="H303" s="19">
        <f>IF(A303&amp;""="","",SUMIFS('الدرجات'!$N$6:$N$1005,'الدرجات'!$A$6:$A$1005,A303&amp;"",'الدرجات'!$K$6:$K$1005,1))</f>
        <v/>
      </c>
      <c r="I303" s="20">
        <f>IF(A303&amp;""="","",IF(D303&gt;0,"",IF(H303=0,"",ROUND(G303/H303,6))))</f>
        <v/>
      </c>
      <c r="J303" s="6">
        <f>IF(I303="","",IF(I303&gt;='الإعدادات'!$B$5,"ممتاز",IF(I303&gt;='الإعدادات'!$B$6,"جيد جدًا",IF(I303&gt;='الإعدادات'!$B$7,"جيد",IF(I303&gt;='الإعدادات'!$B$8,"مقبول","ضعيف")))))</f>
        <v/>
      </c>
      <c r="K303" s="15">
        <f>IF(A303&amp;""="","",COUNTIFS('الدرجات'!$A$6:$A$1005,A303&amp;"",'الدرجات'!$J$6:$J$1005,"متعثر"))</f>
        <v/>
      </c>
      <c r="L303" s="6">
        <f>IF(A303&amp;""="","",IF(D303&gt;0,"ناقص",IF(K303=0,"ناجح",IF(K303&lt;='الإعدادات'!$B$9,"دور ثانٍ","راسب"))))</f>
        <v/>
      </c>
      <c r="M303" s="15">
        <f>IF(I303="","",COUNTIFS('الطلاب'!$B$6:$B$305,B303&amp;"",'الطلاب'!$I$6:$I$305,"&gt;"&amp;I303)+1)</f>
        <v/>
      </c>
      <c r="N303" s="15">
        <f>IF(I303="","",COUNTIFS('الطلاب'!$B$6:$B$305,B303&amp;"",'الطلاب'!$I$6:$I$305,"&gt;"&amp;I303)+COUNTIFS($B$6:B303,B303&amp;"",$I$6:I303,I303))</f>
        <v/>
      </c>
      <c r="O303" s="6">
        <f>IF(N303="","",B303&amp;"|"&amp;N303)</f>
        <v/>
      </c>
    </row>
    <row r="304">
      <c r="A304" s="5" t="n"/>
      <c r="B304" s="5" t="n"/>
      <c r="C304" s="15">
        <f>IF(A304&amp;""="","",COUNTIFS('الدرجات'!$A$6:$A$1005,A304&amp;"",'الدرجات'!$K$6:$K$1005,1))</f>
        <v/>
      </c>
      <c r="D304" s="15">
        <f>IF(A304&amp;""="","",MAX(0,'الإعدادات'!$B$10-C304))</f>
        <v/>
      </c>
      <c r="E304" s="19">
        <f>IF(A304&amp;""="","",SUMIFS('الدرجات'!$L$6:$L$1005,'الدرجات'!$A$6:$A$1005,A304&amp;"",'الدرجات'!$K$6:$K$1005,1))</f>
        <v/>
      </c>
      <c r="F304" s="19">
        <f>IF(A304&amp;""="","",SUMIFS('الدرجات'!$M$6:$M$1005,'الدرجات'!$A$6:$A$1005,A304&amp;"",'الدرجات'!$K$6:$K$1005,1))</f>
        <v/>
      </c>
      <c r="G304" s="19">
        <f>IF(A304&amp;""="","",E304+F304)</f>
        <v/>
      </c>
      <c r="H304" s="19">
        <f>IF(A304&amp;""="","",SUMIFS('الدرجات'!$N$6:$N$1005,'الدرجات'!$A$6:$A$1005,A304&amp;"",'الدرجات'!$K$6:$K$1005,1))</f>
        <v/>
      </c>
      <c r="I304" s="20">
        <f>IF(A304&amp;""="","",IF(D304&gt;0,"",IF(H304=0,"",ROUND(G304/H304,6))))</f>
        <v/>
      </c>
      <c r="J304" s="6">
        <f>IF(I304="","",IF(I304&gt;='الإعدادات'!$B$5,"ممتاز",IF(I304&gt;='الإعدادات'!$B$6,"جيد جدًا",IF(I304&gt;='الإعدادات'!$B$7,"جيد",IF(I304&gt;='الإعدادات'!$B$8,"مقبول","ضعيف")))))</f>
        <v/>
      </c>
      <c r="K304" s="15">
        <f>IF(A304&amp;""="","",COUNTIFS('الدرجات'!$A$6:$A$1005,A304&amp;"",'الدرجات'!$J$6:$J$1005,"متعثر"))</f>
        <v/>
      </c>
      <c r="L304" s="6">
        <f>IF(A304&amp;""="","",IF(D304&gt;0,"ناقص",IF(K304=0,"ناجح",IF(K304&lt;='الإعدادات'!$B$9,"دور ثانٍ","راسب"))))</f>
        <v/>
      </c>
      <c r="M304" s="15">
        <f>IF(I304="","",COUNTIFS('الطلاب'!$B$6:$B$305,B304&amp;"",'الطلاب'!$I$6:$I$305,"&gt;"&amp;I304)+1)</f>
        <v/>
      </c>
      <c r="N304" s="15">
        <f>IF(I304="","",COUNTIFS('الطلاب'!$B$6:$B$305,B304&amp;"",'الطلاب'!$I$6:$I$305,"&gt;"&amp;I304)+COUNTIFS($B$6:B304,B304&amp;"",$I$6:I304,I304))</f>
        <v/>
      </c>
      <c r="O304" s="6">
        <f>IF(N304="","",B304&amp;"|"&amp;N304)</f>
        <v/>
      </c>
    </row>
    <row r="305">
      <c r="A305" s="5" t="n"/>
      <c r="B305" s="5" t="n"/>
      <c r="C305" s="15">
        <f>IF(A305&amp;""="","",COUNTIFS('الدرجات'!$A$6:$A$1005,A305&amp;"",'الدرجات'!$K$6:$K$1005,1))</f>
        <v/>
      </c>
      <c r="D305" s="15">
        <f>IF(A305&amp;""="","",MAX(0,'الإعدادات'!$B$10-C305))</f>
        <v/>
      </c>
      <c r="E305" s="19">
        <f>IF(A305&amp;""="","",SUMIFS('الدرجات'!$L$6:$L$1005,'الدرجات'!$A$6:$A$1005,A305&amp;"",'الدرجات'!$K$6:$K$1005,1))</f>
        <v/>
      </c>
      <c r="F305" s="19">
        <f>IF(A305&amp;""="","",SUMIFS('الدرجات'!$M$6:$M$1005,'الدرجات'!$A$6:$A$1005,A305&amp;"",'الدرجات'!$K$6:$K$1005,1))</f>
        <v/>
      </c>
      <c r="G305" s="19">
        <f>IF(A305&amp;""="","",E305+F305)</f>
        <v/>
      </c>
      <c r="H305" s="19">
        <f>IF(A305&amp;""="","",SUMIFS('الدرجات'!$N$6:$N$1005,'الدرجات'!$A$6:$A$1005,A305&amp;"",'الدرجات'!$K$6:$K$1005,1))</f>
        <v/>
      </c>
      <c r="I305" s="20">
        <f>IF(A305&amp;""="","",IF(D305&gt;0,"",IF(H305=0,"",ROUND(G305/H305,6))))</f>
        <v/>
      </c>
      <c r="J305" s="6">
        <f>IF(I305="","",IF(I305&gt;='الإعدادات'!$B$5,"ممتاز",IF(I305&gt;='الإعدادات'!$B$6,"جيد جدًا",IF(I305&gt;='الإعدادات'!$B$7,"جيد",IF(I305&gt;='الإعدادات'!$B$8,"مقبول","ضعيف")))))</f>
        <v/>
      </c>
      <c r="K305" s="15">
        <f>IF(A305&amp;""="","",COUNTIFS('الدرجات'!$A$6:$A$1005,A305&amp;"",'الدرجات'!$J$6:$J$1005,"متعثر"))</f>
        <v/>
      </c>
      <c r="L305" s="6">
        <f>IF(A305&amp;""="","",IF(D305&gt;0,"ناقص",IF(K305=0,"ناجح",IF(K305&lt;='الإعدادات'!$B$9,"دور ثانٍ","راسب"))))</f>
        <v/>
      </c>
      <c r="M305" s="15">
        <f>IF(I305="","",COUNTIFS('الطلاب'!$B$6:$B$305,B305&amp;"",'الطلاب'!$I$6:$I$305,"&gt;"&amp;I305)+1)</f>
        <v/>
      </c>
      <c r="N305" s="15">
        <f>IF(I305="","",COUNTIFS('الطلاب'!$B$6:$B$305,B305&amp;"",'الطلاب'!$I$6:$I$305,"&gt;"&amp;I305)+COUNTIFS($B$6:B305,B305&amp;"",$I$6:I305,I305))</f>
        <v/>
      </c>
      <c r="O305" s="6">
        <f>IF(N305="","",B305&amp;"|"&amp;N305)</f>
        <v/>
      </c>
    </row>
  </sheetData>
  <autoFilter ref="A5:O305"/>
  <mergeCells count="2">
    <mergeCell ref="A1:O1"/>
    <mergeCell ref="A2:O2"/>
  </mergeCells>
  <conditionalFormatting sqref="A6:O305">
    <cfRule type="expression" priority="1" dxfId="0">
      <formula>$L6="راسب"</formula>
    </cfRule>
    <cfRule type="expression" priority="2" dxfId="1">
      <formula>$L6="دور ثانٍ"</formula>
    </cfRule>
  </conditionalFormatting>
  <conditionalFormatting sqref="L6:L305">
    <cfRule type="expression" priority="3" dxfId="1">
      <formula>$L6="ناقص"</formula>
    </cfRule>
    <cfRule type="expression" priority="4" dxfId="2">
      <formula>$L6="ناجح"</formula>
    </cfRule>
  </conditionalFormatting>
  <dataValidations count="1">
    <dataValidation sqref="B6:B305" showDropDown="0" showInputMessage="0" showErrorMessage="0" allowBlank="1" type="list">
      <formula1>='الإعدادات'!$A$33:$A$42</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P10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8" customWidth="1" min="1" max="1"/>
    <col width="22" customWidth="1" min="2" max="2"/>
    <col width="12" customWidth="1" min="3" max="3"/>
    <col width="13" customWidth="1" min="4" max="4"/>
    <col width="12" customWidth="1" min="5" max="5"/>
    <col width="11" customWidth="1" min="6" max="6"/>
    <col width="11" customWidth="1" min="7" max="7"/>
    <col width="11" customWidth="1" min="8" max="8"/>
    <col width="10" customWidth="1" min="9" max="9"/>
    <col width="14" customWidth="1" min="10" max="10"/>
    <col width="9" customWidth="1" min="11" max="11"/>
    <col width="11" customWidth="1" min="12" max="12"/>
    <col width="11" customWidth="1" min="13" max="13"/>
    <col width="11" customWidth="1" min="14" max="14"/>
    <col width="11" customWidth="1" min="15" max="15"/>
    <col width="30" customWidth="1" min="16" max="16"/>
  </cols>
  <sheetData>
    <row r="1" ht="26" customHeight="1">
      <c r="A1" s="10" t="inlineStr">
        <is>
          <t>كشف درجات طلبة الأزهر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7" t="inlineStr">
        <is>
          <t>الطالب</t>
        </is>
      </c>
      <c r="B5" s="17" t="inlineStr">
        <is>
          <t>المادة</t>
        </is>
      </c>
      <c r="C5" s="17" t="inlineStr">
        <is>
          <t>أعمال السنة</t>
        </is>
      </c>
      <c r="D5" s="17" t="inlineStr">
        <is>
          <t>الامتحان النهائي</t>
        </is>
      </c>
      <c r="E5" s="17" t="inlineStr">
        <is>
          <t>المجموعة</t>
        </is>
      </c>
      <c r="F5" s="17" t="inlineStr">
        <is>
          <t>أقصى أعمال السنة</t>
        </is>
      </c>
      <c r="G5" s="17" t="inlineStr">
        <is>
          <t>أقصى النهائي</t>
        </is>
      </c>
      <c r="H5" s="17" t="inlineStr">
        <is>
          <t>مجموع المادة</t>
        </is>
      </c>
      <c r="I5" s="17" t="inlineStr">
        <is>
          <t>النسبة</t>
        </is>
      </c>
      <c r="J5" s="17" t="inlineStr">
        <is>
          <t>الحالة</t>
        </is>
      </c>
      <c r="K5" s="17" t="inlineStr">
        <is>
          <t>مكتملة</t>
        </is>
      </c>
      <c r="L5" s="17" t="inlineStr">
        <is>
          <t>أعمال موزونة</t>
        </is>
      </c>
      <c r="M5" s="17" t="inlineStr">
        <is>
          <t>نهائي موزون</t>
        </is>
      </c>
      <c r="N5" s="17" t="inlineStr">
        <is>
          <t>أقصى موزون</t>
        </is>
      </c>
      <c r="O5" s="17" t="inlineStr">
        <is>
          <t>ترتيب التعثر</t>
        </is>
      </c>
      <c r="P5" s="17" t="inlineStr">
        <is>
          <t>ملاحظة</t>
        </is>
      </c>
    </row>
    <row r="6">
      <c r="A6" s="5" t="inlineStr">
        <is>
          <t>أحمد</t>
        </is>
      </c>
      <c r="B6" s="5" t="inlineStr">
        <is>
          <t>القرآن الكريم</t>
        </is>
      </c>
      <c r="C6" s="18" t="n">
        <v>19</v>
      </c>
      <c r="D6" s="18" t="n">
        <v>28</v>
      </c>
      <c r="E6" s="6">
        <f>IF(B6&amp;""="","",IFERROR(INDEX('الإعدادات'!$B$15:$B$29,MATCH(B6&amp;"",'الإعدادات'!$A$15:$A$29,0)),""))</f>
        <v/>
      </c>
      <c r="F6" s="19">
        <f>IF(B6&amp;""="","",IFERROR(INDEX('الإعدادات'!$C$15:$C$29,MATCH(B6&amp;"",'الإعدادات'!$A$15:$A$29,0)),""))</f>
        <v/>
      </c>
      <c r="G6" s="19">
        <f>IF(B6&amp;""="","",IFERROR(INDEX('الإعدادات'!$D$15:$D$29,MATCH(B6&amp;"",'الإعدادات'!$A$15:$A$29,0)),""))</f>
        <v/>
      </c>
      <c r="H6" s="19">
        <f>IF(AND(ISNUMBER(C6),ISNUMBER(D6)),C6+D6,"")</f>
        <v/>
      </c>
      <c r="I6" s="20">
        <f>IF(ISNUMBER(H6),IF(ISNUMBER(F6),IF(F6+G6=0,"",H6/(F6+G6)),""),"")</f>
        <v/>
      </c>
      <c r="J6" s="6">
        <f>IF(AND(A6&amp;""="",B6&amp;""=""),"",IF(A6&amp;""="","بدون طالب",IF(NOT(ISNUMBER(F6)),"مادة غير موجودة",IF(I6="","ناقص",IF(I6&gt;='الإعدادات'!$B$4,"ناجح","متعثر")))))</f>
        <v/>
      </c>
      <c r="K6" s="21">
        <f>IF(J6="","",IF(OR(J6="ناجح",J6="متعثر"),1,0))</f>
        <v/>
      </c>
      <c r="L6" s="19">
        <f>IF(K6=1,C6*INDEX('الإعدادات'!$E$15:$E$29,MATCH(B6&amp;"",'الإعدادات'!$A$15:$A$29,0)),"")</f>
        <v/>
      </c>
      <c r="M6" s="19">
        <f>IF(K6=1,D6*INDEX('الإعدادات'!$E$15:$E$29,MATCH(B6&amp;"",'الإعدادات'!$A$15:$A$29,0)),"")</f>
        <v/>
      </c>
      <c r="N6" s="19">
        <f>IF(K6=1,(F6+G6)*INDEX('الإعدادات'!$E$15:$E$29,MATCH(B6&amp;"",'الإعدادات'!$A$15:$A$29,0)),"")</f>
        <v/>
      </c>
      <c r="O6" s="15">
        <f>IF(J6="متعثر",COUNTIF($J$6:J6,"متعثر"),"")</f>
        <v/>
      </c>
      <c r="P6" s="6">
        <f>IF(J6="","",IF(J6="بدون طالب","اختر الطالب",IF(J6="مادة غير موجودة","اختر المادة من الإعدادات",IF(COUNTIF('الطلاب'!$A$6:$A$305,A6&amp;"")=0,"الطالب غير موجود في الطلاب",IF(IF(ISNUMBER(C6),IF(ISNUMBER(F6),IF(C6&gt;F6,1,0),0),0)=1,"أعمال السنة أكبر من الحد الأقصى",IF(IF(ISNUMBER(D6),IF(ISNUMBER(G6),IF(D6&gt;G6,1,0),0),0)=1,"النهائي أكبر من الحد الأقصى",IF(J6="ناقص","درجة غير مكتوبة","")))))))</f>
        <v/>
      </c>
    </row>
    <row r="7">
      <c r="A7" s="5" t="inlineStr">
        <is>
          <t>أحمد</t>
        </is>
      </c>
      <c r="B7" s="5" t="inlineStr">
        <is>
          <t>الفقه</t>
        </is>
      </c>
      <c r="C7" s="18" t="n">
        <v>18</v>
      </c>
      <c r="D7" s="18" t="n">
        <v>27</v>
      </c>
      <c r="E7" s="6">
        <f>IF(B7&amp;""="","",IFERROR(INDEX('الإعدادات'!$B$15:$B$29,MATCH(B7&amp;"",'الإعدادات'!$A$15:$A$29,0)),""))</f>
        <v/>
      </c>
      <c r="F7" s="19">
        <f>IF(B7&amp;""="","",IFERROR(INDEX('الإعدادات'!$C$15:$C$29,MATCH(B7&amp;"",'الإعدادات'!$A$15:$A$29,0)),""))</f>
        <v/>
      </c>
      <c r="G7" s="19">
        <f>IF(B7&amp;""="","",IFERROR(INDEX('الإعدادات'!$D$15:$D$29,MATCH(B7&amp;"",'الإعدادات'!$A$15:$A$29,0)),""))</f>
        <v/>
      </c>
      <c r="H7" s="19">
        <f>IF(AND(ISNUMBER(C7),ISNUMBER(D7)),C7+D7,"")</f>
        <v/>
      </c>
      <c r="I7" s="20">
        <f>IF(ISNUMBER(H7),IF(ISNUMBER(F7),IF(F7+G7=0,"",H7/(F7+G7)),""),"")</f>
        <v/>
      </c>
      <c r="J7" s="6">
        <f>IF(AND(A7&amp;""="",B7&amp;""=""),"",IF(A7&amp;""="","بدون طالب",IF(NOT(ISNUMBER(F7)),"مادة غير موجودة",IF(I7="","ناقص",IF(I7&gt;='الإعدادات'!$B$4,"ناجح","متعثر")))))</f>
        <v/>
      </c>
      <c r="K7" s="21">
        <f>IF(J7="","",IF(OR(J7="ناجح",J7="متعثر"),1,0))</f>
        <v/>
      </c>
      <c r="L7" s="19">
        <f>IF(K7=1,C7*INDEX('الإعدادات'!$E$15:$E$29,MATCH(B7&amp;"",'الإعدادات'!$A$15:$A$29,0)),"")</f>
        <v/>
      </c>
      <c r="M7" s="19">
        <f>IF(K7=1,D7*INDEX('الإعدادات'!$E$15:$E$29,MATCH(B7&amp;"",'الإعدادات'!$A$15:$A$29,0)),"")</f>
        <v/>
      </c>
      <c r="N7" s="19">
        <f>IF(K7=1,(F7+G7)*INDEX('الإعدادات'!$E$15:$E$29,MATCH(B7&amp;"",'الإعدادات'!$A$15:$A$29,0)),"")</f>
        <v/>
      </c>
      <c r="O7" s="15">
        <f>IF(J7="متعثر",COUNTIF($J$6:J7,"متعثر"),"")</f>
        <v/>
      </c>
      <c r="P7" s="6">
        <f>IF(J7="","",IF(J7="بدون طالب","اختر الطالب",IF(J7="مادة غير موجودة","اختر المادة من الإعدادات",IF(COUNTIF('الطلاب'!$A$6:$A$305,A7&amp;"")=0,"الطالب غير موجود في الطلاب",IF(IF(ISNUMBER(C7),IF(ISNUMBER(F7),IF(C7&gt;F7,1,0),0),0)=1,"أعمال السنة أكبر من الحد الأقصى",IF(IF(ISNUMBER(D7),IF(ISNUMBER(G7),IF(D7&gt;G7,1,0),0),0)=1,"النهائي أكبر من الحد الأقصى",IF(J7="ناقص","درجة غير مكتوبة","")))))))</f>
        <v/>
      </c>
    </row>
    <row r="8">
      <c r="A8" s="5" t="inlineStr">
        <is>
          <t>أحمد</t>
        </is>
      </c>
      <c r="B8" s="5" t="inlineStr">
        <is>
          <t>الحديث</t>
        </is>
      </c>
      <c r="C8" s="18" t="n">
        <v>19</v>
      </c>
      <c r="D8" s="18" t="n">
        <v>29</v>
      </c>
      <c r="E8" s="6">
        <f>IF(B8&amp;""="","",IFERROR(INDEX('الإعدادات'!$B$15:$B$29,MATCH(B8&amp;"",'الإعدادات'!$A$15:$A$29,0)),""))</f>
        <v/>
      </c>
      <c r="F8" s="19">
        <f>IF(B8&amp;""="","",IFERROR(INDEX('الإعدادات'!$C$15:$C$29,MATCH(B8&amp;"",'الإعدادات'!$A$15:$A$29,0)),""))</f>
        <v/>
      </c>
      <c r="G8" s="19">
        <f>IF(B8&amp;""="","",IFERROR(INDEX('الإعدادات'!$D$15:$D$29,MATCH(B8&amp;"",'الإعدادات'!$A$15:$A$29,0)),""))</f>
        <v/>
      </c>
      <c r="H8" s="19">
        <f>IF(AND(ISNUMBER(C8),ISNUMBER(D8)),C8+D8,"")</f>
        <v/>
      </c>
      <c r="I8" s="20">
        <f>IF(ISNUMBER(H8),IF(ISNUMBER(F8),IF(F8+G8=0,"",H8/(F8+G8)),""),"")</f>
        <v/>
      </c>
      <c r="J8" s="6">
        <f>IF(AND(A8&amp;""="",B8&amp;""=""),"",IF(A8&amp;""="","بدون طالب",IF(NOT(ISNUMBER(F8)),"مادة غير موجودة",IF(I8="","ناقص",IF(I8&gt;='الإعدادات'!$B$4,"ناجح","متعثر")))))</f>
        <v/>
      </c>
      <c r="K8" s="21">
        <f>IF(J8="","",IF(OR(J8="ناجح",J8="متعثر"),1,0))</f>
        <v/>
      </c>
      <c r="L8" s="19">
        <f>IF(K8=1,C8*INDEX('الإعدادات'!$E$15:$E$29,MATCH(B8&amp;"",'الإعدادات'!$A$15:$A$29,0)),"")</f>
        <v/>
      </c>
      <c r="M8" s="19">
        <f>IF(K8=1,D8*INDEX('الإعدادات'!$E$15:$E$29,MATCH(B8&amp;"",'الإعدادات'!$A$15:$A$29,0)),"")</f>
        <v/>
      </c>
      <c r="N8" s="19">
        <f>IF(K8=1,(F8+G8)*INDEX('الإعدادات'!$E$15:$E$29,MATCH(B8&amp;"",'الإعدادات'!$A$15:$A$29,0)),"")</f>
        <v/>
      </c>
      <c r="O8" s="15">
        <f>IF(J8="متعثر",COUNTIF($J$6:J8,"متعثر"),"")</f>
        <v/>
      </c>
      <c r="P8" s="6">
        <f>IF(J8="","",IF(J8="بدون طالب","اختر الطالب",IF(J8="مادة غير موجودة","اختر المادة من الإعدادات",IF(COUNTIF('الطلاب'!$A$6:$A$305,A8&amp;"")=0,"الطالب غير موجود في الطلاب",IF(IF(ISNUMBER(C8),IF(ISNUMBER(F8),IF(C8&gt;F8,1,0),0),0)=1,"أعمال السنة أكبر من الحد الأقصى",IF(IF(ISNUMBER(D8),IF(ISNUMBER(G8),IF(D8&gt;G8,1,0),0),0)=1,"النهائي أكبر من الحد الأقصى",IF(J8="ناقص","درجة غير مكتوبة","")))))))</f>
        <v/>
      </c>
    </row>
    <row r="9">
      <c r="A9" s="5" t="inlineStr">
        <is>
          <t>أحمد</t>
        </is>
      </c>
      <c r="B9" s="5" t="inlineStr">
        <is>
          <t>النحو</t>
        </is>
      </c>
      <c r="C9" s="18" t="n">
        <v>17</v>
      </c>
      <c r="D9" s="18" t="n">
        <v>26</v>
      </c>
      <c r="E9" s="6">
        <f>IF(B9&amp;""="","",IFERROR(INDEX('الإعدادات'!$B$15:$B$29,MATCH(B9&amp;"",'الإعدادات'!$A$15:$A$29,0)),""))</f>
        <v/>
      </c>
      <c r="F9" s="19">
        <f>IF(B9&amp;""="","",IFERROR(INDEX('الإعدادات'!$C$15:$C$29,MATCH(B9&amp;"",'الإعدادات'!$A$15:$A$29,0)),""))</f>
        <v/>
      </c>
      <c r="G9" s="19">
        <f>IF(B9&amp;""="","",IFERROR(INDEX('الإعدادات'!$D$15:$D$29,MATCH(B9&amp;"",'الإعدادات'!$A$15:$A$29,0)),""))</f>
        <v/>
      </c>
      <c r="H9" s="19">
        <f>IF(AND(ISNUMBER(C9),ISNUMBER(D9)),C9+D9,"")</f>
        <v/>
      </c>
      <c r="I9" s="20">
        <f>IF(ISNUMBER(H9),IF(ISNUMBER(F9),IF(F9+G9=0,"",H9/(F9+G9)),""),"")</f>
        <v/>
      </c>
      <c r="J9" s="6">
        <f>IF(AND(A9&amp;""="",B9&amp;""=""),"",IF(A9&amp;""="","بدون طالب",IF(NOT(ISNUMBER(F9)),"مادة غير موجودة",IF(I9="","ناقص",IF(I9&gt;='الإعدادات'!$B$4,"ناجح","متعثر")))))</f>
        <v/>
      </c>
      <c r="K9" s="21">
        <f>IF(J9="","",IF(OR(J9="ناجح",J9="متعثر"),1,0))</f>
        <v/>
      </c>
      <c r="L9" s="19">
        <f>IF(K9=1,C9*INDEX('الإعدادات'!$E$15:$E$29,MATCH(B9&amp;"",'الإعدادات'!$A$15:$A$29,0)),"")</f>
        <v/>
      </c>
      <c r="M9" s="19">
        <f>IF(K9=1,D9*INDEX('الإعدادات'!$E$15:$E$29,MATCH(B9&amp;"",'الإعدادات'!$A$15:$A$29,0)),"")</f>
        <v/>
      </c>
      <c r="N9" s="19">
        <f>IF(K9=1,(F9+G9)*INDEX('الإعدادات'!$E$15:$E$29,MATCH(B9&amp;"",'الإعدادات'!$A$15:$A$29,0)),"")</f>
        <v/>
      </c>
      <c r="O9" s="15">
        <f>IF(J9="متعثر",COUNTIF($J$6:J9,"متعثر"),"")</f>
        <v/>
      </c>
      <c r="P9" s="6">
        <f>IF(J9="","",IF(J9="بدون طالب","اختر الطالب",IF(J9="مادة غير موجودة","اختر المادة من الإعدادات",IF(COUNTIF('الطلاب'!$A$6:$A$305,A9&amp;"")=0,"الطالب غير موجود في الطلاب",IF(IF(ISNUMBER(C9),IF(ISNUMBER(F9),IF(C9&gt;F9,1,0),0),0)=1,"أعمال السنة أكبر من الحد الأقصى",IF(IF(ISNUMBER(D9),IF(ISNUMBER(G9),IF(D9&gt;G9,1,0),0),0)=1,"النهائي أكبر من الحد الأقصى",IF(J9="ناقص","درجة غير مكتوبة","")))))))</f>
        <v/>
      </c>
    </row>
    <row r="10">
      <c r="A10" s="5" t="inlineStr">
        <is>
          <t>أحمد</t>
        </is>
      </c>
      <c r="B10" s="5" t="inlineStr">
        <is>
          <t>البلاغة</t>
        </is>
      </c>
      <c r="C10" s="18" t="n">
        <v>18</v>
      </c>
      <c r="D10" s="18" t="n">
        <v>25</v>
      </c>
      <c r="E10" s="6">
        <f>IF(B10&amp;""="","",IFERROR(INDEX('الإعدادات'!$B$15:$B$29,MATCH(B10&amp;"",'الإعدادات'!$A$15:$A$29,0)),""))</f>
        <v/>
      </c>
      <c r="F10" s="19">
        <f>IF(B10&amp;""="","",IFERROR(INDEX('الإعدادات'!$C$15:$C$29,MATCH(B10&amp;"",'الإعدادات'!$A$15:$A$29,0)),""))</f>
        <v/>
      </c>
      <c r="G10" s="19">
        <f>IF(B10&amp;""="","",IFERROR(INDEX('الإعدادات'!$D$15:$D$29,MATCH(B10&amp;"",'الإعدادات'!$A$15:$A$29,0)),""))</f>
        <v/>
      </c>
      <c r="H10" s="19">
        <f>IF(AND(ISNUMBER(C10),ISNUMBER(D10)),C10+D10,"")</f>
        <v/>
      </c>
      <c r="I10" s="20">
        <f>IF(ISNUMBER(H10),IF(ISNUMBER(F10),IF(F10+G10=0,"",H10/(F10+G10)),""),"")</f>
        <v/>
      </c>
      <c r="J10" s="6">
        <f>IF(AND(A10&amp;""="",B10&amp;""=""),"",IF(A10&amp;""="","بدون طالب",IF(NOT(ISNUMBER(F10)),"مادة غير موجودة",IF(I10="","ناقص",IF(I10&gt;='الإعدادات'!$B$4,"ناجح","متعثر")))))</f>
        <v/>
      </c>
      <c r="K10" s="21">
        <f>IF(J10="","",IF(OR(J10="ناجح",J10="متعثر"),1,0))</f>
        <v/>
      </c>
      <c r="L10" s="19">
        <f>IF(K10=1,C10*INDEX('الإعدادات'!$E$15:$E$29,MATCH(B10&amp;"",'الإعدادات'!$A$15:$A$29,0)),"")</f>
        <v/>
      </c>
      <c r="M10" s="19">
        <f>IF(K10=1,D10*INDEX('الإعدادات'!$E$15:$E$29,MATCH(B10&amp;"",'الإعدادات'!$A$15:$A$29,0)),"")</f>
        <v/>
      </c>
      <c r="N10" s="19">
        <f>IF(K10=1,(F10+G10)*INDEX('الإعدادات'!$E$15:$E$29,MATCH(B10&amp;"",'الإعدادات'!$A$15:$A$29,0)),"")</f>
        <v/>
      </c>
      <c r="O10" s="15">
        <f>IF(J10="متعثر",COUNTIF($J$6:J10,"متعثر"),"")</f>
        <v/>
      </c>
      <c r="P10" s="6">
        <f>IF(J10="","",IF(J10="بدون طالب","اختر الطالب",IF(J10="مادة غير موجودة","اختر المادة من الإعدادات",IF(COUNTIF('الطلاب'!$A$6:$A$305,A10&amp;"")=0,"الطالب غير موجود في الطلاب",IF(IF(ISNUMBER(C10),IF(ISNUMBER(F10),IF(C10&gt;F10,1,0),0),0)=1,"أعمال السنة أكبر من الحد الأقصى",IF(IF(ISNUMBER(D10),IF(ISNUMBER(G10),IF(D10&gt;G10,1,0),0),0)=1,"النهائي أكبر من الحد الأقصى",IF(J10="ناقص","درجة غير مكتوبة","")))))))</f>
        <v/>
      </c>
    </row>
    <row r="11">
      <c r="A11" s="5" t="inlineStr">
        <is>
          <t>أحمد</t>
        </is>
      </c>
      <c r="B11" s="5" t="inlineStr">
        <is>
          <t>الأدب والنصوص</t>
        </is>
      </c>
      <c r="C11" s="18" t="n">
        <v>19</v>
      </c>
      <c r="D11" s="18" t="n">
        <v>27</v>
      </c>
      <c r="E11" s="6">
        <f>IF(B11&amp;""="","",IFERROR(INDEX('الإعدادات'!$B$15:$B$29,MATCH(B11&amp;"",'الإعدادات'!$A$15:$A$29,0)),""))</f>
        <v/>
      </c>
      <c r="F11" s="19">
        <f>IF(B11&amp;""="","",IFERROR(INDEX('الإعدادات'!$C$15:$C$29,MATCH(B11&amp;"",'الإعدادات'!$A$15:$A$29,0)),""))</f>
        <v/>
      </c>
      <c r="G11" s="19">
        <f>IF(B11&amp;""="","",IFERROR(INDEX('الإعدادات'!$D$15:$D$29,MATCH(B11&amp;"",'الإعدادات'!$A$15:$A$29,0)),""))</f>
        <v/>
      </c>
      <c r="H11" s="19">
        <f>IF(AND(ISNUMBER(C11),ISNUMBER(D11)),C11+D11,"")</f>
        <v/>
      </c>
      <c r="I11" s="20">
        <f>IF(ISNUMBER(H11),IF(ISNUMBER(F11),IF(F11+G11=0,"",H11/(F11+G11)),""),"")</f>
        <v/>
      </c>
      <c r="J11" s="6">
        <f>IF(AND(A11&amp;""="",B11&amp;""=""),"",IF(A11&amp;""="","بدون طالب",IF(NOT(ISNUMBER(F11)),"مادة غير موجودة",IF(I11="","ناقص",IF(I11&gt;='الإعدادات'!$B$4,"ناجح","متعثر")))))</f>
        <v/>
      </c>
      <c r="K11" s="21">
        <f>IF(J11="","",IF(OR(J11="ناجح",J11="متعثر"),1,0))</f>
        <v/>
      </c>
      <c r="L11" s="19">
        <f>IF(K11=1,C11*INDEX('الإعدادات'!$E$15:$E$29,MATCH(B11&amp;"",'الإعدادات'!$A$15:$A$29,0)),"")</f>
        <v/>
      </c>
      <c r="M11" s="19">
        <f>IF(K11=1,D11*INDEX('الإعدادات'!$E$15:$E$29,MATCH(B11&amp;"",'الإعدادات'!$A$15:$A$29,0)),"")</f>
        <v/>
      </c>
      <c r="N11" s="19">
        <f>IF(K11=1,(F11+G11)*INDEX('الإعدادات'!$E$15:$E$29,MATCH(B11&amp;"",'الإعدادات'!$A$15:$A$29,0)),"")</f>
        <v/>
      </c>
      <c r="O11" s="15">
        <f>IF(J11="متعثر",COUNTIF($J$6:J11,"متعثر"),"")</f>
        <v/>
      </c>
      <c r="P11" s="6">
        <f>IF(J11="","",IF(J11="بدون طالب","اختر الطالب",IF(J11="مادة غير موجودة","اختر المادة من الإعدادات",IF(COUNTIF('الطلاب'!$A$6:$A$305,A11&amp;"")=0,"الطالب غير موجود في الطلاب",IF(IF(ISNUMBER(C11),IF(ISNUMBER(F11),IF(C11&gt;F11,1,0),0),0)=1,"أعمال السنة أكبر من الحد الأقصى",IF(IF(ISNUMBER(D11),IF(ISNUMBER(G11),IF(D11&gt;G11,1,0),0),0)=1,"النهائي أكبر من الحد الأقصى",IF(J11="ناقص","درجة غير مكتوبة","")))))))</f>
        <v/>
      </c>
    </row>
    <row r="12">
      <c r="A12" s="5" t="inlineStr">
        <is>
          <t>أحمد</t>
        </is>
      </c>
      <c r="B12" s="5" t="inlineStr">
        <is>
          <t>الرياضيات</t>
        </is>
      </c>
      <c r="C12" s="18" t="n">
        <v>18</v>
      </c>
      <c r="D12" s="18" t="n">
        <v>36</v>
      </c>
      <c r="E12" s="6">
        <f>IF(B12&amp;""="","",IFERROR(INDEX('الإعدادات'!$B$15:$B$29,MATCH(B12&amp;"",'الإعدادات'!$A$15:$A$29,0)),""))</f>
        <v/>
      </c>
      <c r="F12" s="19">
        <f>IF(B12&amp;""="","",IFERROR(INDEX('الإعدادات'!$C$15:$C$29,MATCH(B12&amp;"",'الإعدادات'!$A$15:$A$29,0)),""))</f>
        <v/>
      </c>
      <c r="G12" s="19">
        <f>IF(B12&amp;""="","",IFERROR(INDEX('الإعدادات'!$D$15:$D$29,MATCH(B12&amp;"",'الإعدادات'!$A$15:$A$29,0)),""))</f>
        <v/>
      </c>
      <c r="H12" s="19">
        <f>IF(AND(ISNUMBER(C12),ISNUMBER(D12)),C12+D12,"")</f>
        <v/>
      </c>
      <c r="I12" s="20">
        <f>IF(ISNUMBER(H12),IF(ISNUMBER(F12),IF(F12+G12=0,"",H12/(F12+G12)),""),"")</f>
        <v/>
      </c>
      <c r="J12" s="6">
        <f>IF(AND(A12&amp;""="",B12&amp;""=""),"",IF(A12&amp;""="","بدون طالب",IF(NOT(ISNUMBER(F12)),"مادة غير موجودة",IF(I12="","ناقص",IF(I12&gt;='الإعدادات'!$B$4,"ناجح","متعثر")))))</f>
        <v/>
      </c>
      <c r="K12" s="21">
        <f>IF(J12="","",IF(OR(J12="ناجح",J12="متعثر"),1,0))</f>
        <v/>
      </c>
      <c r="L12" s="19">
        <f>IF(K12=1,C12*INDEX('الإعدادات'!$E$15:$E$29,MATCH(B12&amp;"",'الإعدادات'!$A$15:$A$29,0)),"")</f>
        <v/>
      </c>
      <c r="M12" s="19">
        <f>IF(K12=1,D12*INDEX('الإعدادات'!$E$15:$E$29,MATCH(B12&amp;"",'الإعدادات'!$A$15:$A$29,0)),"")</f>
        <v/>
      </c>
      <c r="N12" s="19">
        <f>IF(K12=1,(F12+G12)*INDEX('الإعدادات'!$E$15:$E$29,MATCH(B12&amp;"",'الإعدادات'!$A$15:$A$29,0)),"")</f>
        <v/>
      </c>
      <c r="O12" s="15">
        <f>IF(J12="متعثر",COUNTIF($J$6:J12,"متعثر"),"")</f>
        <v/>
      </c>
      <c r="P12" s="6">
        <f>IF(J12="","",IF(J12="بدون طالب","اختر الطالب",IF(J12="مادة غير موجودة","اختر المادة من الإعدادات",IF(COUNTIF('الطلاب'!$A$6:$A$305,A12&amp;"")=0,"الطالب غير موجود في الطلاب",IF(IF(ISNUMBER(C12),IF(ISNUMBER(F12),IF(C12&gt;F12,1,0),0),0)=1,"أعمال السنة أكبر من الحد الأقصى",IF(IF(ISNUMBER(D12),IF(ISNUMBER(G12),IF(D12&gt;G12,1,0),0),0)=1,"النهائي أكبر من الحد الأقصى",IF(J12="ناقص","درجة غير مكتوبة","")))))))</f>
        <v/>
      </c>
    </row>
    <row r="13">
      <c r="A13" s="5" t="inlineStr">
        <is>
          <t>أحمد</t>
        </is>
      </c>
      <c r="B13" s="5" t="inlineStr">
        <is>
          <t>العلوم</t>
        </is>
      </c>
      <c r="C13" s="18" t="n">
        <v>14</v>
      </c>
      <c r="D13" s="18" t="n">
        <v>32</v>
      </c>
      <c r="E13" s="6">
        <f>IF(B13&amp;""="","",IFERROR(INDEX('الإعدادات'!$B$15:$B$29,MATCH(B13&amp;"",'الإعدادات'!$A$15:$A$29,0)),""))</f>
        <v/>
      </c>
      <c r="F13" s="19">
        <f>IF(B13&amp;""="","",IFERROR(INDEX('الإعدادات'!$C$15:$C$29,MATCH(B13&amp;"",'الإعدادات'!$A$15:$A$29,0)),""))</f>
        <v/>
      </c>
      <c r="G13" s="19">
        <f>IF(B13&amp;""="","",IFERROR(INDEX('الإعدادات'!$D$15:$D$29,MATCH(B13&amp;"",'الإعدادات'!$A$15:$A$29,0)),""))</f>
        <v/>
      </c>
      <c r="H13" s="19">
        <f>IF(AND(ISNUMBER(C13),ISNUMBER(D13)),C13+D13,"")</f>
        <v/>
      </c>
      <c r="I13" s="20">
        <f>IF(ISNUMBER(H13),IF(ISNUMBER(F13),IF(F13+G13=0,"",H13/(F13+G13)),""),"")</f>
        <v/>
      </c>
      <c r="J13" s="6">
        <f>IF(AND(A13&amp;""="",B13&amp;""=""),"",IF(A13&amp;""="","بدون طالب",IF(NOT(ISNUMBER(F13)),"مادة غير موجودة",IF(I13="","ناقص",IF(I13&gt;='الإعدادات'!$B$4,"ناجح","متعثر")))))</f>
        <v/>
      </c>
      <c r="K13" s="21">
        <f>IF(J13="","",IF(OR(J13="ناجح",J13="متعثر"),1,0))</f>
        <v/>
      </c>
      <c r="L13" s="19">
        <f>IF(K13=1,C13*INDEX('الإعدادات'!$E$15:$E$29,MATCH(B13&amp;"",'الإعدادات'!$A$15:$A$29,0)),"")</f>
        <v/>
      </c>
      <c r="M13" s="19">
        <f>IF(K13=1,D13*INDEX('الإعدادات'!$E$15:$E$29,MATCH(B13&amp;"",'الإعدادات'!$A$15:$A$29,0)),"")</f>
        <v/>
      </c>
      <c r="N13" s="19">
        <f>IF(K13=1,(F13+G13)*INDEX('الإعدادات'!$E$15:$E$29,MATCH(B13&amp;"",'الإعدادات'!$A$15:$A$29,0)),"")</f>
        <v/>
      </c>
      <c r="O13" s="15">
        <f>IF(J13="متعثر",COUNTIF($J$6:J13,"متعثر"),"")</f>
        <v/>
      </c>
      <c r="P13" s="6">
        <f>IF(J13="","",IF(J13="بدون طالب","اختر الطالب",IF(J13="مادة غير موجودة","اختر المادة من الإعدادات",IF(COUNTIF('الطلاب'!$A$6:$A$305,A13&amp;"")=0,"الطالب غير موجود في الطلاب",IF(IF(ISNUMBER(C13),IF(ISNUMBER(F13),IF(C13&gt;F13,1,0),0),0)=1,"أعمال السنة أكبر من الحد الأقصى",IF(IF(ISNUMBER(D13),IF(ISNUMBER(G13),IF(D13&gt;G13,1,0),0),0)=1,"النهائي أكبر من الحد الأقصى",IF(J13="ناقص","درجة غير مكتوبة","")))))))</f>
        <v/>
      </c>
    </row>
    <row r="14">
      <c r="A14" s="5" t="inlineStr">
        <is>
          <t>أحمد</t>
        </is>
      </c>
      <c r="B14" s="5" t="inlineStr">
        <is>
          <t>اللغة الإنجليزية</t>
        </is>
      </c>
      <c r="C14" s="18" t="n">
        <v>17</v>
      </c>
      <c r="D14" s="18" t="n">
        <v>26</v>
      </c>
      <c r="E14" s="6">
        <f>IF(B14&amp;""="","",IFERROR(INDEX('الإعدادات'!$B$15:$B$29,MATCH(B14&amp;"",'الإعدادات'!$A$15:$A$29,0)),""))</f>
        <v/>
      </c>
      <c r="F14" s="19">
        <f>IF(B14&amp;""="","",IFERROR(INDEX('الإعدادات'!$C$15:$C$29,MATCH(B14&amp;"",'الإعدادات'!$A$15:$A$29,0)),""))</f>
        <v/>
      </c>
      <c r="G14" s="19">
        <f>IF(B14&amp;""="","",IFERROR(INDEX('الإعدادات'!$D$15:$D$29,MATCH(B14&amp;"",'الإعدادات'!$A$15:$A$29,0)),""))</f>
        <v/>
      </c>
      <c r="H14" s="19">
        <f>IF(AND(ISNUMBER(C14),ISNUMBER(D14)),C14+D14,"")</f>
        <v/>
      </c>
      <c r="I14" s="20">
        <f>IF(ISNUMBER(H14),IF(ISNUMBER(F14),IF(F14+G14=0,"",H14/(F14+G14)),""),"")</f>
        <v/>
      </c>
      <c r="J14" s="6">
        <f>IF(AND(A14&amp;""="",B14&amp;""=""),"",IF(A14&amp;""="","بدون طالب",IF(NOT(ISNUMBER(F14)),"مادة غير موجودة",IF(I14="","ناقص",IF(I14&gt;='الإعدادات'!$B$4,"ناجح","متعثر")))))</f>
        <v/>
      </c>
      <c r="K14" s="21">
        <f>IF(J14="","",IF(OR(J14="ناجح",J14="متعثر"),1,0))</f>
        <v/>
      </c>
      <c r="L14" s="19">
        <f>IF(K14=1,C14*INDEX('الإعدادات'!$E$15:$E$29,MATCH(B14&amp;"",'الإعدادات'!$A$15:$A$29,0)),"")</f>
        <v/>
      </c>
      <c r="M14" s="19">
        <f>IF(K14=1,D14*INDEX('الإعدادات'!$E$15:$E$29,MATCH(B14&amp;"",'الإعدادات'!$A$15:$A$29,0)),"")</f>
        <v/>
      </c>
      <c r="N14" s="19">
        <f>IF(K14=1,(F14+G14)*INDEX('الإعدادات'!$E$15:$E$29,MATCH(B14&amp;"",'الإعدادات'!$A$15:$A$29,0)),"")</f>
        <v/>
      </c>
      <c r="O14" s="15">
        <f>IF(J14="متعثر",COUNTIF($J$6:J14,"متعثر"),"")</f>
        <v/>
      </c>
      <c r="P14" s="6">
        <f>IF(J14="","",IF(J14="بدون طالب","اختر الطالب",IF(J14="مادة غير موجودة","اختر المادة من الإعدادات",IF(COUNTIF('الطلاب'!$A$6:$A$305,A14&amp;"")=0,"الطالب غير موجود في الطلاب",IF(IF(ISNUMBER(C14),IF(ISNUMBER(F14),IF(C14&gt;F14,1,0),0),0)=1,"أعمال السنة أكبر من الحد الأقصى",IF(IF(ISNUMBER(D14),IF(ISNUMBER(G14),IF(D14&gt;G14,1,0),0),0)=1,"النهائي أكبر من الحد الأقصى",IF(J14="ناقص","درجة غير مكتوبة","")))))))</f>
        <v/>
      </c>
    </row>
    <row r="15">
      <c r="A15" s="5" t="inlineStr">
        <is>
          <t>أحمد</t>
        </is>
      </c>
      <c r="B15" s="5" t="inlineStr">
        <is>
          <t>الدراسات الاجتماعية</t>
        </is>
      </c>
      <c r="C15" s="18" t="n">
        <v>14</v>
      </c>
      <c r="D15" s="18" t="n">
        <v>31</v>
      </c>
      <c r="E15" s="6">
        <f>IF(B15&amp;""="","",IFERROR(INDEX('الإعدادات'!$B$15:$B$29,MATCH(B15&amp;"",'الإعدادات'!$A$15:$A$29,0)),""))</f>
        <v/>
      </c>
      <c r="F15" s="19">
        <f>IF(B15&amp;""="","",IFERROR(INDEX('الإعدادات'!$C$15:$C$29,MATCH(B15&amp;"",'الإعدادات'!$A$15:$A$29,0)),""))</f>
        <v/>
      </c>
      <c r="G15" s="19">
        <f>IF(B15&amp;""="","",IFERROR(INDEX('الإعدادات'!$D$15:$D$29,MATCH(B15&amp;"",'الإعدادات'!$A$15:$A$29,0)),""))</f>
        <v/>
      </c>
      <c r="H15" s="19">
        <f>IF(AND(ISNUMBER(C15),ISNUMBER(D15)),C15+D15,"")</f>
        <v/>
      </c>
      <c r="I15" s="20">
        <f>IF(ISNUMBER(H15),IF(ISNUMBER(F15),IF(F15+G15=0,"",H15/(F15+G15)),""),"")</f>
        <v/>
      </c>
      <c r="J15" s="6">
        <f>IF(AND(A15&amp;""="",B15&amp;""=""),"",IF(A15&amp;""="","بدون طالب",IF(NOT(ISNUMBER(F15)),"مادة غير موجودة",IF(I15="","ناقص",IF(I15&gt;='الإعدادات'!$B$4,"ناجح","متعثر")))))</f>
        <v/>
      </c>
      <c r="K15" s="21">
        <f>IF(J15="","",IF(OR(J15="ناجح",J15="متعثر"),1,0))</f>
        <v/>
      </c>
      <c r="L15" s="19">
        <f>IF(K15=1,C15*INDEX('الإعدادات'!$E$15:$E$29,MATCH(B15&amp;"",'الإعدادات'!$A$15:$A$29,0)),"")</f>
        <v/>
      </c>
      <c r="M15" s="19">
        <f>IF(K15=1,D15*INDEX('الإعدادات'!$E$15:$E$29,MATCH(B15&amp;"",'الإعدادات'!$A$15:$A$29,0)),"")</f>
        <v/>
      </c>
      <c r="N15" s="19">
        <f>IF(K15=1,(F15+G15)*INDEX('الإعدادات'!$E$15:$E$29,MATCH(B15&amp;"",'الإعدادات'!$A$15:$A$29,0)),"")</f>
        <v/>
      </c>
      <c r="O15" s="15">
        <f>IF(J15="متعثر",COUNTIF($J$6:J15,"متعثر"),"")</f>
        <v/>
      </c>
      <c r="P15" s="6">
        <f>IF(J15="","",IF(J15="بدون طالب","اختر الطالب",IF(J15="مادة غير موجودة","اختر المادة من الإعدادات",IF(COUNTIF('الطلاب'!$A$6:$A$305,A15&amp;"")=0,"الطالب غير موجود في الطلاب",IF(IF(ISNUMBER(C15),IF(ISNUMBER(F15),IF(C15&gt;F15,1,0),0),0)=1,"أعمال السنة أكبر من الحد الأقصى",IF(IF(ISNUMBER(D15),IF(ISNUMBER(G15),IF(D15&gt;G15,1,0),0),0)=1,"النهائي أكبر من الحد الأقصى",IF(J15="ناقص","درجة غير مكتوبة","")))))))</f>
        <v/>
      </c>
    </row>
    <row r="16">
      <c r="A16" s="5" t="inlineStr">
        <is>
          <t>محمود</t>
        </is>
      </c>
      <c r="B16" s="5" t="inlineStr">
        <is>
          <t>القرآن الكريم</t>
        </is>
      </c>
      <c r="C16" s="18" t="n">
        <v>16</v>
      </c>
      <c r="D16" s="18" t="n">
        <v>22</v>
      </c>
      <c r="E16" s="6">
        <f>IF(B16&amp;""="","",IFERROR(INDEX('الإعدادات'!$B$15:$B$29,MATCH(B16&amp;"",'الإعدادات'!$A$15:$A$29,0)),""))</f>
        <v/>
      </c>
      <c r="F16" s="19">
        <f>IF(B16&amp;""="","",IFERROR(INDEX('الإعدادات'!$C$15:$C$29,MATCH(B16&amp;"",'الإعدادات'!$A$15:$A$29,0)),""))</f>
        <v/>
      </c>
      <c r="G16" s="19">
        <f>IF(B16&amp;""="","",IFERROR(INDEX('الإعدادات'!$D$15:$D$29,MATCH(B16&amp;"",'الإعدادات'!$A$15:$A$29,0)),""))</f>
        <v/>
      </c>
      <c r="H16" s="19">
        <f>IF(AND(ISNUMBER(C16),ISNUMBER(D16)),C16+D16,"")</f>
        <v/>
      </c>
      <c r="I16" s="20">
        <f>IF(ISNUMBER(H16),IF(ISNUMBER(F16),IF(F16+G16=0,"",H16/(F16+G16)),""),"")</f>
        <v/>
      </c>
      <c r="J16" s="6">
        <f>IF(AND(A16&amp;""="",B16&amp;""=""),"",IF(A16&amp;""="","بدون طالب",IF(NOT(ISNUMBER(F16)),"مادة غير موجودة",IF(I16="","ناقص",IF(I16&gt;='الإعدادات'!$B$4,"ناجح","متعثر")))))</f>
        <v/>
      </c>
      <c r="K16" s="21">
        <f>IF(J16="","",IF(OR(J16="ناجح",J16="متعثر"),1,0))</f>
        <v/>
      </c>
      <c r="L16" s="19">
        <f>IF(K16=1,C16*INDEX('الإعدادات'!$E$15:$E$29,MATCH(B16&amp;"",'الإعدادات'!$A$15:$A$29,0)),"")</f>
        <v/>
      </c>
      <c r="M16" s="19">
        <f>IF(K16=1,D16*INDEX('الإعدادات'!$E$15:$E$29,MATCH(B16&amp;"",'الإعدادات'!$A$15:$A$29,0)),"")</f>
        <v/>
      </c>
      <c r="N16" s="19">
        <f>IF(K16=1,(F16+G16)*INDEX('الإعدادات'!$E$15:$E$29,MATCH(B16&amp;"",'الإعدادات'!$A$15:$A$29,0)),"")</f>
        <v/>
      </c>
      <c r="O16" s="15">
        <f>IF(J16="متعثر",COUNTIF($J$6:J16,"متعثر"),"")</f>
        <v/>
      </c>
      <c r="P16" s="6">
        <f>IF(J16="","",IF(J16="بدون طالب","اختر الطالب",IF(J16="مادة غير موجودة","اختر المادة من الإعدادات",IF(COUNTIF('الطلاب'!$A$6:$A$305,A16&amp;"")=0,"الطالب غير موجود في الطلاب",IF(IF(ISNUMBER(C16),IF(ISNUMBER(F16),IF(C16&gt;F16,1,0),0),0)=1,"أعمال السنة أكبر من الحد الأقصى",IF(IF(ISNUMBER(D16),IF(ISNUMBER(G16),IF(D16&gt;G16,1,0),0),0)=1,"النهائي أكبر من الحد الأقصى",IF(J16="ناقص","درجة غير مكتوبة","")))))))</f>
        <v/>
      </c>
    </row>
    <row r="17">
      <c r="A17" s="5" t="inlineStr">
        <is>
          <t>محمود</t>
        </is>
      </c>
      <c r="B17" s="5" t="inlineStr">
        <is>
          <t>الفقه</t>
        </is>
      </c>
      <c r="C17" s="18" t="n">
        <v>15</v>
      </c>
      <c r="D17" s="18" t="n">
        <v>20</v>
      </c>
      <c r="E17" s="6">
        <f>IF(B17&amp;""="","",IFERROR(INDEX('الإعدادات'!$B$15:$B$29,MATCH(B17&amp;"",'الإعدادات'!$A$15:$A$29,0)),""))</f>
        <v/>
      </c>
      <c r="F17" s="19">
        <f>IF(B17&amp;""="","",IFERROR(INDEX('الإعدادات'!$C$15:$C$29,MATCH(B17&amp;"",'الإعدادات'!$A$15:$A$29,0)),""))</f>
        <v/>
      </c>
      <c r="G17" s="19">
        <f>IF(B17&amp;""="","",IFERROR(INDEX('الإعدادات'!$D$15:$D$29,MATCH(B17&amp;"",'الإعدادات'!$A$15:$A$29,0)),""))</f>
        <v/>
      </c>
      <c r="H17" s="19">
        <f>IF(AND(ISNUMBER(C17),ISNUMBER(D17)),C17+D17,"")</f>
        <v/>
      </c>
      <c r="I17" s="20">
        <f>IF(ISNUMBER(H17),IF(ISNUMBER(F17),IF(F17+G17=0,"",H17/(F17+G17)),""),"")</f>
        <v/>
      </c>
      <c r="J17" s="6">
        <f>IF(AND(A17&amp;""="",B17&amp;""=""),"",IF(A17&amp;""="","بدون طالب",IF(NOT(ISNUMBER(F17)),"مادة غير موجودة",IF(I17="","ناقص",IF(I17&gt;='الإعدادات'!$B$4,"ناجح","متعثر")))))</f>
        <v/>
      </c>
      <c r="K17" s="21">
        <f>IF(J17="","",IF(OR(J17="ناجح",J17="متعثر"),1,0))</f>
        <v/>
      </c>
      <c r="L17" s="19">
        <f>IF(K17=1,C17*INDEX('الإعدادات'!$E$15:$E$29,MATCH(B17&amp;"",'الإعدادات'!$A$15:$A$29,0)),"")</f>
        <v/>
      </c>
      <c r="M17" s="19">
        <f>IF(K17=1,D17*INDEX('الإعدادات'!$E$15:$E$29,MATCH(B17&amp;"",'الإعدادات'!$A$15:$A$29,0)),"")</f>
        <v/>
      </c>
      <c r="N17" s="19">
        <f>IF(K17=1,(F17+G17)*INDEX('الإعدادات'!$E$15:$E$29,MATCH(B17&amp;"",'الإعدادات'!$A$15:$A$29,0)),"")</f>
        <v/>
      </c>
      <c r="O17" s="15">
        <f>IF(J17="متعثر",COUNTIF($J$6:J17,"متعثر"),"")</f>
        <v/>
      </c>
      <c r="P17" s="6">
        <f>IF(J17="","",IF(J17="بدون طالب","اختر الطالب",IF(J17="مادة غير موجودة","اختر المادة من الإعدادات",IF(COUNTIF('الطلاب'!$A$6:$A$305,A17&amp;"")=0,"الطالب غير موجود في الطلاب",IF(IF(ISNUMBER(C17),IF(ISNUMBER(F17),IF(C17&gt;F17,1,0),0),0)=1,"أعمال السنة أكبر من الحد الأقصى",IF(IF(ISNUMBER(D17),IF(ISNUMBER(G17),IF(D17&gt;G17,1,0),0),0)=1,"النهائي أكبر من الحد الأقصى",IF(J17="ناقص","درجة غير مكتوبة","")))))))</f>
        <v/>
      </c>
    </row>
    <row r="18">
      <c r="A18" s="5" t="inlineStr">
        <is>
          <t>محمود</t>
        </is>
      </c>
      <c r="B18" s="5" t="inlineStr">
        <is>
          <t>الحديث</t>
        </is>
      </c>
      <c r="C18" s="18" t="n">
        <v>17</v>
      </c>
      <c r="D18" s="18" t="n">
        <v>24</v>
      </c>
      <c r="E18" s="6">
        <f>IF(B18&amp;""="","",IFERROR(INDEX('الإعدادات'!$B$15:$B$29,MATCH(B18&amp;"",'الإعدادات'!$A$15:$A$29,0)),""))</f>
        <v/>
      </c>
      <c r="F18" s="19">
        <f>IF(B18&amp;""="","",IFERROR(INDEX('الإعدادات'!$C$15:$C$29,MATCH(B18&amp;"",'الإعدادات'!$A$15:$A$29,0)),""))</f>
        <v/>
      </c>
      <c r="G18" s="19">
        <f>IF(B18&amp;""="","",IFERROR(INDEX('الإعدادات'!$D$15:$D$29,MATCH(B18&amp;"",'الإعدادات'!$A$15:$A$29,0)),""))</f>
        <v/>
      </c>
      <c r="H18" s="19">
        <f>IF(AND(ISNUMBER(C18),ISNUMBER(D18)),C18+D18,"")</f>
        <v/>
      </c>
      <c r="I18" s="20">
        <f>IF(ISNUMBER(H18),IF(ISNUMBER(F18),IF(F18+G18=0,"",H18/(F18+G18)),""),"")</f>
        <v/>
      </c>
      <c r="J18" s="6">
        <f>IF(AND(A18&amp;""="",B18&amp;""=""),"",IF(A18&amp;""="","بدون طالب",IF(NOT(ISNUMBER(F18)),"مادة غير موجودة",IF(I18="","ناقص",IF(I18&gt;='الإعدادات'!$B$4,"ناجح","متعثر")))))</f>
        <v/>
      </c>
      <c r="K18" s="21">
        <f>IF(J18="","",IF(OR(J18="ناجح",J18="متعثر"),1,0))</f>
        <v/>
      </c>
      <c r="L18" s="19">
        <f>IF(K18=1,C18*INDEX('الإعدادات'!$E$15:$E$29,MATCH(B18&amp;"",'الإعدادات'!$A$15:$A$29,0)),"")</f>
        <v/>
      </c>
      <c r="M18" s="19">
        <f>IF(K18=1,D18*INDEX('الإعدادات'!$E$15:$E$29,MATCH(B18&amp;"",'الإعدادات'!$A$15:$A$29,0)),"")</f>
        <v/>
      </c>
      <c r="N18" s="19">
        <f>IF(K18=1,(F18+G18)*INDEX('الإعدادات'!$E$15:$E$29,MATCH(B18&amp;"",'الإعدادات'!$A$15:$A$29,0)),"")</f>
        <v/>
      </c>
      <c r="O18" s="15">
        <f>IF(J18="متعثر",COUNTIF($J$6:J18,"متعثر"),"")</f>
        <v/>
      </c>
      <c r="P18" s="6">
        <f>IF(J18="","",IF(J18="بدون طالب","اختر الطالب",IF(J18="مادة غير موجودة","اختر المادة من الإعدادات",IF(COUNTIF('الطلاب'!$A$6:$A$305,A18&amp;"")=0,"الطالب غير موجود في الطلاب",IF(IF(ISNUMBER(C18),IF(ISNUMBER(F18),IF(C18&gt;F18,1,0),0),0)=1,"أعمال السنة أكبر من الحد الأقصى",IF(IF(ISNUMBER(D18),IF(ISNUMBER(G18),IF(D18&gt;G18,1,0),0),0)=1,"النهائي أكبر من الحد الأقصى",IF(J18="ناقص","درجة غير مكتوبة","")))))))</f>
        <v/>
      </c>
    </row>
    <row r="19">
      <c r="A19" s="5" t="inlineStr">
        <is>
          <t>محمود</t>
        </is>
      </c>
      <c r="B19" s="5" t="inlineStr">
        <is>
          <t>النحو</t>
        </is>
      </c>
      <c r="C19" s="18" t="n">
        <v>14</v>
      </c>
      <c r="D19" s="18" t="n">
        <v>18</v>
      </c>
      <c r="E19" s="6">
        <f>IF(B19&amp;""="","",IFERROR(INDEX('الإعدادات'!$B$15:$B$29,MATCH(B19&amp;"",'الإعدادات'!$A$15:$A$29,0)),""))</f>
        <v/>
      </c>
      <c r="F19" s="19">
        <f>IF(B19&amp;""="","",IFERROR(INDEX('الإعدادات'!$C$15:$C$29,MATCH(B19&amp;"",'الإعدادات'!$A$15:$A$29,0)),""))</f>
        <v/>
      </c>
      <c r="G19" s="19">
        <f>IF(B19&amp;""="","",IFERROR(INDEX('الإعدادات'!$D$15:$D$29,MATCH(B19&amp;"",'الإعدادات'!$A$15:$A$29,0)),""))</f>
        <v/>
      </c>
      <c r="H19" s="19">
        <f>IF(AND(ISNUMBER(C19),ISNUMBER(D19)),C19+D19,"")</f>
        <v/>
      </c>
      <c r="I19" s="20">
        <f>IF(ISNUMBER(H19),IF(ISNUMBER(F19),IF(F19+G19=0,"",H19/(F19+G19)),""),"")</f>
        <v/>
      </c>
      <c r="J19" s="6">
        <f>IF(AND(A19&amp;""="",B19&amp;""=""),"",IF(A19&amp;""="","بدون طالب",IF(NOT(ISNUMBER(F19)),"مادة غير موجودة",IF(I19="","ناقص",IF(I19&gt;='الإعدادات'!$B$4,"ناجح","متعثر")))))</f>
        <v/>
      </c>
      <c r="K19" s="21">
        <f>IF(J19="","",IF(OR(J19="ناجح",J19="متعثر"),1,0))</f>
        <v/>
      </c>
      <c r="L19" s="19">
        <f>IF(K19=1,C19*INDEX('الإعدادات'!$E$15:$E$29,MATCH(B19&amp;"",'الإعدادات'!$A$15:$A$29,0)),"")</f>
        <v/>
      </c>
      <c r="M19" s="19">
        <f>IF(K19=1,D19*INDEX('الإعدادات'!$E$15:$E$29,MATCH(B19&amp;"",'الإعدادات'!$A$15:$A$29,0)),"")</f>
        <v/>
      </c>
      <c r="N19" s="19">
        <f>IF(K19=1,(F19+G19)*INDEX('الإعدادات'!$E$15:$E$29,MATCH(B19&amp;"",'الإعدادات'!$A$15:$A$29,0)),"")</f>
        <v/>
      </c>
      <c r="O19" s="15">
        <f>IF(J19="متعثر",COUNTIF($J$6:J19,"متعثر"),"")</f>
        <v/>
      </c>
      <c r="P19" s="6">
        <f>IF(J19="","",IF(J19="بدون طالب","اختر الطالب",IF(J19="مادة غير موجودة","اختر المادة من الإعدادات",IF(COUNTIF('الطلاب'!$A$6:$A$305,A19&amp;"")=0,"الطالب غير موجود في الطلاب",IF(IF(ISNUMBER(C19),IF(ISNUMBER(F19),IF(C19&gt;F19,1,0),0),0)=1,"أعمال السنة أكبر من الحد الأقصى",IF(IF(ISNUMBER(D19),IF(ISNUMBER(G19),IF(D19&gt;G19,1,0),0),0)=1,"النهائي أكبر من الحد الأقصى",IF(J19="ناقص","درجة غير مكتوبة","")))))))</f>
        <v/>
      </c>
    </row>
    <row r="20">
      <c r="A20" s="5" t="inlineStr">
        <is>
          <t>محمود</t>
        </is>
      </c>
      <c r="B20" s="5" t="inlineStr">
        <is>
          <t>البلاغة</t>
        </is>
      </c>
      <c r="C20" s="18" t="n">
        <v>15</v>
      </c>
      <c r="D20" s="18" t="n">
        <v>19</v>
      </c>
      <c r="E20" s="6">
        <f>IF(B20&amp;""="","",IFERROR(INDEX('الإعدادات'!$B$15:$B$29,MATCH(B20&amp;"",'الإعدادات'!$A$15:$A$29,0)),""))</f>
        <v/>
      </c>
      <c r="F20" s="19">
        <f>IF(B20&amp;""="","",IFERROR(INDEX('الإعدادات'!$C$15:$C$29,MATCH(B20&amp;"",'الإعدادات'!$A$15:$A$29,0)),""))</f>
        <v/>
      </c>
      <c r="G20" s="19">
        <f>IF(B20&amp;""="","",IFERROR(INDEX('الإعدادات'!$D$15:$D$29,MATCH(B20&amp;"",'الإعدادات'!$A$15:$A$29,0)),""))</f>
        <v/>
      </c>
      <c r="H20" s="19">
        <f>IF(AND(ISNUMBER(C20),ISNUMBER(D20)),C20+D20,"")</f>
        <v/>
      </c>
      <c r="I20" s="20">
        <f>IF(ISNUMBER(H20),IF(ISNUMBER(F20),IF(F20+G20=0,"",H20/(F20+G20)),""),"")</f>
        <v/>
      </c>
      <c r="J20" s="6">
        <f>IF(AND(A20&amp;""="",B20&amp;""=""),"",IF(A20&amp;""="","بدون طالب",IF(NOT(ISNUMBER(F20)),"مادة غير موجودة",IF(I20="","ناقص",IF(I20&gt;='الإعدادات'!$B$4,"ناجح","متعثر")))))</f>
        <v/>
      </c>
      <c r="K20" s="21">
        <f>IF(J20="","",IF(OR(J20="ناجح",J20="متعثر"),1,0))</f>
        <v/>
      </c>
      <c r="L20" s="19">
        <f>IF(K20=1,C20*INDEX('الإعدادات'!$E$15:$E$29,MATCH(B20&amp;"",'الإعدادات'!$A$15:$A$29,0)),"")</f>
        <v/>
      </c>
      <c r="M20" s="19">
        <f>IF(K20=1,D20*INDEX('الإعدادات'!$E$15:$E$29,MATCH(B20&amp;"",'الإعدادات'!$A$15:$A$29,0)),"")</f>
        <v/>
      </c>
      <c r="N20" s="19">
        <f>IF(K20=1,(F20+G20)*INDEX('الإعدادات'!$E$15:$E$29,MATCH(B20&amp;"",'الإعدادات'!$A$15:$A$29,0)),"")</f>
        <v/>
      </c>
      <c r="O20" s="15">
        <f>IF(J20="متعثر",COUNTIF($J$6:J20,"متعثر"),"")</f>
        <v/>
      </c>
      <c r="P20" s="6">
        <f>IF(J20="","",IF(J20="بدون طالب","اختر الطالب",IF(J20="مادة غير موجودة","اختر المادة من الإعدادات",IF(COUNTIF('الطلاب'!$A$6:$A$305,A20&amp;"")=0,"الطالب غير موجود في الطلاب",IF(IF(ISNUMBER(C20),IF(ISNUMBER(F20),IF(C20&gt;F20,1,0),0),0)=1,"أعمال السنة أكبر من الحد الأقصى",IF(IF(ISNUMBER(D20),IF(ISNUMBER(G20),IF(D20&gt;G20,1,0),0),0)=1,"النهائي أكبر من الحد الأقصى",IF(J20="ناقص","درجة غير مكتوبة","")))))))</f>
        <v/>
      </c>
    </row>
    <row r="21">
      <c r="A21" s="5" t="inlineStr">
        <is>
          <t>محمود</t>
        </is>
      </c>
      <c r="B21" s="5" t="inlineStr">
        <is>
          <t>الأدب والنصوص</t>
        </is>
      </c>
      <c r="C21" s="18" t="n">
        <v>16</v>
      </c>
      <c r="D21" s="18" t="n">
        <v>21</v>
      </c>
      <c r="E21" s="6">
        <f>IF(B21&amp;""="","",IFERROR(INDEX('الإعدادات'!$B$15:$B$29,MATCH(B21&amp;"",'الإعدادات'!$A$15:$A$29,0)),""))</f>
        <v/>
      </c>
      <c r="F21" s="19">
        <f>IF(B21&amp;""="","",IFERROR(INDEX('الإعدادات'!$C$15:$C$29,MATCH(B21&amp;"",'الإعدادات'!$A$15:$A$29,0)),""))</f>
        <v/>
      </c>
      <c r="G21" s="19">
        <f>IF(B21&amp;""="","",IFERROR(INDEX('الإعدادات'!$D$15:$D$29,MATCH(B21&amp;"",'الإعدادات'!$A$15:$A$29,0)),""))</f>
        <v/>
      </c>
      <c r="H21" s="19">
        <f>IF(AND(ISNUMBER(C21),ISNUMBER(D21)),C21+D21,"")</f>
        <v/>
      </c>
      <c r="I21" s="20">
        <f>IF(ISNUMBER(H21),IF(ISNUMBER(F21),IF(F21+G21=0,"",H21/(F21+G21)),""),"")</f>
        <v/>
      </c>
      <c r="J21" s="6">
        <f>IF(AND(A21&amp;""="",B21&amp;""=""),"",IF(A21&amp;""="","بدون طالب",IF(NOT(ISNUMBER(F21)),"مادة غير موجودة",IF(I21="","ناقص",IF(I21&gt;='الإعدادات'!$B$4,"ناجح","متعثر")))))</f>
        <v/>
      </c>
      <c r="K21" s="21">
        <f>IF(J21="","",IF(OR(J21="ناجح",J21="متعثر"),1,0))</f>
        <v/>
      </c>
      <c r="L21" s="19">
        <f>IF(K21=1,C21*INDEX('الإعدادات'!$E$15:$E$29,MATCH(B21&amp;"",'الإعدادات'!$A$15:$A$29,0)),"")</f>
        <v/>
      </c>
      <c r="M21" s="19">
        <f>IF(K21=1,D21*INDEX('الإعدادات'!$E$15:$E$29,MATCH(B21&amp;"",'الإعدادات'!$A$15:$A$29,0)),"")</f>
        <v/>
      </c>
      <c r="N21" s="19">
        <f>IF(K21=1,(F21+G21)*INDEX('الإعدادات'!$E$15:$E$29,MATCH(B21&amp;"",'الإعدادات'!$A$15:$A$29,0)),"")</f>
        <v/>
      </c>
      <c r="O21" s="15">
        <f>IF(J21="متعثر",COUNTIF($J$6:J21,"متعثر"),"")</f>
        <v/>
      </c>
      <c r="P21" s="6">
        <f>IF(J21="","",IF(J21="بدون طالب","اختر الطالب",IF(J21="مادة غير موجودة","اختر المادة من الإعدادات",IF(COUNTIF('الطلاب'!$A$6:$A$305,A21&amp;"")=0,"الطالب غير موجود في الطلاب",IF(IF(ISNUMBER(C21),IF(ISNUMBER(F21),IF(C21&gt;F21,1,0),0),0)=1,"أعمال السنة أكبر من الحد الأقصى",IF(IF(ISNUMBER(D21),IF(ISNUMBER(G21),IF(D21&gt;G21,1,0),0),0)=1,"النهائي أكبر من الحد الأقصى",IF(J21="ناقص","درجة غير مكتوبة","")))))))</f>
        <v/>
      </c>
    </row>
    <row r="22">
      <c r="A22" s="5" t="inlineStr">
        <is>
          <t>محمود</t>
        </is>
      </c>
      <c r="B22" s="5" t="inlineStr">
        <is>
          <t>الرياضيات</t>
        </is>
      </c>
      <c r="C22" s="18" t="n">
        <v>15</v>
      </c>
      <c r="D22" s="18" t="n">
        <v>30</v>
      </c>
      <c r="E22" s="6">
        <f>IF(B22&amp;""="","",IFERROR(INDEX('الإعدادات'!$B$15:$B$29,MATCH(B22&amp;"",'الإعدادات'!$A$15:$A$29,0)),""))</f>
        <v/>
      </c>
      <c r="F22" s="19">
        <f>IF(B22&amp;""="","",IFERROR(INDEX('الإعدادات'!$C$15:$C$29,MATCH(B22&amp;"",'الإعدادات'!$A$15:$A$29,0)),""))</f>
        <v/>
      </c>
      <c r="G22" s="19">
        <f>IF(B22&amp;""="","",IFERROR(INDEX('الإعدادات'!$D$15:$D$29,MATCH(B22&amp;"",'الإعدادات'!$A$15:$A$29,0)),""))</f>
        <v/>
      </c>
      <c r="H22" s="19">
        <f>IF(AND(ISNUMBER(C22),ISNUMBER(D22)),C22+D22,"")</f>
        <v/>
      </c>
      <c r="I22" s="20">
        <f>IF(ISNUMBER(H22),IF(ISNUMBER(F22),IF(F22+G22=0,"",H22/(F22+G22)),""),"")</f>
        <v/>
      </c>
      <c r="J22" s="6">
        <f>IF(AND(A22&amp;""="",B22&amp;""=""),"",IF(A22&amp;""="","بدون طالب",IF(NOT(ISNUMBER(F22)),"مادة غير موجودة",IF(I22="","ناقص",IF(I22&gt;='الإعدادات'!$B$4,"ناجح","متعثر")))))</f>
        <v/>
      </c>
      <c r="K22" s="21">
        <f>IF(J22="","",IF(OR(J22="ناجح",J22="متعثر"),1,0))</f>
        <v/>
      </c>
      <c r="L22" s="19">
        <f>IF(K22=1,C22*INDEX('الإعدادات'!$E$15:$E$29,MATCH(B22&amp;"",'الإعدادات'!$A$15:$A$29,0)),"")</f>
        <v/>
      </c>
      <c r="M22" s="19">
        <f>IF(K22=1,D22*INDEX('الإعدادات'!$E$15:$E$29,MATCH(B22&amp;"",'الإعدادات'!$A$15:$A$29,0)),"")</f>
        <v/>
      </c>
      <c r="N22" s="19">
        <f>IF(K22=1,(F22+G22)*INDEX('الإعدادات'!$E$15:$E$29,MATCH(B22&amp;"",'الإعدادات'!$A$15:$A$29,0)),"")</f>
        <v/>
      </c>
      <c r="O22" s="15">
        <f>IF(J22="متعثر",COUNTIF($J$6:J22,"متعثر"),"")</f>
        <v/>
      </c>
      <c r="P22" s="6">
        <f>IF(J22="","",IF(J22="بدون طالب","اختر الطالب",IF(J22="مادة غير موجودة","اختر المادة من الإعدادات",IF(COUNTIF('الطلاب'!$A$6:$A$305,A22&amp;"")=0,"الطالب غير موجود في الطلاب",IF(IF(ISNUMBER(C22),IF(ISNUMBER(F22),IF(C22&gt;F22,1,0),0),0)=1,"أعمال السنة أكبر من الحد الأقصى",IF(IF(ISNUMBER(D22),IF(ISNUMBER(G22),IF(D22&gt;G22,1,0),0),0)=1,"النهائي أكبر من الحد الأقصى",IF(J22="ناقص","درجة غير مكتوبة","")))))))</f>
        <v/>
      </c>
    </row>
    <row r="23">
      <c r="A23" s="5" t="inlineStr">
        <is>
          <t>محمود</t>
        </is>
      </c>
      <c r="B23" s="5" t="inlineStr">
        <is>
          <t>العلوم</t>
        </is>
      </c>
      <c r="C23" s="18" t="n">
        <v>12</v>
      </c>
      <c r="D23" s="18" t="n">
        <v>25</v>
      </c>
      <c r="E23" s="6">
        <f>IF(B23&amp;""="","",IFERROR(INDEX('الإعدادات'!$B$15:$B$29,MATCH(B23&amp;"",'الإعدادات'!$A$15:$A$29,0)),""))</f>
        <v/>
      </c>
      <c r="F23" s="19">
        <f>IF(B23&amp;""="","",IFERROR(INDEX('الإعدادات'!$C$15:$C$29,MATCH(B23&amp;"",'الإعدادات'!$A$15:$A$29,0)),""))</f>
        <v/>
      </c>
      <c r="G23" s="19">
        <f>IF(B23&amp;""="","",IFERROR(INDEX('الإعدادات'!$D$15:$D$29,MATCH(B23&amp;"",'الإعدادات'!$A$15:$A$29,0)),""))</f>
        <v/>
      </c>
      <c r="H23" s="19">
        <f>IF(AND(ISNUMBER(C23),ISNUMBER(D23)),C23+D23,"")</f>
        <v/>
      </c>
      <c r="I23" s="20">
        <f>IF(ISNUMBER(H23),IF(ISNUMBER(F23),IF(F23+G23=0,"",H23/(F23+G23)),""),"")</f>
        <v/>
      </c>
      <c r="J23" s="6">
        <f>IF(AND(A23&amp;""="",B23&amp;""=""),"",IF(A23&amp;""="","بدون طالب",IF(NOT(ISNUMBER(F23)),"مادة غير موجودة",IF(I23="","ناقص",IF(I23&gt;='الإعدادات'!$B$4,"ناجح","متعثر")))))</f>
        <v/>
      </c>
      <c r="K23" s="21">
        <f>IF(J23="","",IF(OR(J23="ناجح",J23="متعثر"),1,0))</f>
        <v/>
      </c>
      <c r="L23" s="19">
        <f>IF(K23=1,C23*INDEX('الإعدادات'!$E$15:$E$29,MATCH(B23&amp;"",'الإعدادات'!$A$15:$A$29,0)),"")</f>
        <v/>
      </c>
      <c r="M23" s="19">
        <f>IF(K23=1,D23*INDEX('الإعدادات'!$E$15:$E$29,MATCH(B23&amp;"",'الإعدادات'!$A$15:$A$29,0)),"")</f>
        <v/>
      </c>
      <c r="N23" s="19">
        <f>IF(K23=1,(F23+G23)*INDEX('الإعدادات'!$E$15:$E$29,MATCH(B23&amp;"",'الإعدادات'!$A$15:$A$29,0)),"")</f>
        <v/>
      </c>
      <c r="O23" s="15">
        <f>IF(J23="متعثر",COUNTIF($J$6:J23,"متعثر"),"")</f>
        <v/>
      </c>
      <c r="P23" s="6">
        <f>IF(J23="","",IF(J23="بدون طالب","اختر الطالب",IF(J23="مادة غير موجودة","اختر المادة من الإعدادات",IF(COUNTIF('الطلاب'!$A$6:$A$305,A23&amp;"")=0,"الطالب غير موجود في الطلاب",IF(IF(ISNUMBER(C23),IF(ISNUMBER(F23),IF(C23&gt;F23,1,0),0),0)=1,"أعمال السنة أكبر من الحد الأقصى",IF(IF(ISNUMBER(D23),IF(ISNUMBER(G23),IF(D23&gt;G23,1,0),0),0)=1,"النهائي أكبر من الحد الأقصى",IF(J23="ناقص","درجة غير مكتوبة","")))))))</f>
        <v/>
      </c>
    </row>
    <row r="24">
      <c r="A24" s="5" t="inlineStr">
        <is>
          <t>محمود</t>
        </is>
      </c>
      <c r="B24" s="5" t="inlineStr">
        <is>
          <t>اللغة الإنجليزية</t>
        </is>
      </c>
      <c r="C24" s="18" t="n">
        <v>14</v>
      </c>
      <c r="D24" s="18" t="n">
        <v>20</v>
      </c>
      <c r="E24" s="6">
        <f>IF(B24&amp;""="","",IFERROR(INDEX('الإعدادات'!$B$15:$B$29,MATCH(B24&amp;"",'الإعدادات'!$A$15:$A$29,0)),""))</f>
        <v/>
      </c>
      <c r="F24" s="19">
        <f>IF(B24&amp;""="","",IFERROR(INDEX('الإعدادات'!$C$15:$C$29,MATCH(B24&amp;"",'الإعدادات'!$A$15:$A$29,0)),""))</f>
        <v/>
      </c>
      <c r="G24" s="19">
        <f>IF(B24&amp;""="","",IFERROR(INDEX('الإعدادات'!$D$15:$D$29,MATCH(B24&amp;"",'الإعدادات'!$A$15:$A$29,0)),""))</f>
        <v/>
      </c>
      <c r="H24" s="19">
        <f>IF(AND(ISNUMBER(C24),ISNUMBER(D24)),C24+D24,"")</f>
        <v/>
      </c>
      <c r="I24" s="20">
        <f>IF(ISNUMBER(H24),IF(ISNUMBER(F24),IF(F24+G24=0,"",H24/(F24+G24)),""),"")</f>
        <v/>
      </c>
      <c r="J24" s="6">
        <f>IF(AND(A24&amp;""="",B24&amp;""=""),"",IF(A24&amp;""="","بدون طالب",IF(NOT(ISNUMBER(F24)),"مادة غير موجودة",IF(I24="","ناقص",IF(I24&gt;='الإعدادات'!$B$4,"ناجح","متعثر")))))</f>
        <v/>
      </c>
      <c r="K24" s="21">
        <f>IF(J24="","",IF(OR(J24="ناجح",J24="متعثر"),1,0))</f>
        <v/>
      </c>
      <c r="L24" s="19">
        <f>IF(K24=1,C24*INDEX('الإعدادات'!$E$15:$E$29,MATCH(B24&amp;"",'الإعدادات'!$A$15:$A$29,0)),"")</f>
        <v/>
      </c>
      <c r="M24" s="19">
        <f>IF(K24=1,D24*INDEX('الإعدادات'!$E$15:$E$29,MATCH(B24&amp;"",'الإعدادات'!$A$15:$A$29,0)),"")</f>
        <v/>
      </c>
      <c r="N24" s="19">
        <f>IF(K24=1,(F24+G24)*INDEX('الإعدادات'!$E$15:$E$29,MATCH(B24&amp;"",'الإعدادات'!$A$15:$A$29,0)),"")</f>
        <v/>
      </c>
      <c r="O24" s="15">
        <f>IF(J24="متعثر",COUNTIF($J$6:J24,"متعثر"),"")</f>
        <v/>
      </c>
      <c r="P24" s="6">
        <f>IF(J24="","",IF(J24="بدون طالب","اختر الطالب",IF(J24="مادة غير موجودة","اختر المادة من الإعدادات",IF(COUNTIF('الطلاب'!$A$6:$A$305,A24&amp;"")=0,"الطالب غير موجود في الطلاب",IF(IF(ISNUMBER(C24),IF(ISNUMBER(F24),IF(C24&gt;F24,1,0),0),0)=1,"أعمال السنة أكبر من الحد الأقصى",IF(IF(ISNUMBER(D24),IF(ISNUMBER(G24),IF(D24&gt;G24,1,0),0),0)=1,"النهائي أكبر من الحد الأقصى",IF(J24="ناقص","درجة غير مكتوبة","")))))))</f>
        <v/>
      </c>
    </row>
    <row r="25">
      <c r="A25" s="5" t="inlineStr">
        <is>
          <t>محمود</t>
        </is>
      </c>
      <c r="B25" s="5" t="inlineStr">
        <is>
          <t>الدراسات الاجتماعية</t>
        </is>
      </c>
      <c r="C25" s="18" t="n">
        <v>12</v>
      </c>
      <c r="D25" s="18" t="n">
        <v>24</v>
      </c>
      <c r="E25" s="6">
        <f>IF(B25&amp;""="","",IFERROR(INDEX('الإعدادات'!$B$15:$B$29,MATCH(B25&amp;"",'الإعدادات'!$A$15:$A$29,0)),""))</f>
        <v/>
      </c>
      <c r="F25" s="19">
        <f>IF(B25&amp;""="","",IFERROR(INDEX('الإعدادات'!$C$15:$C$29,MATCH(B25&amp;"",'الإعدادات'!$A$15:$A$29,0)),""))</f>
        <v/>
      </c>
      <c r="G25" s="19">
        <f>IF(B25&amp;""="","",IFERROR(INDEX('الإعدادات'!$D$15:$D$29,MATCH(B25&amp;"",'الإعدادات'!$A$15:$A$29,0)),""))</f>
        <v/>
      </c>
      <c r="H25" s="19">
        <f>IF(AND(ISNUMBER(C25),ISNUMBER(D25)),C25+D25,"")</f>
        <v/>
      </c>
      <c r="I25" s="20">
        <f>IF(ISNUMBER(H25),IF(ISNUMBER(F25),IF(F25+G25=0,"",H25/(F25+G25)),""),"")</f>
        <v/>
      </c>
      <c r="J25" s="6">
        <f>IF(AND(A25&amp;""="",B25&amp;""=""),"",IF(A25&amp;""="","بدون طالب",IF(NOT(ISNUMBER(F25)),"مادة غير موجودة",IF(I25="","ناقص",IF(I25&gt;='الإعدادات'!$B$4,"ناجح","متعثر")))))</f>
        <v/>
      </c>
      <c r="K25" s="21">
        <f>IF(J25="","",IF(OR(J25="ناجح",J25="متعثر"),1,0))</f>
        <v/>
      </c>
      <c r="L25" s="19">
        <f>IF(K25=1,C25*INDEX('الإعدادات'!$E$15:$E$29,MATCH(B25&amp;"",'الإعدادات'!$A$15:$A$29,0)),"")</f>
        <v/>
      </c>
      <c r="M25" s="19">
        <f>IF(K25=1,D25*INDEX('الإعدادات'!$E$15:$E$29,MATCH(B25&amp;"",'الإعدادات'!$A$15:$A$29,0)),"")</f>
        <v/>
      </c>
      <c r="N25" s="19">
        <f>IF(K25=1,(F25+G25)*INDEX('الإعدادات'!$E$15:$E$29,MATCH(B25&amp;"",'الإعدادات'!$A$15:$A$29,0)),"")</f>
        <v/>
      </c>
      <c r="O25" s="15">
        <f>IF(J25="متعثر",COUNTIF($J$6:J25,"متعثر"),"")</f>
        <v/>
      </c>
      <c r="P25" s="6">
        <f>IF(J25="","",IF(J25="بدون طالب","اختر الطالب",IF(J25="مادة غير موجودة","اختر المادة من الإعدادات",IF(COUNTIF('الطلاب'!$A$6:$A$305,A25&amp;"")=0,"الطالب غير موجود في الطلاب",IF(IF(ISNUMBER(C25),IF(ISNUMBER(F25),IF(C25&gt;F25,1,0),0),0)=1,"أعمال السنة أكبر من الحد الأقصى",IF(IF(ISNUMBER(D25),IF(ISNUMBER(G25),IF(D25&gt;G25,1,0),0),0)=1,"النهائي أكبر من الحد الأقصى",IF(J25="ناقص","درجة غير مكتوبة","")))))))</f>
        <v/>
      </c>
    </row>
    <row r="26">
      <c r="A26" s="5" t="inlineStr">
        <is>
          <t>يوسف</t>
        </is>
      </c>
      <c r="B26" s="5" t="inlineStr">
        <is>
          <t>القرآن الكريم</t>
        </is>
      </c>
      <c r="C26" s="18" t="n">
        <v>12</v>
      </c>
      <c r="D26" s="18" t="n">
        <v>14</v>
      </c>
      <c r="E26" s="6">
        <f>IF(B26&amp;""="","",IFERROR(INDEX('الإعدادات'!$B$15:$B$29,MATCH(B26&amp;"",'الإعدادات'!$A$15:$A$29,0)),""))</f>
        <v/>
      </c>
      <c r="F26" s="19">
        <f>IF(B26&amp;""="","",IFERROR(INDEX('الإعدادات'!$C$15:$C$29,MATCH(B26&amp;"",'الإعدادات'!$A$15:$A$29,0)),""))</f>
        <v/>
      </c>
      <c r="G26" s="19">
        <f>IF(B26&amp;""="","",IFERROR(INDEX('الإعدادات'!$D$15:$D$29,MATCH(B26&amp;"",'الإعدادات'!$A$15:$A$29,0)),""))</f>
        <v/>
      </c>
      <c r="H26" s="19">
        <f>IF(AND(ISNUMBER(C26),ISNUMBER(D26)),C26+D26,"")</f>
        <v/>
      </c>
      <c r="I26" s="20">
        <f>IF(ISNUMBER(H26),IF(ISNUMBER(F26),IF(F26+G26=0,"",H26/(F26+G26)),""),"")</f>
        <v/>
      </c>
      <c r="J26" s="6">
        <f>IF(AND(A26&amp;""="",B26&amp;""=""),"",IF(A26&amp;""="","بدون طالب",IF(NOT(ISNUMBER(F26)),"مادة غير موجودة",IF(I26="","ناقص",IF(I26&gt;='الإعدادات'!$B$4,"ناجح","متعثر")))))</f>
        <v/>
      </c>
      <c r="K26" s="21">
        <f>IF(J26="","",IF(OR(J26="ناجح",J26="متعثر"),1,0))</f>
        <v/>
      </c>
      <c r="L26" s="19">
        <f>IF(K26=1,C26*INDEX('الإعدادات'!$E$15:$E$29,MATCH(B26&amp;"",'الإعدادات'!$A$15:$A$29,0)),"")</f>
        <v/>
      </c>
      <c r="M26" s="19">
        <f>IF(K26=1,D26*INDEX('الإعدادات'!$E$15:$E$29,MATCH(B26&amp;"",'الإعدادات'!$A$15:$A$29,0)),"")</f>
        <v/>
      </c>
      <c r="N26" s="19">
        <f>IF(K26=1,(F26+G26)*INDEX('الإعدادات'!$E$15:$E$29,MATCH(B26&amp;"",'الإعدادات'!$A$15:$A$29,0)),"")</f>
        <v/>
      </c>
      <c r="O26" s="15">
        <f>IF(J26="متعثر",COUNTIF($J$6:J26,"متعثر"),"")</f>
        <v/>
      </c>
      <c r="P26" s="6">
        <f>IF(J26="","",IF(J26="بدون طالب","اختر الطالب",IF(J26="مادة غير موجودة","اختر المادة من الإعدادات",IF(COUNTIF('الطلاب'!$A$6:$A$305,A26&amp;"")=0,"الطالب غير موجود في الطلاب",IF(IF(ISNUMBER(C26),IF(ISNUMBER(F26),IF(C26&gt;F26,1,0),0),0)=1,"أعمال السنة أكبر من الحد الأقصى",IF(IF(ISNUMBER(D26),IF(ISNUMBER(G26),IF(D26&gt;G26,1,0),0),0)=1,"النهائي أكبر من الحد الأقصى",IF(J26="ناقص","درجة غير مكتوبة","")))))))</f>
        <v/>
      </c>
    </row>
    <row r="27">
      <c r="A27" s="5" t="inlineStr">
        <is>
          <t>يوسف</t>
        </is>
      </c>
      <c r="B27" s="5" t="inlineStr">
        <is>
          <t>الفقه</t>
        </is>
      </c>
      <c r="C27" s="18" t="n">
        <v>10</v>
      </c>
      <c r="D27" s="18" t="n">
        <v>12</v>
      </c>
      <c r="E27" s="6">
        <f>IF(B27&amp;""="","",IFERROR(INDEX('الإعدادات'!$B$15:$B$29,MATCH(B27&amp;"",'الإعدادات'!$A$15:$A$29,0)),""))</f>
        <v/>
      </c>
      <c r="F27" s="19">
        <f>IF(B27&amp;""="","",IFERROR(INDEX('الإعدادات'!$C$15:$C$29,MATCH(B27&amp;"",'الإعدادات'!$A$15:$A$29,0)),""))</f>
        <v/>
      </c>
      <c r="G27" s="19">
        <f>IF(B27&amp;""="","",IFERROR(INDEX('الإعدادات'!$D$15:$D$29,MATCH(B27&amp;"",'الإعدادات'!$A$15:$A$29,0)),""))</f>
        <v/>
      </c>
      <c r="H27" s="19">
        <f>IF(AND(ISNUMBER(C27),ISNUMBER(D27)),C27+D27,"")</f>
        <v/>
      </c>
      <c r="I27" s="20">
        <f>IF(ISNUMBER(H27),IF(ISNUMBER(F27),IF(F27+G27=0,"",H27/(F27+G27)),""),"")</f>
        <v/>
      </c>
      <c r="J27" s="6">
        <f>IF(AND(A27&amp;""="",B27&amp;""=""),"",IF(A27&amp;""="","بدون طالب",IF(NOT(ISNUMBER(F27)),"مادة غير موجودة",IF(I27="","ناقص",IF(I27&gt;='الإعدادات'!$B$4,"ناجح","متعثر")))))</f>
        <v/>
      </c>
      <c r="K27" s="21">
        <f>IF(J27="","",IF(OR(J27="ناجح",J27="متعثر"),1,0))</f>
        <v/>
      </c>
      <c r="L27" s="19">
        <f>IF(K27=1,C27*INDEX('الإعدادات'!$E$15:$E$29,MATCH(B27&amp;"",'الإعدادات'!$A$15:$A$29,0)),"")</f>
        <v/>
      </c>
      <c r="M27" s="19">
        <f>IF(K27=1,D27*INDEX('الإعدادات'!$E$15:$E$29,MATCH(B27&amp;"",'الإعدادات'!$A$15:$A$29,0)),"")</f>
        <v/>
      </c>
      <c r="N27" s="19">
        <f>IF(K27=1,(F27+G27)*INDEX('الإعدادات'!$E$15:$E$29,MATCH(B27&amp;"",'الإعدادات'!$A$15:$A$29,0)),"")</f>
        <v/>
      </c>
      <c r="O27" s="15">
        <f>IF(J27="متعثر",COUNTIF($J$6:J27,"متعثر"),"")</f>
        <v/>
      </c>
      <c r="P27" s="6">
        <f>IF(J27="","",IF(J27="بدون طالب","اختر الطالب",IF(J27="مادة غير موجودة","اختر المادة من الإعدادات",IF(COUNTIF('الطلاب'!$A$6:$A$305,A27&amp;"")=0,"الطالب غير موجود في الطلاب",IF(IF(ISNUMBER(C27),IF(ISNUMBER(F27),IF(C27&gt;F27,1,0),0),0)=1,"أعمال السنة أكبر من الحد الأقصى",IF(IF(ISNUMBER(D27),IF(ISNUMBER(G27),IF(D27&gt;G27,1,0),0),0)=1,"النهائي أكبر من الحد الأقصى",IF(J27="ناقص","درجة غير مكتوبة","")))))))</f>
        <v/>
      </c>
    </row>
    <row r="28">
      <c r="A28" s="5" t="inlineStr">
        <is>
          <t>يوسف</t>
        </is>
      </c>
      <c r="B28" s="5" t="inlineStr">
        <is>
          <t>الحديث</t>
        </is>
      </c>
      <c r="C28" s="18" t="n">
        <v>13</v>
      </c>
      <c r="D28" s="18" t="n">
        <v>15</v>
      </c>
      <c r="E28" s="6">
        <f>IF(B28&amp;""="","",IFERROR(INDEX('الإعدادات'!$B$15:$B$29,MATCH(B28&amp;"",'الإعدادات'!$A$15:$A$29,0)),""))</f>
        <v/>
      </c>
      <c r="F28" s="19">
        <f>IF(B28&amp;""="","",IFERROR(INDEX('الإعدادات'!$C$15:$C$29,MATCH(B28&amp;"",'الإعدادات'!$A$15:$A$29,0)),""))</f>
        <v/>
      </c>
      <c r="G28" s="19">
        <f>IF(B28&amp;""="","",IFERROR(INDEX('الإعدادات'!$D$15:$D$29,MATCH(B28&amp;"",'الإعدادات'!$A$15:$A$29,0)),""))</f>
        <v/>
      </c>
      <c r="H28" s="19">
        <f>IF(AND(ISNUMBER(C28),ISNUMBER(D28)),C28+D28,"")</f>
        <v/>
      </c>
      <c r="I28" s="20">
        <f>IF(ISNUMBER(H28),IF(ISNUMBER(F28),IF(F28+G28=0,"",H28/(F28+G28)),""),"")</f>
        <v/>
      </c>
      <c r="J28" s="6">
        <f>IF(AND(A28&amp;""="",B28&amp;""=""),"",IF(A28&amp;""="","بدون طالب",IF(NOT(ISNUMBER(F28)),"مادة غير موجودة",IF(I28="","ناقص",IF(I28&gt;='الإعدادات'!$B$4,"ناجح","متعثر")))))</f>
        <v/>
      </c>
      <c r="K28" s="21">
        <f>IF(J28="","",IF(OR(J28="ناجح",J28="متعثر"),1,0))</f>
        <v/>
      </c>
      <c r="L28" s="19">
        <f>IF(K28=1,C28*INDEX('الإعدادات'!$E$15:$E$29,MATCH(B28&amp;"",'الإعدادات'!$A$15:$A$29,0)),"")</f>
        <v/>
      </c>
      <c r="M28" s="19">
        <f>IF(K28=1,D28*INDEX('الإعدادات'!$E$15:$E$29,MATCH(B28&amp;"",'الإعدادات'!$A$15:$A$29,0)),"")</f>
        <v/>
      </c>
      <c r="N28" s="19">
        <f>IF(K28=1,(F28+G28)*INDEX('الإعدادات'!$E$15:$E$29,MATCH(B28&amp;"",'الإعدادات'!$A$15:$A$29,0)),"")</f>
        <v/>
      </c>
      <c r="O28" s="15">
        <f>IF(J28="متعثر",COUNTIF($J$6:J28,"متعثر"),"")</f>
        <v/>
      </c>
      <c r="P28" s="6">
        <f>IF(J28="","",IF(J28="بدون طالب","اختر الطالب",IF(J28="مادة غير موجودة","اختر المادة من الإعدادات",IF(COUNTIF('الطلاب'!$A$6:$A$305,A28&amp;"")=0,"الطالب غير موجود في الطلاب",IF(IF(ISNUMBER(C28),IF(ISNUMBER(F28),IF(C28&gt;F28,1,0),0),0)=1,"أعمال السنة أكبر من الحد الأقصى",IF(IF(ISNUMBER(D28),IF(ISNUMBER(G28),IF(D28&gt;G28,1,0),0),0)=1,"النهائي أكبر من الحد الأقصى",IF(J28="ناقص","درجة غير مكتوبة","")))))))</f>
        <v/>
      </c>
    </row>
    <row r="29">
      <c r="A29" s="5" t="inlineStr">
        <is>
          <t>يوسف</t>
        </is>
      </c>
      <c r="B29" s="5" t="inlineStr">
        <is>
          <t>النحو</t>
        </is>
      </c>
      <c r="C29" s="18" t="n">
        <v>12</v>
      </c>
      <c r="D29" s="18" t="n">
        <v>10</v>
      </c>
      <c r="E29" s="6">
        <f>IF(B29&amp;""="","",IFERROR(INDEX('الإعدادات'!$B$15:$B$29,MATCH(B29&amp;"",'الإعدادات'!$A$15:$A$29,0)),""))</f>
        <v/>
      </c>
      <c r="F29" s="19">
        <f>IF(B29&amp;""="","",IFERROR(INDEX('الإعدادات'!$C$15:$C$29,MATCH(B29&amp;"",'الإعدادات'!$A$15:$A$29,0)),""))</f>
        <v/>
      </c>
      <c r="G29" s="19">
        <f>IF(B29&amp;""="","",IFERROR(INDEX('الإعدادات'!$D$15:$D$29,MATCH(B29&amp;"",'الإعدادات'!$A$15:$A$29,0)),""))</f>
        <v/>
      </c>
      <c r="H29" s="19">
        <f>IF(AND(ISNUMBER(C29),ISNUMBER(D29)),C29+D29,"")</f>
        <v/>
      </c>
      <c r="I29" s="20">
        <f>IF(ISNUMBER(H29),IF(ISNUMBER(F29),IF(F29+G29=0,"",H29/(F29+G29)),""),"")</f>
        <v/>
      </c>
      <c r="J29" s="6">
        <f>IF(AND(A29&amp;""="",B29&amp;""=""),"",IF(A29&amp;""="","بدون طالب",IF(NOT(ISNUMBER(F29)),"مادة غير موجودة",IF(I29="","ناقص",IF(I29&gt;='الإعدادات'!$B$4,"ناجح","متعثر")))))</f>
        <v/>
      </c>
      <c r="K29" s="21">
        <f>IF(J29="","",IF(OR(J29="ناجح",J29="متعثر"),1,0))</f>
        <v/>
      </c>
      <c r="L29" s="19">
        <f>IF(K29=1,C29*INDEX('الإعدادات'!$E$15:$E$29,MATCH(B29&amp;"",'الإعدادات'!$A$15:$A$29,0)),"")</f>
        <v/>
      </c>
      <c r="M29" s="19">
        <f>IF(K29=1,D29*INDEX('الإعدادات'!$E$15:$E$29,MATCH(B29&amp;"",'الإعدادات'!$A$15:$A$29,0)),"")</f>
        <v/>
      </c>
      <c r="N29" s="19">
        <f>IF(K29=1,(F29+G29)*INDEX('الإعدادات'!$E$15:$E$29,MATCH(B29&amp;"",'الإعدادات'!$A$15:$A$29,0)),"")</f>
        <v/>
      </c>
      <c r="O29" s="15">
        <f>IF(J29="متعثر",COUNTIF($J$6:J29,"متعثر"),"")</f>
        <v/>
      </c>
      <c r="P29" s="6">
        <f>IF(J29="","",IF(J29="بدون طالب","اختر الطالب",IF(J29="مادة غير موجودة","اختر المادة من الإعدادات",IF(COUNTIF('الطلاب'!$A$6:$A$305,A29&amp;"")=0,"الطالب غير موجود في الطلاب",IF(IF(ISNUMBER(C29),IF(ISNUMBER(F29),IF(C29&gt;F29,1,0),0),0)=1,"أعمال السنة أكبر من الحد الأقصى",IF(IF(ISNUMBER(D29),IF(ISNUMBER(G29),IF(D29&gt;G29,1,0),0),0)=1,"النهائي أكبر من الحد الأقصى",IF(J29="ناقص","درجة غير مكتوبة","")))))))</f>
        <v/>
      </c>
    </row>
    <row r="30">
      <c r="A30" s="5" t="inlineStr">
        <is>
          <t>يوسف</t>
        </is>
      </c>
      <c r="B30" s="5" t="inlineStr">
        <is>
          <t>البلاغة</t>
        </is>
      </c>
      <c r="C30" s="18" t="n">
        <v>14</v>
      </c>
      <c r="D30" s="18" t="n">
        <v>16</v>
      </c>
      <c r="E30" s="6">
        <f>IF(B30&amp;""="","",IFERROR(INDEX('الإعدادات'!$B$15:$B$29,MATCH(B30&amp;"",'الإعدادات'!$A$15:$A$29,0)),""))</f>
        <v/>
      </c>
      <c r="F30" s="19">
        <f>IF(B30&amp;""="","",IFERROR(INDEX('الإعدادات'!$C$15:$C$29,MATCH(B30&amp;"",'الإعدادات'!$A$15:$A$29,0)),""))</f>
        <v/>
      </c>
      <c r="G30" s="19">
        <f>IF(B30&amp;""="","",IFERROR(INDEX('الإعدادات'!$D$15:$D$29,MATCH(B30&amp;"",'الإعدادات'!$A$15:$A$29,0)),""))</f>
        <v/>
      </c>
      <c r="H30" s="19">
        <f>IF(AND(ISNUMBER(C30),ISNUMBER(D30)),C30+D30,"")</f>
        <v/>
      </c>
      <c r="I30" s="20">
        <f>IF(ISNUMBER(H30),IF(ISNUMBER(F30),IF(F30+G30=0,"",H30/(F30+G30)),""),"")</f>
        <v/>
      </c>
      <c r="J30" s="6">
        <f>IF(AND(A30&amp;""="",B30&amp;""=""),"",IF(A30&amp;""="","بدون طالب",IF(NOT(ISNUMBER(F30)),"مادة غير موجودة",IF(I30="","ناقص",IF(I30&gt;='الإعدادات'!$B$4,"ناجح","متعثر")))))</f>
        <v/>
      </c>
      <c r="K30" s="21">
        <f>IF(J30="","",IF(OR(J30="ناجح",J30="متعثر"),1,0))</f>
        <v/>
      </c>
      <c r="L30" s="19">
        <f>IF(K30=1,C30*INDEX('الإعدادات'!$E$15:$E$29,MATCH(B30&amp;"",'الإعدادات'!$A$15:$A$29,0)),"")</f>
        <v/>
      </c>
      <c r="M30" s="19">
        <f>IF(K30=1,D30*INDEX('الإعدادات'!$E$15:$E$29,MATCH(B30&amp;"",'الإعدادات'!$A$15:$A$29,0)),"")</f>
        <v/>
      </c>
      <c r="N30" s="19">
        <f>IF(K30=1,(F30+G30)*INDEX('الإعدادات'!$E$15:$E$29,MATCH(B30&amp;"",'الإعدادات'!$A$15:$A$29,0)),"")</f>
        <v/>
      </c>
      <c r="O30" s="15">
        <f>IF(J30="متعثر",COUNTIF($J$6:J30,"متعثر"),"")</f>
        <v/>
      </c>
      <c r="P30" s="6">
        <f>IF(J30="","",IF(J30="بدون طالب","اختر الطالب",IF(J30="مادة غير موجودة","اختر المادة من الإعدادات",IF(COUNTIF('الطلاب'!$A$6:$A$305,A30&amp;"")=0,"الطالب غير موجود في الطلاب",IF(IF(ISNUMBER(C30),IF(ISNUMBER(F30),IF(C30&gt;F30,1,0),0),0)=1,"أعمال السنة أكبر من الحد الأقصى",IF(IF(ISNUMBER(D30),IF(ISNUMBER(G30),IF(D30&gt;G30,1,0),0),0)=1,"النهائي أكبر من الحد الأقصى",IF(J30="ناقص","درجة غير مكتوبة","")))))))</f>
        <v/>
      </c>
    </row>
    <row r="31">
      <c r="A31" s="5" t="inlineStr">
        <is>
          <t>يوسف</t>
        </is>
      </c>
      <c r="B31" s="5" t="inlineStr">
        <is>
          <t>الأدب والنصوص</t>
        </is>
      </c>
      <c r="C31" s="18" t="n">
        <v>13</v>
      </c>
      <c r="D31" s="18" t="n">
        <v>15</v>
      </c>
      <c r="E31" s="6">
        <f>IF(B31&amp;""="","",IFERROR(INDEX('الإعدادات'!$B$15:$B$29,MATCH(B31&amp;"",'الإعدادات'!$A$15:$A$29,0)),""))</f>
        <v/>
      </c>
      <c r="F31" s="19">
        <f>IF(B31&amp;""="","",IFERROR(INDEX('الإعدادات'!$C$15:$C$29,MATCH(B31&amp;"",'الإعدادات'!$A$15:$A$29,0)),""))</f>
        <v/>
      </c>
      <c r="G31" s="19">
        <f>IF(B31&amp;""="","",IFERROR(INDEX('الإعدادات'!$D$15:$D$29,MATCH(B31&amp;"",'الإعدادات'!$A$15:$A$29,0)),""))</f>
        <v/>
      </c>
      <c r="H31" s="19">
        <f>IF(AND(ISNUMBER(C31),ISNUMBER(D31)),C31+D31,"")</f>
        <v/>
      </c>
      <c r="I31" s="20">
        <f>IF(ISNUMBER(H31),IF(ISNUMBER(F31),IF(F31+G31=0,"",H31/(F31+G31)),""),"")</f>
        <v/>
      </c>
      <c r="J31" s="6">
        <f>IF(AND(A31&amp;""="",B31&amp;""=""),"",IF(A31&amp;""="","بدون طالب",IF(NOT(ISNUMBER(F31)),"مادة غير موجودة",IF(I31="","ناقص",IF(I31&gt;='الإعدادات'!$B$4,"ناجح","متعثر")))))</f>
        <v/>
      </c>
      <c r="K31" s="21">
        <f>IF(J31="","",IF(OR(J31="ناجح",J31="متعثر"),1,0))</f>
        <v/>
      </c>
      <c r="L31" s="19">
        <f>IF(K31=1,C31*INDEX('الإعدادات'!$E$15:$E$29,MATCH(B31&amp;"",'الإعدادات'!$A$15:$A$29,0)),"")</f>
        <v/>
      </c>
      <c r="M31" s="19">
        <f>IF(K31=1,D31*INDEX('الإعدادات'!$E$15:$E$29,MATCH(B31&amp;"",'الإعدادات'!$A$15:$A$29,0)),"")</f>
        <v/>
      </c>
      <c r="N31" s="19">
        <f>IF(K31=1,(F31+G31)*INDEX('الإعدادات'!$E$15:$E$29,MATCH(B31&amp;"",'الإعدادات'!$A$15:$A$29,0)),"")</f>
        <v/>
      </c>
      <c r="O31" s="15">
        <f>IF(J31="متعثر",COUNTIF($J$6:J31,"متعثر"),"")</f>
        <v/>
      </c>
      <c r="P31" s="6">
        <f>IF(J31="","",IF(J31="بدون طالب","اختر الطالب",IF(J31="مادة غير موجودة","اختر المادة من الإعدادات",IF(COUNTIF('الطلاب'!$A$6:$A$305,A31&amp;"")=0,"الطالب غير موجود في الطلاب",IF(IF(ISNUMBER(C31),IF(ISNUMBER(F31),IF(C31&gt;F31,1,0),0),0)=1,"أعمال السنة أكبر من الحد الأقصى",IF(IF(ISNUMBER(D31),IF(ISNUMBER(G31),IF(D31&gt;G31,1,0),0),0)=1,"النهائي أكبر من الحد الأقصى",IF(J31="ناقص","درجة غير مكتوبة","")))))))</f>
        <v/>
      </c>
    </row>
    <row r="32">
      <c r="A32" s="5" t="inlineStr">
        <is>
          <t>يوسف</t>
        </is>
      </c>
      <c r="B32" s="5" t="inlineStr">
        <is>
          <t>الرياضيات</t>
        </is>
      </c>
      <c r="C32" s="18" t="n">
        <v>12</v>
      </c>
      <c r="D32" s="18" t="n">
        <v>22</v>
      </c>
      <c r="E32" s="6">
        <f>IF(B32&amp;""="","",IFERROR(INDEX('الإعدادات'!$B$15:$B$29,MATCH(B32&amp;"",'الإعدادات'!$A$15:$A$29,0)),""))</f>
        <v/>
      </c>
      <c r="F32" s="19">
        <f>IF(B32&amp;""="","",IFERROR(INDEX('الإعدادات'!$C$15:$C$29,MATCH(B32&amp;"",'الإعدادات'!$A$15:$A$29,0)),""))</f>
        <v/>
      </c>
      <c r="G32" s="19">
        <f>IF(B32&amp;""="","",IFERROR(INDEX('الإعدادات'!$D$15:$D$29,MATCH(B32&amp;"",'الإعدادات'!$A$15:$A$29,0)),""))</f>
        <v/>
      </c>
      <c r="H32" s="19">
        <f>IF(AND(ISNUMBER(C32),ISNUMBER(D32)),C32+D32,"")</f>
        <v/>
      </c>
      <c r="I32" s="20">
        <f>IF(ISNUMBER(H32),IF(ISNUMBER(F32),IF(F32+G32=0,"",H32/(F32+G32)),""),"")</f>
        <v/>
      </c>
      <c r="J32" s="6">
        <f>IF(AND(A32&amp;""="",B32&amp;""=""),"",IF(A32&amp;""="","بدون طالب",IF(NOT(ISNUMBER(F32)),"مادة غير موجودة",IF(I32="","ناقص",IF(I32&gt;='الإعدادات'!$B$4,"ناجح","متعثر")))))</f>
        <v/>
      </c>
      <c r="K32" s="21">
        <f>IF(J32="","",IF(OR(J32="ناجح",J32="متعثر"),1,0))</f>
        <v/>
      </c>
      <c r="L32" s="19">
        <f>IF(K32=1,C32*INDEX('الإعدادات'!$E$15:$E$29,MATCH(B32&amp;"",'الإعدادات'!$A$15:$A$29,0)),"")</f>
        <v/>
      </c>
      <c r="M32" s="19">
        <f>IF(K32=1,D32*INDEX('الإعدادات'!$E$15:$E$29,MATCH(B32&amp;"",'الإعدادات'!$A$15:$A$29,0)),"")</f>
        <v/>
      </c>
      <c r="N32" s="19">
        <f>IF(K32=1,(F32+G32)*INDEX('الإعدادات'!$E$15:$E$29,MATCH(B32&amp;"",'الإعدادات'!$A$15:$A$29,0)),"")</f>
        <v/>
      </c>
      <c r="O32" s="15">
        <f>IF(J32="متعثر",COUNTIF($J$6:J32,"متعثر"),"")</f>
        <v/>
      </c>
      <c r="P32" s="6">
        <f>IF(J32="","",IF(J32="بدون طالب","اختر الطالب",IF(J32="مادة غير موجودة","اختر المادة من الإعدادات",IF(COUNTIF('الطلاب'!$A$6:$A$305,A32&amp;"")=0,"الطالب غير موجود في الطلاب",IF(IF(ISNUMBER(C32),IF(ISNUMBER(F32),IF(C32&gt;F32,1,0),0),0)=1,"أعمال السنة أكبر من الحد الأقصى",IF(IF(ISNUMBER(D32),IF(ISNUMBER(G32),IF(D32&gt;G32,1,0),0),0)=1,"النهائي أكبر من الحد الأقصى",IF(J32="ناقص","درجة غير مكتوبة","")))))))</f>
        <v/>
      </c>
    </row>
    <row r="33">
      <c r="A33" s="5" t="inlineStr">
        <is>
          <t>يوسف</t>
        </is>
      </c>
      <c r="B33" s="5" t="inlineStr">
        <is>
          <t>العلوم</t>
        </is>
      </c>
      <c r="C33" s="18" t="n">
        <v>10</v>
      </c>
      <c r="D33" s="18" t="n">
        <v>18</v>
      </c>
      <c r="E33" s="6">
        <f>IF(B33&amp;""="","",IFERROR(INDEX('الإعدادات'!$B$15:$B$29,MATCH(B33&amp;"",'الإعدادات'!$A$15:$A$29,0)),""))</f>
        <v/>
      </c>
      <c r="F33" s="19">
        <f>IF(B33&amp;""="","",IFERROR(INDEX('الإعدادات'!$C$15:$C$29,MATCH(B33&amp;"",'الإعدادات'!$A$15:$A$29,0)),""))</f>
        <v/>
      </c>
      <c r="G33" s="19">
        <f>IF(B33&amp;""="","",IFERROR(INDEX('الإعدادات'!$D$15:$D$29,MATCH(B33&amp;"",'الإعدادات'!$A$15:$A$29,0)),""))</f>
        <v/>
      </c>
      <c r="H33" s="19">
        <f>IF(AND(ISNUMBER(C33),ISNUMBER(D33)),C33+D33,"")</f>
        <v/>
      </c>
      <c r="I33" s="20">
        <f>IF(ISNUMBER(H33),IF(ISNUMBER(F33),IF(F33+G33=0,"",H33/(F33+G33)),""),"")</f>
        <v/>
      </c>
      <c r="J33" s="6">
        <f>IF(AND(A33&amp;""="",B33&amp;""=""),"",IF(A33&amp;""="","بدون طالب",IF(NOT(ISNUMBER(F33)),"مادة غير موجودة",IF(I33="","ناقص",IF(I33&gt;='الإعدادات'!$B$4,"ناجح","متعثر")))))</f>
        <v/>
      </c>
      <c r="K33" s="21">
        <f>IF(J33="","",IF(OR(J33="ناجح",J33="متعثر"),1,0))</f>
        <v/>
      </c>
      <c r="L33" s="19">
        <f>IF(K33=1,C33*INDEX('الإعدادات'!$E$15:$E$29,MATCH(B33&amp;"",'الإعدادات'!$A$15:$A$29,0)),"")</f>
        <v/>
      </c>
      <c r="M33" s="19">
        <f>IF(K33=1,D33*INDEX('الإعدادات'!$E$15:$E$29,MATCH(B33&amp;"",'الإعدادات'!$A$15:$A$29,0)),"")</f>
        <v/>
      </c>
      <c r="N33" s="19">
        <f>IF(K33=1,(F33+G33)*INDEX('الإعدادات'!$E$15:$E$29,MATCH(B33&amp;"",'الإعدادات'!$A$15:$A$29,0)),"")</f>
        <v/>
      </c>
      <c r="O33" s="15">
        <f>IF(J33="متعثر",COUNTIF($J$6:J33,"متعثر"),"")</f>
        <v/>
      </c>
      <c r="P33" s="6">
        <f>IF(J33="","",IF(J33="بدون طالب","اختر الطالب",IF(J33="مادة غير موجودة","اختر المادة من الإعدادات",IF(COUNTIF('الطلاب'!$A$6:$A$305,A33&amp;"")=0,"الطالب غير موجود في الطلاب",IF(IF(ISNUMBER(C33),IF(ISNUMBER(F33),IF(C33&gt;F33,1,0),0),0)=1,"أعمال السنة أكبر من الحد الأقصى",IF(IF(ISNUMBER(D33),IF(ISNUMBER(G33),IF(D33&gt;G33,1,0),0),0)=1,"النهائي أكبر من الحد الأقصى",IF(J33="ناقص","درجة غير مكتوبة","")))))))</f>
        <v/>
      </c>
    </row>
    <row r="34">
      <c r="A34" s="5" t="inlineStr">
        <is>
          <t>يوسف</t>
        </is>
      </c>
      <c r="B34" s="5" t="inlineStr">
        <is>
          <t>اللغة الإنجليزية</t>
        </is>
      </c>
      <c r="C34" s="18" t="n">
        <v>11</v>
      </c>
      <c r="D34" s="18" t="n">
        <v>12</v>
      </c>
      <c r="E34" s="6">
        <f>IF(B34&amp;""="","",IFERROR(INDEX('الإعدادات'!$B$15:$B$29,MATCH(B34&amp;"",'الإعدادات'!$A$15:$A$29,0)),""))</f>
        <v/>
      </c>
      <c r="F34" s="19">
        <f>IF(B34&amp;""="","",IFERROR(INDEX('الإعدادات'!$C$15:$C$29,MATCH(B34&amp;"",'الإعدادات'!$A$15:$A$29,0)),""))</f>
        <v/>
      </c>
      <c r="G34" s="19">
        <f>IF(B34&amp;""="","",IFERROR(INDEX('الإعدادات'!$D$15:$D$29,MATCH(B34&amp;"",'الإعدادات'!$A$15:$A$29,0)),""))</f>
        <v/>
      </c>
      <c r="H34" s="19">
        <f>IF(AND(ISNUMBER(C34),ISNUMBER(D34)),C34+D34,"")</f>
        <v/>
      </c>
      <c r="I34" s="20">
        <f>IF(ISNUMBER(H34),IF(ISNUMBER(F34),IF(F34+G34=0,"",H34/(F34+G34)),""),"")</f>
        <v/>
      </c>
      <c r="J34" s="6">
        <f>IF(AND(A34&amp;""="",B34&amp;""=""),"",IF(A34&amp;""="","بدون طالب",IF(NOT(ISNUMBER(F34)),"مادة غير موجودة",IF(I34="","ناقص",IF(I34&gt;='الإعدادات'!$B$4,"ناجح","متعثر")))))</f>
        <v/>
      </c>
      <c r="K34" s="21">
        <f>IF(J34="","",IF(OR(J34="ناجح",J34="متعثر"),1,0))</f>
        <v/>
      </c>
      <c r="L34" s="19">
        <f>IF(K34=1,C34*INDEX('الإعدادات'!$E$15:$E$29,MATCH(B34&amp;"",'الإعدادات'!$A$15:$A$29,0)),"")</f>
        <v/>
      </c>
      <c r="M34" s="19">
        <f>IF(K34=1,D34*INDEX('الإعدادات'!$E$15:$E$29,MATCH(B34&amp;"",'الإعدادات'!$A$15:$A$29,0)),"")</f>
        <v/>
      </c>
      <c r="N34" s="19">
        <f>IF(K34=1,(F34+G34)*INDEX('الإعدادات'!$E$15:$E$29,MATCH(B34&amp;"",'الإعدادات'!$A$15:$A$29,0)),"")</f>
        <v/>
      </c>
      <c r="O34" s="15">
        <f>IF(J34="متعثر",COUNTIF($J$6:J34,"متعثر"),"")</f>
        <v/>
      </c>
      <c r="P34" s="6">
        <f>IF(J34="","",IF(J34="بدون طالب","اختر الطالب",IF(J34="مادة غير موجودة","اختر المادة من الإعدادات",IF(COUNTIF('الطلاب'!$A$6:$A$305,A34&amp;"")=0,"الطالب غير موجود في الطلاب",IF(IF(ISNUMBER(C34),IF(ISNUMBER(F34),IF(C34&gt;F34,1,0),0),0)=1,"أعمال السنة أكبر من الحد الأقصى",IF(IF(ISNUMBER(D34),IF(ISNUMBER(G34),IF(D34&gt;G34,1,0),0),0)=1,"النهائي أكبر من الحد الأقصى",IF(J34="ناقص","درجة غير مكتوبة","")))))))</f>
        <v/>
      </c>
    </row>
    <row r="35">
      <c r="A35" s="5" t="inlineStr">
        <is>
          <t>يوسف</t>
        </is>
      </c>
      <c r="B35" s="5" t="inlineStr">
        <is>
          <t>الدراسات الاجتماعية</t>
        </is>
      </c>
      <c r="C35" s="18" t="n">
        <v>10</v>
      </c>
      <c r="D35" s="18" t="n">
        <v>16</v>
      </c>
      <c r="E35" s="6">
        <f>IF(B35&amp;""="","",IFERROR(INDEX('الإعدادات'!$B$15:$B$29,MATCH(B35&amp;"",'الإعدادات'!$A$15:$A$29,0)),""))</f>
        <v/>
      </c>
      <c r="F35" s="19">
        <f>IF(B35&amp;""="","",IFERROR(INDEX('الإعدادات'!$C$15:$C$29,MATCH(B35&amp;"",'الإعدادات'!$A$15:$A$29,0)),""))</f>
        <v/>
      </c>
      <c r="G35" s="19">
        <f>IF(B35&amp;""="","",IFERROR(INDEX('الإعدادات'!$D$15:$D$29,MATCH(B35&amp;"",'الإعدادات'!$A$15:$A$29,0)),""))</f>
        <v/>
      </c>
      <c r="H35" s="19">
        <f>IF(AND(ISNUMBER(C35),ISNUMBER(D35)),C35+D35,"")</f>
        <v/>
      </c>
      <c r="I35" s="20">
        <f>IF(ISNUMBER(H35),IF(ISNUMBER(F35),IF(F35+G35=0,"",H35/(F35+G35)),""),"")</f>
        <v/>
      </c>
      <c r="J35" s="6">
        <f>IF(AND(A35&amp;""="",B35&amp;""=""),"",IF(A35&amp;""="","بدون طالب",IF(NOT(ISNUMBER(F35)),"مادة غير موجودة",IF(I35="","ناقص",IF(I35&gt;='الإعدادات'!$B$4,"ناجح","متعثر")))))</f>
        <v/>
      </c>
      <c r="K35" s="21">
        <f>IF(J35="","",IF(OR(J35="ناجح",J35="متعثر"),1,0))</f>
        <v/>
      </c>
      <c r="L35" s="19">
        <f>IF(K35=1,C35*INDEX('الإعدادات'!$E$15:$E$29,MATCH(B35&amp;"",'الإعدادات'!$A$15:$A$29,0)),"")</f>
        <v/>
      </c>
      <c r="M35" s="19">
        <f>IF(K35=1,D35*INDEX('الإعدادات'!$E$15:$E$29,MATCH(B35&amp;"",'الإعدادات'!$A$15:$A$29,0)),"")</f>
        <v/>
      </c>
      <c r="N35" s="19">
        <f>IF(K35=1,(F35+G35)*INDEX('الإعدادات'!$E$15:$E$29,MATCH(B35&amp;"",'الإعدادات'!$A$15:$A$29,0)),"")</f>
        <v/>
      </c>
      <c r="O35" s="15">
        <f>IF(J35="متعثر",COUNTIF($J$6:J35,"متعثر"),"")</f>
        <v/>
      </c>
      <c r="P35" s="6">
        <f>IF(J35="","",IF(J35="بدون طالب","اختر الطالب",IF(J35="مادة غير موجودة","اختر المادة من الإعدادات",IF(COUNTIF('الطلاب'!$A$6:$A$305,A35&amp;"")=0,"الطالب غير موجود في الطلاب",IF(IF(ISNUMBER(C35),IF(ISNUMBER(F35),IF(C35&gt;F35,1,0),0),0)=1,"أعمال السنة أكبر من الحد الأقصى",IF(IF(ISNUMBER(D35),IF(ISNUMBER(G35),IF(D35&gt;G35,1,0),0),0)=1,"النهائي أكبر من الحد الأقصى",IF(J35="ناقص","درجة غير مكتوبة","")))))))</f>
        <v/>
      </c>
    </row>
    <row r="36">
      <c r="A36" s="5" t="inlineStr">
        <is>
          <t>عمر</t>
        </is>
      </c>
      <c r="B36" s="5" t="inlineStr">
        <is>
          <t>القرآن الكريم</t>
        </is>
      </c>
      <c r="C36" s="18" t="n">
        <v>9</v>
      </c>
      <c r="D36" s="18" t="n">
        <v>10</v>
      </c>
      <c r="E36" s="6">
        <f>IF(B36&amp;""="","",IFERROR(INDEX('الإعدادات'!$B$15:$B$29,MATCH(B36&amp;"",'الإعدادات'!$A$15:$A$29,0)),""))</f>
        <v/>
      </c>
      <c r="F36" s="19">
        <f>IF(B36&amp;""="","",IFERROR(INDEX('الإعدادات'!$C$15:$C$29,MATCH(B36&amp;"",'الإعدادات'!$A$15:$A$29,0)),""))</f>
        <v/>
      </c>
      <c r="G36" s="19">
        <f>IF(B36&amp;""="","",IFERROR(INDEX('الإعدادات'!$D$15:$D$29,MATCH(B36&amp;"",'الإعدادات'!$A$15:$A$29,0)),""))</f>
        <v/>
      </c>
      <c r="H36" s="19">
        <f>IF(AND(ISNUMBER(C36),ISNUMBER(D36)),C36+D36,"")</f>
        <v/>
      </c>
      <c r="I36" s="20">
        <f>IF(ISNUMBER(H36),IF(ISNUMBER(F36),IF(F36+G36=0,"",H36/(F36+G36)),""),"")</f>
        <v/>
      </c>
      <c r="J36" s="6">
        <f>IF(AND(A36&amp;""="",B36&amp;""=""),"",IF(A36&amp;""="","بدون طالب",IF(NOT(ISNUMBER(F36)),"مادة غير موجودة",IF(I36="","ناقص",IF(I36&gt;='الإعدادات'!$B$4,"ناجح","متعثر")))))</f>
        <v/>
      </c>
      <c r="K36" s="21">
        <f>IF(J36="","",IF(OR(J36="ناجح",J36="متعثر"),1,0))</f>
        <v/>
      </c>
      <c r="L36" s="19">
        <f>IF(K36=1,C36*INDEX('الإعدادات'!$E$15:$E$29,MATCH(B36&amp;"",'الإعدادات'!$A$15:$A$29,0)),"")</f>
        <v/>
      </c>
      <c r="M36" s="19">
        <f>IF(K36=1,D36*INDEX('الإعدادات'!$E$15:$E$29,MATCH(B36&amp;"",'الإعدادات'!$A$15:$A$29,0)),"")</f>
        <v/>
      </c>
      <c r="N36" s="19">
        <f>IF(K36=1,(F36+G36)*INDEX('الإعدادات'!$E$15:$E$29,MATCH(B36&amp;"",'الإعدادات'!$A$15:$A$29,0)),"")</f>
        <v/>
      </c>
      <c r="O36" s="15">
        <f>IF(J36="متعثر",COUNTIF($J$6:J36,"متعثر"),"")</f>
        <v/>
      </c>
      <c r="P36" s="6">
        <f>IF(J36="","",IF(J36="بدون طالب","اختر الطالب",IF(J36="مادة غير موجودة","اختر المادة من الإعدادات",IF(COUNTIF('الطلاب'!$A$6:$A$305,A36&amp;"")=0,"الطالب غير موجود في الطلاب",IF(IF(ISNUMBER(C36),IF(ISNUMBER(F36),IF(C36&gt;F36,1,0),0),0)=1,"أعمال السنة أكبر من الحد الأقصى",IF(IF(ISNUMBER(D36),IF(ISNUMBER(G36),IF(D36&gt;G36,1,0),0),0)=1,"النهائي أكبر من الحد الأقصى",IF(J36="ناقص","درجة غير مكتوبة","")))))))</f>
        <v/>
      </c>
    </row>
    <row r="37">
      <c r="A37" s="5" t="inlineStr">
        <is>
          <t>عمر</t>
        </is>
      </c>
      <c r="B37" s="5" t="inlineStr">
        <is>
          <t>الفقه</t>
        </is>
      </c>
      <c r="C37" s="18" t="n">
        <v>8</v>
      </c>
      <c r="D37" s="18" t="n">
        <v>9</v>
      </c>
      <c r="E37" s="6">
        <f>IF(B37&amp;""="","",IFERROR(INDEX('الإعدادات'!$B$15:$B$29,MATCH(B37&amp;"",'الإعدادات'!$A$15:$A$29,0)),""))</f>
        <v/>
      </c>
      <c r="F37" s="19">
        <f>IF(B37&amp;""="","",IFERROR(INDEX('الإعدادات'!$C$15:$C$29,MATCH(B37&amp;"",'الإعدادات'!$A$15:$A$29,0)),""))</f>
        <v/>
      </c>
      <c r="G37" s="19">
        <f>IF(B37&amp;""="","",IFERROR(INDEX('الإعدادات'!$D$15:$D$29,MATCH(B37&amp;"",'الإعدادات'!$A$15:$A$29,0)),""))</f>
        <v/>
      </c>
      <c r="H37" s="19">
        <f>IF(AND(ISNUMBER(C37),ISNUMBER(D37)),C37+D37,"")</f>
        <v/>
      </c>
      <c r="I37" s="20">
        <f>IF(ISNUMBER(H37),IF(ISNUMBER(F37),IF(F37+G37=0,"",H37/(F37+G37)),""),"")</f>
        <v/>
      </c>
      <c r="J37" s="6">
        <f>IF(AND(A37&amp;""="",B37&amp;""=""),"",IF(A37&amp;""="","بدون طالب",IF(NOT(ISNUMBER(F37)),"مادة غير موجودة",IF(I37="","ناقص",IF(I37&gt;='الإعدادات'!$B$4,"ناجح","متعثر")))))</f>
        <v/>
      </c>
      <c r="K37" s="21">
        <f>IF(J37="","",IF(OR(J37="ناجح",J37="متعثر"),1,0))</f>
        <v/>
      </c>
      <c r="L37" s="19">
        <f>IF(K37=1,C37*INDEX('الإعدادات'!$E$15:$E$29,MATCH(B37&amp;"",'الإعدادات'!$A$15:$A$29,0)),"")</f>
        <v/>
      </c>
      <c r="M37" s="19">
        <f>IF(K37=1,D37*INDEX('الإعدادات'!$E$15:$E$29,MATCH(B37&amp;"",'الإعدادات'!$A$15:$A$29,0)),"")</f>
        <v/>
      </c>
      <c r="N37" s="19">
        <f>IF(K37=1,(F37+G37)*INDEX('الإعدادات'!$E$15:$E$29,MATCH(B37&amp;"",'الإعدادات'!$A$15:$A$29,0)),"")</f>
        <v/>
      </c>
      <c r="O37" s="15">
        <f>IF(J37="متعثر",COUNTIF($J$6:J37,"متعثر"),"")</f>
        <v/>
      </c>
      <c r="P37" s="6">
        <f>IF(J37="","",IF(J37="بدون طالب","اختر الطالب",IF(J37="مادة غير موجودة","اختر المادة من الإعدادات",IF(COUNTIF('الطلاب'!$A$6:$A$305,A37&amp;"")=0,"الطالب غير موجود في الطلاب",IF(IF(ISNUMBER(C37),IF(ISNUMBER(F37),IF(C37&gt;F37,1,0),0),0)=1,"أعمال السنة أكبر من الحد الأقصى",IF(IF(ISNUMBER(D37),IF(ISNUMBER(G37),IF(D37&gt;G37,1,0),0),0)=1,"النهائي أكبر من الحد الأقصى",IF(J37="ناقص","درجة غير مكتوبة","")))))))</f>
        <v/>
      </c>
    </row>
    <row r="38">
      <c r="A38" s="5" t="inlineStr">
        <is>
          <t>عمر</t>
        </is>
      </c>
      <c r="B38" s="5" t="inlineStr">
        <is>
          <t>الحديث</t>
        </is>
      </c>
      <c r="C38" s="18" t="n">
        <v>10</v>
      </c>
      <c r="D38" s="18" t="n">
        <v>13</v>
      </c>
      <c r="E38" s="6">
        <f>IF(B38&amp;""="","",IFERROR(INDEX('الإعدادات'!$B$15:$B$29,MATCH(B38&amp;"",'الإعدادات'!$A$15:$A$29,0)),""))</f>
        <v/>
      </c>
      <c r="F38" s="19">
        <f>IF(B38&amp;""="","",IFERROR(INDEX('الإعدادات'!$C$15:$C$29,MATCH(B38&amp;"",'الإعدادات'!$A$15:$A$29,0)),""))</f>
        <v/>
      </c>
      <c r="G38" s="19">
        <f>IF(B38&amp;""="","",IFERROR(INDEX('الإعدادات'!$D$15:$D$29,MATCH(B38&amp;"",'الإعدادات'!$A$15:$A$29,0)),""))</f>
        <v/>
      </c>
      <c r="H38" s="19">
        <f>IF(AND(ISNUMBER(C38),ISNUMBER(D38)),C38+D38,"")</f>
        <v/>
      </c>
      <c r="I38" s="20">
        <f>IF(ISNUMBER(H38),IF(ISNUMBER(F38),IF(F38+G38=0,"",H38/(F38+G38)),""),"")</f>
        <v/>
      </c>
      <c r="J38" s="6">
        <f>IF(AND(A38&amp;""="",B38&amp;""=""),"",IF(A38&amp;""="","بدون طالب",IF(NOT(ISNUMBER(F38)),"مادة غير موجودة",IF(I38="","ناقص",IF(I38&gt;='الإعدادات'!$B$4,"ناجح","متعثر")))))</f>
        <v/>
      </c>
      <c r="K38" s="21">
        <f>IF(J38="","",IF(OR(J38="ناجح",J38="متعثر"),1,0))</f>
        <v/>
      </c>
      <c r="L38" s="19">
        <f>IF(K38=1,C38*INDEX('الإعدادات'!$E$15:$E$29,MATCH(B38&amp;"",'الإعدادات'!$A$15:$A$29,0)),"")</f>
        <v/>
      </c>
      <c r="M38" s="19">
        <f>IF(K38=1,D38*INDEX('الإعدادات'!$E$15:$E$29,MATCH(B38&amp;"",'الإعدادات'!$A$15:$A$29,0)),"")</f>
        <v/>
      </c>
      <c r="N38" s="19">
        <f>IF(K38=1,(F38+G38)*INDEX('الإعدادات'!$E$15:$E$29,MATCH(B38&amp;"",'الإعدادات'!$A$15:$A$29,0)),"")</f>
        <v/>
      </c>
      <c r="O38" s="15">
        <f>IF(J38="متعثر",COUNTIF($J$6:J38,"متعثر"),"")</f>
        <v/>
      </c>
      <c r="P38" s="6">
        <f>IF(J38="","",IF(J38="بدون طالب","اختر الطالب",IF(J38="مادة غير موجودة","اختر المادة من الإعدادات",IF(COUNTIF('الطلاب'!$A$6:$A$305,A38&amp;"")=0,"الطالب غير موجود في الطلاب",IF(IF(ISNUMBER(C38),IF(ISNUMBER(F38),IF(C38&gt;F38,1,0),0),0)=1,"أعمال السنة أكبر من الحد الأقصى",IF(IF(ISNUMBER(D38),IF(ISNUMBER(G38),IF(D38&gt;G38,1,0),0),0)=1,"النهائي أكبر من الحد الأقصى",IF(J38="ناقص","درجة غير مكتوبة","")))))))</f>
        <v/>
      </c>
    </row>
    <row r="39">
      <c r="A39" s="5" t="inlineStr">
        <is>
          <t>عمر</t>
        </is>
      </c>
      <c r="B39" s="5" t="inlineStr">
        <is>
          <t>النحو</t>
        </is>
      </c>
      <c r="C39" s="18" t="n">
        <v>11</v>
      </c>
      <c r="D39" s="18" t="n">
        <v>16</v>
      </c>
      <c r="E39" s="6">
        <f>IF(B39&amp;""="","",IFERROR(INDEX('الإعدادات'!$B$15:$B$29,MATCH(B39&amp;"",'الإعدادات'!$A$15:$A$29,0)),""))</f>
        <v/>
      </c>
      <c r="F39" s="19">
        <f>IF(B39&amp;""="","",IFERROR(INDEX('الإعدادات'!$C$15:$C$29,MATCH(B39&amp;"",'الإعدادات'!$A$15:$A$29,0)),""))</f>
        <v/>
      </c>
      <c r="G39" s="19">
        <f>IF(B39&amp;""="","",IFERROR(INDEX('الإعدادات'!$D$15:$D$29,MATCH(B39&amp;"",'الإعدادات'!$A$15:$A$29,0)),""))</f>
        <v/>
      </c>
      <c r="H39" s="19">
        <f>IF(AND(ISNUMBER(C39),ISNUMBER(D39)),C39+D39,"")</f>
        <v/>
      </c>
      <c r="I39" s="20">
        <f>IF(ISNUMBER(H39),IF(ISNUMBER(F39),IF(F39+G39=0,"",H39/(F39+G39)),""),"")</f>
        <v/>
      </c>
      <c r="J39" s="6">
        <f>IF(AND(A39&amp;""="",B39&amp;""=""),"",IF(A39&amp;""="","بدون طالب",IF(NOT(ISNUMBER(F39)),"مادة غير موجودة",IF(I39="","ناقص",IF(I39&gt;='الإعدادات'!$B$4,"ناجح","متعثر")))))</f>
        <v/>
      </c>
      <c r="K39" s="21">
        <f>IF(J39="","",IF(OR(J39="ناجح",J39="متعثر"),1,0))</f>
        <v/>
      </c>
      <c r="L39" s="19">
        <f>IF(K39=1,C39*INDEX('الإعدادات'!$E$15:$E$29,MATCH(B39&amp;"",'الإعدادات'!$A$15:$A$29,0)),"")</f>
        <v/>
      </c>
      <c r="M39" s="19">
        <f>IF(K39=1,D39*INDEX('الإعدادات'!$E$15:$E$29,MATCH(B39&amp;"",'الإعدادات'!$A$15:$A$29,0)),"")</f>
        <v/>
      </c>
      <c r="N39" s="19">
        <f>IF(K39=1,(F39+G39)*INDEX('الإعدادات'!$E$15:$E$29,MATCH(B39&amp;"",'الإعدادات'!$A$15:$A$29,0)),"")</f>
        <v/>
      </c>
      <c r="O39" s="15">
        <f>IF(J39="متعثر",COUNTIF($J$6:J39,"متعثر"),"")</f>
        <v/>
      </c>
      <c r="P39" s="6">
        <f>IF(J39="","",IF(J39="بدون طالب","اختر الطالب",IF(J39="مادة غير موجودة","اختر المادة من الإعدادات",IF(COUNTIF('الطلاب'!$A$6:$A$305,A39&amp;"")=0,"الطالب غير موجود في الطلاب",IF(IF(ISNUMBER(C39),IF(ISNUMBER(F39),IF(C39&gt;F39,1,0),0),0)=1,"أعمال السنة أكبر من الحد الأقصى",IF(IF(ISNUMBER(D39),IF(ISNUMBER(G39),IF(D39&gt;G39,1,0),0),0)=1,"النهائي أكبر من الحد الأقصى",IF(J39="ناقص","درجة غير مكتوبة","")))))))</f>
        <v/>
      </c>
    </row>
    <row r="40">
      <c r="A40" s="5" t="inlineStr">
        <is>
          <t>عمر</t>
        </is>
      </c>
      <c r="B40" s="5" t="inlineStr">
        <is>
          <t>البلاغة</t>
        </is>
      </c>
      <c r="C40" s="18" t="n">
        <v>12</v>
      </c>
      <c r="D40" s="18" t="n">
        <v>15</v>
      </c>
      <c r="E40" s="6">
        <f>IF(B40&amp;""="","",IFERROR(INDEX('الإعدادات'!$B$15:$B$29,MATCH(B40&amp;"",'الإعدادات'!$A$15:$A$29,0)),""))</f>
        <v/>
      </c>
      <c r="F40" s="19">
        <f>IF(B40&amp;""="","",IFERROR(INDEX('الإعدادات'!$C$15:$C$29,MATCH(B40&amp;"",'الإعدادات'!$A$15:$A$29,0)),""))</f>
        <v/>
      </c>
      <c r="G40" s="19">
        <f>IF(B40&amp;""="","",IFERROR(INDEX('الإعدادات'!$D$15:$D$29,MATCH(B40&amp;"",'الإعدادات'!$A$15:$A$29,0)),""))</f>
        <v/>
      </c>
      <c r="H40" s="19">
        <f>IF(AND(ISNUMBER(C40),ISNUMBER(D40)),C40+D40,"")</f>
        <v/>
      </c>
      <c r="I40" s="20">
        <f>IF(ISNUMBER(H40),IF(ISNUMBER(F40),IF(F40+G40=0,"",H40/(F40+G40)),""),"")</f>
        <v/>
      </c>
      <c r="J40" s="6">
        <f>IF(AND(A40&amp;""="",B40&amp;""=""),"",IF(A40&amp;""="","بدون طالب",IF(NOT(ISNUMBER(F40)),"مادة غير موجودة",IF(I40="","ناقص",IF(I40&gt;='الإعدادات'!$B$4,"ناجح","متعثر")))))</f>
        <v/>
      </c>
      <c r="K40" s="21">
        <f>IF(J40="","",IF(OR(J40="ناجح",J40="متعثر"),1,0))</f>
        <v/>
      </c>
      <c r="L40" s="19">
        <f>IF(K40=1,C40*INDEX('الإعدادات'!$E$15:$E$29,MATCH(B40&amp;"",'الإعدادات'!$A$15:$A$29,0)),"")</f>
        <v/>
      </c>
      <c r="M40" s="19">
        <f>IF(K40=1,D40*INDEX('الإعدادات'!$E$15:$E$29,MATCH(B40&amp;"",'الإعدادات'!$A$15:$A$29,0)),"")</f>
        <v/>
      </c>
      <c r="N40" s="19">
        <f>IF(K40=1,(F40+G40)*INDEX('الإعدادات'!$E$15:$E$29,MATCH(B40&amp;"",'الإعدادات'!$A$15:$A$29,0)),"")</f>
        <v/>
      </c>
      <c r="O40" s="15">
        <f>IF(J40="متعثر",COUNTIF($J$6:J40,"متعثر"),"")</f>
        <v/>
      </c>
      <c r="P40" s="6">
        <f>IF(J40="","",IF(J40="بدون طالب","اختر الطالب",IF(J40="مادة غير موجودة","اختر المادة من الإعدادات",IF(COUNTIF('الطلاب'!$A$6:$A$305,A40&amp;"")=0,"الطالب غير موجود في الطلاب",IF(IF(ISNUMBER(C40),IF(ISNUMBER(F40),IF(C40&gt;F40,1,0),0),0)=1,"أعمال السنة أكبر من الحد الأقصى",IF(IF(ISNUMBER(D40),IF(ISNUMBER(G40),IF(D40&gt;G40,1,0),0),0)=1,"النهائي أكبر من الحد الأقصى",IF(J40="ناقص","درجة غير مكتوبة","")))))))</f>
        <v/>
      </c>
    </row>
    <row r="41">
      <c r="A41" s="5" t="inlineStr">
        <is>
          <t>عمر</t>
        </is>
      </c>
      <c r="B41" s="5" t="inlineStr">
        <is>
          <t>الأدب والنصوص</t>
        </is>
      </c>
      <c r="C41" s="18" t="n">
        <v>10</v>
      </c>
      <c r="D41" s="18" t="n">
        <v>17</v>
      </c>
      <c r="E41" s="6">
        <f>IF(B41&amp;""="","",IFERROR(INDEX('الإعدادات'!$B$15:$B$29,MATCH(B41&amp;"",'الإعدادات'!$A$15:$A$29,0)),""))</f>
        <v/>
      </c>
      <c r="F41" s="19">
        <f>IF(B41&amp;""="","",IFERROR(INDEX('الإعدادات'!$C$15:$C$29,MATCH(B41&amp;"",'الإعدادات'!$A$15:$A$29,0)),""))</f>
        <v/>
      </c>
      <c r="G41" s="19">
        <f>IF(B41&amp;""="","",IFERROR(INDEX('الإعدادات'!$D$15:$D$29,MATCH(B41&amp;"",'الإعدادات'!$A$15:$A$29,0)),""))</f>
        <v/>
      </c>
      <c r="H41" s="19">
        <f>IF(AND(ISNUMBER(C41),ISNUMBER(D41)),C41+D41,"")</f>
        <v/>
      </c>
      <c r="I41" s="20">
        <f>IF(ISNUMBER(H41),IF(ISNUMBER(F41),IF(F41+G41=0,"",H41/(F41+G41)),""),"")</f>
        <v/>
      </c>
      <c r="J41" s="6">
        <f>IF(AND(A41&amp;""="",B41&amp;""=""),"",IF(A41&amp;""="","بدون طالب",IF(NOT(ISNUMBER(F41)),"مادة غير موجودة",IF(I41="","ناقص",IF(I41&gt;='الإعدادات'!$B$4,"ناجح","متعثر")))))</f>
        <v/>
      </c>
      <c r="K41" s="21">
        <f>IF(J41="","",IF(OR(J41="ناجح",J41="متعثر"),1,0))</f>
        <v/>
      </c>
      <c r="L41" s="19">
        <f>IF(K41=1,C41*INDEX('الإعدادات'!$E$15:$E$29,MATCH(B41&amp;"",'الإعدادات'!$A$15:$A$29,0)),"")</f>
        <v/>
      </c>
      <c r="M41" s="19">
        <f>IF(K41=1,D41*INDEX('الإعدادات'!$E$15:$E$29,MATCH(B41&amp;"",'الإعدادات'!$A$15:$A$29,0)),"")</f>
        <v/>
      </c>
      <c r="N41" s="19">
        <f>IF(K41=1,(F41+G41)*INDEX('الإعدادات'!$E$15:$E$29,MATCH(B41&amp;"",'الإعدادات'!$A$15:$A$29,0)),"")</f>
        <v/>
      </c>
      <c r="O41" s="15">
        <f>IF(J41="متعثر",COUNTIF($J$6:J41,"متعثر"),"")</f>
        <v/>
      </c>
      <c r="P41" s="6">
        <f>IF(J41="","",IF(J41="بدون طالب","اختر الطالب",IF(J41="مادة غير موجودة","اختر المادة من الإعدادات",IF(COUNTIF('الطلاب'!$A$6:$A$305,A41&amp;"")=0,"الطالب غير موجود في الطلاب",IF(IF(ISNUMBER(C41),IF(ISNUMBER(F41),IF(C41&gt;F41,1,0),0),0)=1,"أعمال السنة أكبر من الحد الأقصى",IF(IF(ISNUMBER(D41),IF(ISNUMBER(G41),IF(D41&gt;G41,1,0),0),0)=1,"النهائي أكبر من الحد الأقصى",IF(J41="ناقص","درجة غير مكتوبة","")))))))</f>
        <v/>
      </c>
    </row>
    <row r="42">
      <c r="A42" s="5" t="inlineStr">
        <is>
          <t>عمر</t>
        </is>
      </c>
      <c r="B42" s="5" t="inlineStr">
        <is>
          <t>الرياضيات</t>
        </is>
      </c>
      <c r="C42" s="18" t="n">
        <v>10</v>
      </c>
      <c r="D42" s="18" t="n">
        <v>20</v>
      </c>
      <c r="E42" s="6">
        <f>IF(B42&amp;""="","",IFERROR(INDEX('الإعدادات'!$B$15:$B$29,MATCH(B42&amp;"",'الإعدادات'!$A$15:$A$29,0)),""))</f>
        <v/>
      </c>
      <c r="F42" s="19">
        <f>IF(B42&amp;""="","",IFERROR(INDEX('الإعدادات'!$C$15:$C$29,MATCH(B42&amp;"",'الإعدادات'!$A$15:$A$29,0)),""))</f>
        <v/>
      </c>
      <c r="G42" s="19">
        <f>IF(B42&amp;""="","",IFERROR(INDEX('الإعدادات'!$D$15:$D$29,MATCH(B42&amp;"",'الإعدادات'!$A$15:$A$29,0)),""))</f>
        <v/>
      </c>
      <c r="H42" s="19">
        <f>IF(AND(ISNUMBER(C42),ISNUMBER(D42)),C42+D42,"")</f>
        <v/>
      </c>
      <c r="I42" s="20">
        <f>IF(ISNUMBER(H42),IF(ISNUMBER(F42),IF(F42+G42=0,"",H42/(F42+G42)),""),"")</f>
        <v/>
      </c>
      <c r="J42" s="6">
        <f>IF(AND(A42&amp;""="",B42&amp;""=""),"",IF(A42&amp;""="","بدون طالب",IF(NOT(ISNUMBER(F42)),"مادة غير موجودة",IF(I42="","ناقص",IF(I42&gt;='الإعدادات'!$B$4,"ناجح","متعثر")))))</f>
        <v/>
      </c>
      <c r="K42" s="21">
        <f>IF(J42="","",IF(OR(J42="ناجح",J42="متعثر"),1,0))</f>
        <v/>
      </c>
      <c r="L42" s="19">
        <f>IF(K42=1,C42*INDEX('الإعدادات'!$E$15:$E$29,MATCH(B42&amp;"",'الإعدادات'!$A$15:$A$29,0)),"")</f>
        <v/>
      </c>
      <c r="M42" s="19">
        <f>IF(K42=1,D42*INDEX('الإعدادات'!$E$15:$E$29,MATCH(B42&amp;"",'الإعدادات'!$A$15:$A$29,0)),"")</f>
        <v/>
      </c>
      <c r="N42" s="19">
        <f>IF(K42=1,(F42+G42)*INDEX('الإعدادات'!$E$15:$E$29,MATCH(B42&amp;"",'الإعدادات'!$A$15:$A$29,0)),"")</f>
        <v/>
      </c>
      <c r="O42" s="15">
        <f>IF(J42="متعثر",COUNTIF($J$6:J42,"متعثر"),"")</f>
        <v/>
      </c>
      <c r="P42" s="6">
        <f>IF(J42="","",IF(J42="بدون طالب","اختر الطالب",IF(J42="مادة غير موجودة","اختر المادة من الإعدادات",IF(COUNTIF('الطلاب'!$A$6:$A$305,A42&amp;"")=0,"الطالب غير موجود في الطلاب",IF(IF(ISNUMBER(C42),IF(ISNUMBER(F42),IF(C42&gt;F42,1,0),0),0)=1,"أعمال السنة أكبر من الحد الأقصى",IF(IF(ISNUMBER(D42),IF(ISNUMBER(G42),IF(D42&gt;G42,1,0),0),0)=1,"النهائي أكبر من الحد الأقصى",IF(J42="ناقص","درجة غير مكتوبة","")))))))</f>
        <v/>
      </c>
    </row>
    <row r="43">
      <c r="A43" s="5" t="inlineStr">
        <is>
          <t>عمر</t>
        </is>
      </c>
      <c r="B43" s="5" t="inlineStr">
        <is>
          <t>العلوم</t>
        </is>
      </c>
      <c r="C43" s="18" t="n">
        <v>9</v>
      </c>
      <c r="D43" s="18" t="n">
        <v>20</v>
      </c>
      <c r="E43" s="6">
        <f>IF(B43&amp;""="","",IFERROR(INDEX('الإعدادات'!$B$15:$B$29,MATCH(B43&amp;"",'الإعدادات'!$A$15:$A$29,0)),""))</f>
        <v/>
      </c>
      <c r="F43" s="19">
        <f>IF(B43&amp;""="","",IFERROR(INDEX('الإعدادات'!$C$15:$C$29,MATCH(B43&amp;"",'الإعدادات'!$A$15:$A$29,0)),""))</f>
        <v/>
      </c>
      <c r="G43" s="19">
        <f>IF(B43&amp;""="","",IFERROR(INDEX('الإعدادات'!$D$15:$D$29,MATCH(B43&amp;"",'الإعدادات'!$A$15:$A$29,0)),""))</f>
        <v/>
      </c>
      <c r="H43" s="19">
        <f>IF(AND(ISNUMBER(C43),ISNUMBER(D43)),C43+D43,"")</f>
        <v/>
      </c>
      <c r="I43" s="20">
        <f>IF(ISNUMBER(H43),IF(ISNUMBER(F43),IF(F43+G43=0,"",H43/(F43+G43)),""),"")</f>
        <v/>
      </c>
      <c r="J43" s="6">
        <f>IF(AND(A43&amp;""="",B43&amp;""=""),"",IF(A43&amp;""="","بدون طالب",IF(NOT(ISNUMBER(F43)),"مادة غير موجودة",IF(I43="","ناقص",IF(I43&gt;='الإعدادات'!$B$4,"ناجح","متعثر")))))</f>
        <v/>
      </c>
      <c r="K43" s="21">
        <f>IF(J43="","",IF(OR(J43="ناجح",J43="متعثر"),1,0))</f>
        <v/>
      </c>
      <c r="L43" s="19">
        <f>IF(K43=1,C43*INDEX('الإعدادات'!$E$15:$E$29,MATCH(B43&amp;"",'الإعدادات'!$A$15:$A$29,0)),"")</f>
        <v/>
      </c>
      <c r="M43" s="19">
        <f>IF(K43=1,D43*INDEX('الإعدادات'!$E$15:$E$29,MATCH(B43&amp;"",'الإعدادات'!$A$15:$A$29,0)),"")</f>
        <v/>
      </c>
      <c r="N43" s="19">
        <f>IF(K43=1,(F43+G43)*INDEX('الإعدادات'!$E$15:$E$29,MATCH(B43&amp;"",'الإعدادات'!$A$15:$A$29,0)),"")</f>
        <v/>
      </c>
      <c r="O43" s="15">
        <f>IF(J43="متعثر",COUNTIF($J$6:J43,"متعثر"),"")</f>
        <v/>
      </c>
      <c r="P43" s="6">
        <f>IF(J43="","",IF(J43="بدون طالب","اختر الطالب",IF(J43="مادة غير موجودة","اختر المادة من الإعدادات",IF(COUNTIF('الطلاب'!$A$6:$A$305,A43&amp;"")=0,"الطالب غير موجود في الطلاب",IF(IF(ISNUMBER(C43),IF(ISNUMBER(F43),IF(C43&gt;F43,1,0),0),0)=1,"أعمال السنة أكبر من الحد الأقصى",IF(IF(ISNUMBER(D43),IF(ISNUMBER(G43),IF(D43&gt;G43,1,0),0),0)=1,"النهائي أكبر من الحد الأقصى",IF(J43="ناقص","درجة غير مكتوبة","")))))))</f>
        <v/>
      </c>
    </row>
    <row r="44">
      <c r="A44" s="5" t="inlineStr">
        <is>
          <t>عمر</t>
        </is>
      </c>
      <c r="B44" s="5" t="inlineStr">
        <is>
          <t>اللغة الإنجليزية</t>
        </is>
      </c>
      <c r="C44" s="18" t="n">
        <v>9</v>
      </c>
      <c r="D44" s="18" t="n">
        <v>14</v>
      </c>
      <c r="E44" s="6">
        <f>IF(B44&amp;""="","",IFERROR(INDEX('الإعدادات'!$B$15:$B$29,MATCH(B44&amp;"",'الإعدادات'!$A$15:$A$29,0)),""))</f>
        <v/>
      </c>
      <c r="F44" s="19">
        <f>IF(B44&amp;""="","",IFERROR(INDEX('الإعدادات'!$C$15:$C$29,MATCH(B44&amp;"",'الإعدادات'!$A$15:$A$29,0)),""))</f>
        <v/>
      </c>
      <c r="G44" s="19">
        <f>IF(B44&amp;""="","",IFERROR(INDEX('الإعدادات'!$D$15:$D$29,MATCH(B44&amp;"",'الإعدادات'!$A$15:$A$29,0)),""))</f>
        <v/>
      </c>
      <c r="H44" s="19">
        <f>IF(AND(ISNUMBER(C44),ISNUMBER(D44)),C44+D44,"")</f>
        <v/>
      </c>
      <c r="I44" s="20">
        <f>IF(ISNUMBER(H44),IF(ISNUMBER(F44),IF(F44+G44=0,"",H44/(F44+G44)),""),"")</f>
        <v/>
      </c>
      <c r="J44" s="6">
        <f>IF(AND(A44&amp;""="",B44&amp;""=""),"",IF(A44&amp;""="","بدون طالب",IF(NOT(ISNUMBER(F44)),"مادة غير موجودة",IF(I44="","ناقص",IF(I44&gt;='الإعدادات'!$B$4,"ناجح","متعثر")))))</f>
        <v/>
      </c>
      <c r="K44" s="21">
        <f>IF(J44="","",IF(OR(J44="ناجح",J44="متعثر"),1,0))</f>
        <v/>
      </c>
      <c r="L44" s="19">
        <f>IF(K44=1,C44*INDEX('الإعدادات'!$E$15:$E$29,MATCH(B44&amp;"",'الإعدادات'!$A$15:$A$29,0)),"")</f>
        <v/>
      </c>
      <c r="M44" s="19">
        <f>IF(K44=1,D44*INDEX('الإعدادات'!$E$15:$E$29,MATCH(B44&amp;"",'الإعدادات'!$A$15:$A$29,0)),"")</f>
        <v/>
      </c>
      <c r="N44" s="19">
        <f>IF(K44=1,(F44+G44)*INDEX('الإعدادات'!$E$15:$E$29,MATCH(B44&amp;"",'الإعدادات'!$A$15:$A$29,0)),"")</f>
        <v/>
      </c>
      <c r="O44" s="15">
        <f>IF(J44="متعثر",COUNTIF($J$6:J44,"متعثر"),"")</f>
        <v/>
      </c>
      <c r="P44" s="6">
        <f>IF(J44="","",IF(J44="بدون طالب","اختر الطالب",IF(J44="مادة غير موجودة","اختر المادة من الإعدادات",IF(COUNTIF('الطلاب'!$A$6:$A$305,A44&amp;"")=0,"الطالب غير موجود في الطلاب",IF(IF(ISNUMBER(C44),IF(ISNUMBER(F44),IF(C44&gt;F44,1,0),0),0)=1,"أعمال السنة أكبر من الحد الأقصى",IF(IF(ISNUMBER(D44),IF(ISNUMBER(G44),IF(D44&gt;G44,1,0),0),0)=1,"النهائي أكبر من الحد الأقصى",IF(J44="ناقص","درجة غير مكتوبة","")))))))</f>
        <v/>
      </c>
    </row>
    <row r="45">
      <c r="A45" s="5" t="inlineStr">
        <is>
          <t>عمر</t>
        </is>
      </c>
      <c r="B45" s="5" t="inlineStr">
        <is>
          <t>الدراسات الاجتماعية</t>
        </is>
      </c>
      <c r="C45" s="18" t="n">
        <v>8</v>
      </c>
      <c r="D45" s="18" t="n">
        <v>18</v>
      </c>
      <c r="E45" s="6">
        <f>IF(B45&amp;""="","",IFERROR(INDEX('الإعدادات'!$B$15:$B$29,MATCH(B45&amp;"",'الإعدادات'!$A$15:$A$29,0)),""))</f>
        <v/>
      </c>
      <c r="F45" s="19">
        <f>IF(B45&amp;""="","",IFERROR(INDEX('الإعدادات'!$C$15:$C$29,MATCH(B45&amp;"",'الإعدادات'!$A$15:$A$29,0)),""))</f>
        <v/>
      </c>
      <c r="G45" s="19">
        <f>IF(B45&amp;""="","",IFERROR(INDEX('الإعدادات'!$D$15:$D$29,MATCH(B45&amp;"",'الإعدادات'!$A$15:$A$29,0)),""))</f>
        <v/>
      </c>
      <c r="H45" s="19">
        <f>IF(AND(ISNUMBER(C45),ISNUMBER(D45)),C45+D45,"")</f>
        <v/>
      </c>
      <c r="I45" s="20">
        <f>IF(ISNUMBER(H45),IF(ISNUMBER(F45),IF(F45+G45=0,"",H45/(F45+G45)),""),"")</f>
        <v/>
      </c>
      <c r="J45" s="6">
        <f>IF(AND(A45&amp;""="",B45&amp;""=""),"",IF(A45&amp;""="","بدون طالب",IF(NOT(ISNUMBER(F45)),"مادة غير موجودة",IF(I45="","ناقص",IF(I45&gt;='الإعدادات'!$B$4,"ناجح","متعثر")))))</f>
        <v/>
      </c>
      <c r="K45" s="21">
        <f>IF(J45="","",IF(OR(J45="ناجح",J45="متعثر"),1,0))</f>
        <v/>
      </c>
      <c r="L45" s="19">
        <f>IF(K45=1,C45*INDEX('الإعدادات'!$E$15:$E$29,MATCH(B45&amp;"",'الإعدادات'!$A$15:$A$29,0)),"")</f>
        <v/>
      </c>
      <c r="M45" s="19">
        <f>IF(K45=1,D45*INDEX('الإعدادات'!$E$15:$E$29,MATCH(B45&amp;"",'الإعدادات'!$A$15:$A$29,0)),"")</f>
        <v/>
      </c>
      <c r="N45" s="19">
        <f>IF(K45=1,(F45+G45)*INDEX('الإعدادات'!$E$15:$E$29,MATCH(B45&amp;"",'الإعدادات'!$A$15:$A$29,0)),"")</f>
        <v/>
      </c>
      <c r="O45" s="15">
        <f>IF(J45="متعثر",COUNTIF($J$6:J45,"متعثر"),"")</f>
        <v/>
      </c>
      <c r="P45" s="6">
        <f>IF(J45="","",IF(J45="بدون طالب","اختر الطالب",IF(J45="مادة غير موجودة","اختر المادة من الإعدادات",IF(COUNTIF('الطلاب'!$A$6:$A$305,A45&amp;"")=0,"الطالب غير موجود في الطلاب",IF(IF(ISNUMBER(C45),IF(ISNUMBER(F45),IF(C45&gt;F45,1,0),0),0)=1,"أعمال السنة أكبر من الحد الأقصى",IF(IF(ISNUMBER(D45),IF(ISNUMBER(G45),IF(D45&gt;G45,1,0),0),0)=1,"النهائي أكبر من الحد الأقصى",IF(J45="ناقص","درجة غير مكتوبة","")))))))</f>
        <v/>
      </c>
    </row>
    <row r="46">
      <c r="A46" s="5" t="inlineStr">
        <is>
          <t>علي</t>
        </is>
      </c>
      <c r="B46" s="5" t="inlineStr">
        <is>
          <t>القرآن الكريم</t>
        </is>
      </c>
      <c r="C46" s="18" t="n">
        <v>18</v>
      </c>
      <c r="D46" s="18" t="n">
        <v>27</v>
      </c>
      <c r="E46" s="6">
        <f>IF(B46&amp;""="","",IFERROR(INDEX('الإعدادات'!$B$15:$B$29,MATCH(B46&amp;"",'الإعدادات'!$A$15:$A$29,0)),""))</f>
        <v/>
      </c>
      <c r="F46" s="19">
        <f>IF(B46&amp;""="","",IFERROR(INDEX('الإعدادات'!$C$15:$C$29,MATCH(B46&amp;"",'الإعدادات'!$A$15:$A$29,0)),""))</f>
        <v/>
      </c>
      <c r="G46" s="19">
        <f>IF(B46&amp;""="","",IFERROR(INDEX('الإعدادات'!$D$15:$D$29,MATCH(B46&amp;"",'الإعدادات'!$A$15:$A$29,0)),""))</f>
        <v/>
      </c>
      <c r="H46" s="19">
        <f>IF(AND(ISNUMBER(C46),ISNUMBER(D46)),C46+D46,"")</f>
        <v/>
      </c>
      <c r="I46" s="20">
        <f>IF(ISNUMBER(H46),IF(ISNUMBER(F46),IF(F46+G46=0,"",H46/(F46+G46)),""),"")</f>
        <v/>
      </c>
      <c r="J46" s="6">
        <f>IF(AND(A46&amp;""="",B46&amp;""=""),"",IF(A46&amp;""="","بدون طالب",IF(NOT(ISNUMBER(F46)),"مادة غير موجودة",IF(I46="","ناقص",IF(I46&gt;='الإعدادات'!$B$4,"ناجح","متعثر")))))</f>
        <v/>
      </c>
      <c r="K46" s="21">
        <f>IF(J46="","",IF(OR(J46="ناجح",J46="متعثر"),1,0))</f>
        <v/>
      </c>
      <c r="L46" s="19">
        <f>IF(K46=1,C46*INDEX('الإعدادات'!$E$15:$E$29,MATCH(B46&amp;"",'الإعدادات'!$A$15:$A$29,0)),"")</f>
        <v/>
      </c>
      <c r="M46" s="19">
        <f>IF(K46=1,D46*INDEX('الإعدادات'!$E$15:$E$29,MATCH(B46&amp;"",'الإعدادات'!$A$15:$A$29,0)),"")</f>
        <v/>
      </c>
      <c r="N46" s="19">
        <f>IF(K46=1,(F46+G46)*INDEX('الإعدادات'!$E$15:$E$29,MATCH(B46&amp;"",'الإعدادات'!$A$15:$A$29,0)),"")</f>
        <v/>
      </c>
      <c r="O46" s="15">
        <f>IF(J46="متعثر",COUNTIF($J$6:J46,"متعثر"),"")</f>
        <v/>
      </c>
      <c r="P46" s="6">
        <f>IF(J46="","",IF(J46="بدون طالب","اختر الطالب",IF(J46="مادة غير موجودة","اختر المادة من الإعدادات",IF(COUNTIF('الطلاب'!$A$6:$A$305,A46&amp;"")=0,"الطالب غير موجود في الطلاب",IF(IF(ISNUMBER(C46),IF(ISNUMBER(F46),IF(C46&gt;F46,1,0),0),0)=1,"أعمال السنة أكبر من الحد الأقصى",IF(IF(ISNUMBER(D46),IF(ISNUMBER(G46),IF(D46&gt;G46,1,0),0),0)=1,"النهائي أكبر من الحد الأقصى",IF(J46="ناقص","درجة غير مكتوبة","")))))))</f>
        <v/>
      </c>
    </row>
    <row r="47">
      <c r="A47" s="5" t="inlineStr">
        <is>
          <t>علي</t>
        </is>
      </c>
      <c r="B47" s="5" t="inlineStr">
        <is>
          <t>الفقه</t>
        </is>
      </c>
      <c r="C47" s="18" t="n">
        <v>17</v>
      </c>
      <c r="D47" s="18" t="n">
        <v>26</v>
      </c>
      <c r="E47" s="6">
        <f>IF(B47&amp;""="","",IFERROR(INDEX('الإعدادات'!$B$15:$B$29,MATCH(B47&amp;"",'الإعدادات'!$A$15:$A$29,0)),""))</f>
        <v/>
      </c>
      <c r="F47" s="19">
        <f>IF(B47&amp;""="","",IFERROR(INDEX('الإعدادات'!$C$15:$C$29,MATCH(B47&amp;"",'الإعدادات'!$A$15:$A$29,0)),""))</f>
        <v/>
      </c>
      <c r="G47" s="19">
        <f>IF(B47&amp;""="","",IFERROR(INDEX('الإعدادات'!$D$15:$D$29,MATCH(B47&amp;"",'الإعدادات'!$A$15:$A$29,0)),""))</f>
        <v/>
      </c>
      <c r="H47" s="19">
        <f>IF(AND(ISNUMBER(C47),ISNUMBER(D47)),C47+D47,"")</f>
        <v/>
      </c>
      <c r="I47" s="20">
        <f>IF(ISNUMBER(H47),IF(ISNUMBER(F47),IF(F47+G47=0,"",H47/(F47+G47)),""),"")</f>
        <v/>
      </c>
      <c r="J47" s="6">
        <f>IF(AND(A47&amp;""="",B47&amp;""=""),"",IF(A47&amp;""="","بدون طالب",IF(NOT(ISNUMBER(F47)),"مادة غير موجودة",IF(I47="","ناقص",IF(I47&gt;='الإعدادات'!$B$4,"ناجح","متعثر")))))</f>
        <v/>
      </c>
      <c r="K47" s="21">
        <f>IF(J47="","",IF(OR(J47="ناجح",J47="متعثر"),1,0))</f>
        <v/>
      </c>
      <c r="L47" s="19">
        <f>IF(K47=1,C47*INDEX('الإعدادات'!$E$15:$E$29,MATCH(B47&amp;"",'الإعدادات'!$A$15:$A$29,0)),"")</f>
        <v/>
      </c>
      <c r="M47" s="19">
        <f>IF(K47=1,D47*INDEX('الإعدادات'!$E$15:$E$29,MATCH(B47&amp;"",'الإعدادات'!$A$15:$A$29,0)),"")</f>
        <v/>
      </c>
      <c r="N47" s="19">
        <f>IF(K47=1,(F47+G47)*INDEX('الإعدادات'!$E$15:$E$29,MATCH(B47&amp;"",'الإعدادات'!$A$15:$A$29,0)),"")</f>
        <v/>
      </c>
      <c r="O47" s="15">
        <f>IF(J47="متعثر",COUNTIF($J$6:J47,"متعثر"),"")</f>
        <v/>
      </c>
      <c r="P47" s="6">
        <f>IF(J47="","",IF(J47="بدون طالب","اختر الطالب",IF(J47="مادة غير موجودة","اختر المادة من الإعدادات",IF(COUNTIF('الطلاب'!$A$6:$A$305,A47&amp;"")=0,"الطالب غير موجود في الطلاب",IF(IF(ISNUMBER(C47),IF(ISNUMBER(F47),IF(C47&gt;F47,1,0),0),0)=1,"أعمال السنة أكبر من الحد الأقصى",IF(IF(ISNUMBER(D47),IF(ISNUMBER(G47),IF(D47&gt;G47,1,0),0),0)=1,"النهائي أكبر من الحد الأقصى",IF(J47="ناقص","درجة غير مكتوبة","")))))))</f>
        <v/>
      </c>
    </row>
    <row r="48">
      <c r="A48" s="5" t="inlineStr">
        <is>
          <t>علي</t>
        </is>
      </c>
      <c r="B48" s="5" t="inlineStr">
        <is>
          <t>الحديث</t>
        </is>
      </c>
      <c r="C48" s="18" t="n">
        <v>16</v>
      </c>
      <c r="D48" s="18" t="n">
        <v>25</v>
      </c>
      <c r="E48" s="6">
        <f>IF(B48&amp;""="","",IFERROR(INDEX('الإعدادات'!$B$15:$B$29,MATCH(B48&amp;"",'الإعدادات'!$A$15:$A$29,0)),""))</f>
        <v/>
      </c>
      <c r="F48" s="19">
        <f>IF(B48&amp;""="","",IFERROR(INDEX('الإعدادات'!$C$15:$C$29,MATCH(B48&amp;"",'الإعدادات'!$A$15:$A$29,0)),""))</f>
        <v/>
      </c>
      <c r="G48" s="19">
        <f>IF(B48&amp;""="","",IFERROR(INDEX('الإعدادات'!$D$15:$D$29,MATCH(B48&amp;"",'الإعدادات'!$A$15:$A$29,0)),""))</f>
        <v/>
      </c>
      <c r="H48" s="19">
        <f>IF(AND(ISNUMBER(C48),ISNUMBER(D48)),C48+D48,"")</f>
        <v/>
      </c>
      <c r="I48" s="20">
        <f>IF(ISNUMBER(H48),IF(ISNUMBER(F48),IF(F48+G48=0,"",H48/(F48+G48)),""),"")</f>
        <v/>
      </c>
      <c r="J48" s="6">
        <f>IF(AND(A48&amp;""="",B48&amp;""=""),"",IF(A48&amp;""="","بدون طالب",IF(NOT(ISNUMBER(F48)),"مادة غير موجودة",IF(I48="","ناقص",IF(I48&gt;='الإعدادات'!$B$4,"ناجح","متعثر")))))</f>
        <v/>
      </c>
      <c r="K48" s="21">
        <f>IF(J48="","",IF(OR(J48="ناجح",J48="متعثر"),1,0))</f>
        <v/>
      </c>
      <c r="L48" s="19">
        <f>IF(K48=1,C48*INDEX('الإعدادات'!$E$15:$E$29,MATCH(B48&amp;"",'الإعدادات'!$A$15:$A$29,0)),"")</f>
        <v/>
      </c>
      <c r="M48" s="19">
        <f>IF(K48=1,D48*INDEX('الإعدادات'!$E$15:$E$29,MATCH(B48&amp;"",'الإعدادات'!$A$15:$A$29,0)),"")</f>
        <v/>
      </c>
      <c r="N48" s="19">
        <f>IF(K48=1,(F48+G48)*INDEX('الإعدادات'!$E$15:$E$29,MATCH(B48&amp;"",'الإعدادات'!$A$15:$A$29,0)),"")</f>
        <v/>
      </c>
      <c r="O48" s="15">
        <f>IF(J48="متعثر",COUNTIF($J$6:J48,"متعثر"),"")</f>
        <v/>
      </c>
      <c r="P48" s="6">
        <f>IF(J48="","",IF(J48="بدون طالب","اختر الطالب",IF(J48="مادة غير موجودة","اختر المادة من الإعدادات",IF(COUNTIF('الطلاب'!$A$6:$A$305,A48&amp;"")=0,"الطالب غير موجود في الطلاب",IF(IF(ISNUMBER(C48),IF(ISNUMBER(F48),IF(C48&gt;F48,1,0),0),0)=1,"أعمال السنة أكبر من الحد الأقصى",IF(IF(ISNUMBER(D48),IF(ISNUMBER(G48),IF(D48&gt;G48,1,0),0),0)=1,"النهائي أكبر من الحد الأقصى",IF(J48="ناقص","درجة غير مكتوبة","")))))))</f>
        <v/>
      </c>
    </row>
    <row r="49">
      <c r="A49" s="5" t="inlineStr">
        <is>
          <t>علي</t>
        </is>
      </c>
      <c r="B49" s="5" t="inlineStr">
        <is>
          <t>النحو</t>
        </is>
      </c>
      <c r="C49" s="18" t="n">
        <v>15</v>
      </c>
      <c r="D49" s="18" t="n">
        <v>24</v>
      </c>
      <c r="E49" s="6">
        <f>IF(B49&amp;""="","",IFERROR(INDEX('الإعدادات'!$B$15:$B$29,MATCH(B49&amp;"",'الإعدادات'!$A$15:$A$29,0)),""))</f>
        <v/>
      </c>
      <c r="F49" s="19">
        <f>IF(B49&amp;""="","",IFERROR(INDEX('الإعدادات'!$C$15:$C$29,MATCH(B49&amp;"",'الإعدادات'!$A$15:$A$29,0)),""))</f>
        <v/>
      </c>
      <c r="G49" s="19">
        <f>IF(B49&amp;""="","",IFERROR(INDEX('الإعدادات'!$D$15:$D$29,MATCH(B49&amp;"",'الإعدادات'!$A$15:$A$29,0)),""))</f>
        <v/>
      </c>
      <c r="H49" s="19">
        <f>IF(AND(ISNUMBER(C49),ISNUMBER(D49)),C49+D49,"")</f>
        <v/>
      </c>
      <c r="I49" s="20">
        <f>IF(ISNUMBER(H49),IF(ISNUMBER(F49),IF(F49+G49=0,"",H49/(F49+G49)),""),"")</f>
        <v/>
      </c>
      <c r="J49" s="6">
        <f>IF(AND(A49&amp;""="",B49&amp;""=""),"",IF(A49&amp;""="","بدون طالب",IF(NOT(ISNUMBER(F49)),"مادة غير موجودة",IF(I49="","ناقص",IF(I49&gt;='الإعدادات'!$B$4,"ناجح","متعثر")))))</f>
        <v/>
      </c>
      <c r="K49" s="21">
        <f>IF(J49="","",IF(OR(J49="ناجح",J49="متعثر"),1,0))</f>
        <v/>
      </c>
      <c r="L49" s="19">
        <f>IF(K49=1,C49*INDEX('الإعدادات'!$E$15:$E$29,MATCH(B49&amp;"",'الإعدادات'!$A$15:$A$29,0)),"")</f>
        <v/>
      </c>
      <c r="M49" s="19">
        <f>IF(K49=1,D49*INDEX('الإعدادات'!$E$15:$E$29,MATCH(B49&amp;"",'الإعدادات'!$A$15:$A$29,0)),"")</f>
        <v/>
      </c>
      <c r="N49" s="19">
        <f>IF(K49=1,(F49+G49)*INDEX('الإعدادات'!$E$15:$E$29,MATCH(B49&amp;"",'الإعدادات'!$A$15:$A$29,0)),"")</f>
        <v/>
      </c>
      <c r="O49" s="15">
        <f>IF(J49="متعثر",COUNTIF($J$6:J49,"متعثر"),"")</f>
        <v/>
      </c>
      <c r="P49" s="6">
        <f>IF(J49="","",IF(J49="بدون طالب","اختر الطالب",IF(J49="مادة غير موجودة","اختر المادة من الإعدادات",IF(COUNTIF('الطلاب'!$A$6:$A$305,A49&amp;"")=0,"الطالب غير موجود في الطلاب",IF(IF(ISNUMBER(C49),IF(ISNUMBER(F49),IF(C49&gt;F49,1,0),0),0)=1,"أعمال السنة أكبر من الحد الأقصى",IF(IF(ISNUMBER(D49),IF(ISNUMBER(G49),IF(D49&gt;G49,1,0),0),0)=1,"النهائي أكبر من الحد الأقصى",IF(J49="ناقص","درجة غير مكتوبة","")))))))</f>
        <v/>
      </c>
    </row>
    <row r="50">
      <c r="A50" s="5" t="inlineStr">
        <is>
          <t>علي</t>
        </is>
      </c>
      <c r="B50" s="5" t="inlineStr">
        <is>
          <t>البلاغة</t>
        </is>
      </c>
      <c r="C50" s="18" t="n">
        <v>16</v>
      </c>
      <c r="D50" s="18" t="n">
        <v>23</v>
      </c>
      <c r="E50" s="6">
        <f>IF(B50&amp;""="","",IFERROR(INDEX('الإعدادات'!$B$15:$B$29,MATCH(B50&amp;"",'الإعدادات'!$A$15:$A$29,0)),""))</f>
        <v/>
      </c>
      <c r="F50" s="19">
        <f>IF(B50&amp;""="","",IFERROR(INDEX('الإعدادات'!$C$15:$C$29,MATCH(B50&amp;"",'الإعدادات'!$A$15:$A$29,0)),""))</f>
        <v/>
      </c>
      <c r="G50" s="19">
        <f>IF(B50&amp;""="","",IFERROR(INDEX('الإعدادات'!$D$15:$D$29,MATCH(B50&amp;"",'الإعدادات'!$A$15:$A$29,0)),""))</f>
        <v/>
      </c>
      <c r="H50" s="19">
        <f>IF(AND(ISNUMBER(C50),ISNUMBER(D50)),C50+D50,"")</f>
        <v/>
      </c>
      <c r="I50" s="20">
        <f>IF(ISNUMBER(H50),IF(ISNUMBER(F50),IF(F50+G50=0,"",H50/(F50+G50)),""),"")</f>
        <v/>
      </c>
      <c r="J50" s="6">
        <f>IF(AND(A50&amp;""="",B50&amp;""=""),"",IF(A50&amp;""="","بدون طالب",IF(NOT(ISNUMBER(F50)),"مادة غير موجودة",IF(I50="","ناقص",IF(I50&gt;='الإعدادات'!$B$4,"ناجح","متعثر")))))</f>
        <v/>
      </c>
      <c r="K50" s="21">
        <f>IF(J50="","",IF(OR(J50="ناجح",J50="متعثر"),1,0))</f>
        <v/>
      </c>
      <c r="L50" s="19">
        <f>IF(K50=1,C50*INDEX('الإعدادات'!$E$15:$E$29,MATCH(B50&amp;"",'الإعدادات'!$A$15:$A$29,0)),"")</f>
        <v/>
      </c>
      <c r="M50" s="19">
        <f>IF(K50=1,D50*INDEX('الإعدادات'!$E$15:$E$29,MATCH(B50&amp;"",'الإعدادات'!$A$15:$A$29,0)),"")</f>
        <v/>
      </c>
      <c r="N50" s="19">
        <f>IF(K50=1,(F50+G50)*INDEX('الإعدادات'!$E$15:$E$29,MATCH(B50&amp;"",'الإعدادات'!$A$15:$A$29,0)),"")</f>
        <v/>
      </c>
      <c r="O50" s="15">
        <f>IF(J50="متعثر",COUNTIF($J$6:J50,"متعثر"),"")</f>
        <v/>
      </c>
      <c r="P50" s="6">
        <f>IF(J50="","",IF(J50="بدون طالب","اختر الطالب",IF(J50="مادة غير موجودة","اختر المادة من الإعدادات",IF(COUNTIF('الطلاب'!$A$6:$A$305,A50&amp;"")=0,"الطالب غير موجود في الطلاب",IF(IF(ISNUMBER(C50),IF(ISNUMBER(F50),IF(C50&gt;F50,1,0),0),0)=1,"أعمال السنة أكبر من الحد الأقصى",IF(IF(ISNUMBER(D50),IF(ISNUMBER(G50),IF(D50&gt;G50,1,0),0),0)=1,"النهائي أكبر من الحد الأقصى",IF(J50="ناقص","درجة غير مكتوبة","")))))))</f>
        <v/>
      </c>
    </row>
    <row r="51">
      <c r="A51" s="5" t="inlineStr">
        <is>
          <t>علي</t>
        </is>
      </c>
      <c r="B51" s="5" t="inlineStr">
        <is>
          <t>الأدب والنصوص</t>
        </is>
      </c>
      <c r="C51" s="18" t="n">
        <v>17</v>
      </c>
      <c r="D51" s="18" t="n">
        <v>26</v>
      </c>
      <c r="E51" s="6">
        <f>IF(B51&amp;""="","",IFERROR(INDEX('الإعدادات'!$B$15:$B$29,MATCH(B51&amp;"",'الإعدادات'!$A$15:$A$29,0)),""))</f>
        <v/>
      </c>
      <c r="F51" s="19">
        <f>IF(B51&amp;""="","",IFERROR(INDEX('الإعدادات'!$C$15:$C$29,MATCH(B51&amp;"",'الإعدادات'!$A$15:$A$29,0)),""))</f>
        <v/>
      </c>
      <c r="G51" s="19">
        <f>IF(B51&amp;""="","",IFERROR(INDEX('الإعدادات'!$D$15:$D$29,MATCH(B51&amp;"",'الإعدادات'!$A$15:$A$29,0)),""))</f>
        <v/>
      </c>
      <c r="H51" s="19">
        <f>IF(AND(ISNUMBER(C51),ISNUMBER(D51)),C51+D51,"")</f>
        <v/>
      </c>
      <c r="I51" s="20">
        <f>IF(ISNUMBER(H51),IF(ISNUMBER(F51),IF(F51+G51=0,"",H51/(F51+G51)),""),"")</f>
        <v/>
      </c>
      <c r="J51" s="6">
        <f>IF(AND(A51&amp;""="",B51&amp;""=""),"",IF(A51&amp;""="","بدون طالب",IF(NOT(ISNUMBER(F51)),"مادة غير موجودة",IF(I51="","ناقص",IF(I51&gt;='الإعدادات'!$B$4,"ناجح","متعثر")))))</f>
        <v/>
      </c>
      <c r="K51" s="21">
        <f>IF(J51="","",IF(OR(J51="ناجح",J51="متعثر"),1,0))</f>
        <v/>
      </c>
      <c r="L51" s="19">
        <f>IF(K51=1,C51*INDEX('الإعدادات'!$E$15:$E$29,MATCH(B51&amp;"",'الإعدادات'!$A$15:$A$29,0)),"")</f>
        <v/>
      </c>
      <c r="M51" s="19">
        <f>IF(K51=1,D51*INDEX('الإعدادات'!$E$15:$E$29,MATCH(B51&amp;"",'الإعدادات'!$A$15:$A$29,0)),"")</f>
        <v/>
      </c>
      <c r="N51" s="19">
        <f>IF(K51=1,(F51+G51)*INDEX('الإعدادات'!$E$15:$E$29,MATCH(B51&amp;"",'الإعدادات'!$A$15:$A$29,0)),"")</f>
        <v/>
      </c>
      <c r="O51" s="15">
        <f>IF(J51="متعثر",COUNTIF($J$6:J51,"متعثر"),"")</f>
        <v/>
      </c>
      <c r="P51" s="6">
        <f>IF(J51="","",IF(J51="بدون طالب","اختر الطالب",IF(J51="مادة غير موجودة","اختر المادة من الإعدادات",IF(COUNTIF('الطلاب'!$A$6:$A$305,A51&amp;"")=0,"الطالب غير موجود في الطلاب",IF(IF(ISNUMBER(C51),IF(ISNUMBER(F51),IF(C51&gt;F51,1,0),0),0)=1,"أعمال السنة أكبر من الحد الأقصى",IF(IF(ISNUMBER(D51),IF(ISNUMBER(G51),IF(D51&gt;G51,1,0),0),0)=1,"النهائي أكبر من الحد الأقصى",IF(J51="ناقص","درجة غير مكتوبة","")))))))</f>
        <v/>
      </c>
    </row>
    <row r="52">
      <c r="A52" s="5" t="inlineStr">
        <is>
          <t>علي</t>
        </is>
      </c>
      <c r="B52" s="5" t="inlineStr">
        <is>
          <t>الرياضيات</t>
        </is>
      </c>
      <c r="C52" s="18" t="n">
        <v>17</v>
      </c>
      <c r="D52" s="18" t="n">
        <v>33</v>
      </c>
      <c r="E52" s="6">
        <f>IF(B52&amp;""="","",IFERROR(INDEX('الإعدادات'!$B$15:$B$29,MATCH(B52&amp;"",'الإعدادات'!$A$15:$A$29,0)),""))</f>
        <v/>
      </c>
      <c r="F52" s="19">
        <f>IF(B52&amp;""="","",IFERROR(INDEX('الإعدادات'!$C$15:$C$29,MATCH(B52&amp;"",'الإعدادات'!$A$15:$A$29,0)),""))</f>
        <v/>
      </c>
      <c r="G52" s="19">
        <f>IF(B52&amp;""="","",IFERROR(INDEX('الإعدادات'!$D$15:$D$29,MATCH(B52&amp;"",'الإعدادات'!$A$15:$A$29,0)),""))</f>
        <v/>
      </c>
      <c r="H52" s="19">
        <f>IF(AND(ISNUMBER(C52),ISNUMBER(D52)),C52+D52,"")</f>
        <v/>
      </c>
      <c r="I52" s="20">
        <f>IF(ISNUMBER(H52),IF(ISNUMBER(F52),IF(F52+G52=0,"",H52/(F52+G52)),""),"")</f>
        <v/>
      </c>
      <c r="J52" s="6">
        <f>IF(AND(A52&amp;""="",B52&amp;""=""),"",IF(A52&amp;""="","بدون طالب",IF(NOT(ISNUMBER(F52)),"مادة غير موجودة",IF(I52="","ناقص",IF(I52&gt;='الإعدادات'!$B$4,"ناجح","متعثر")))))</f>
        <v/>
      </c>
      <c r="K52" s="21">
        <f>IF(J52="","",IF(OR(J52="ناجح",J52="متعثر"),1,0))</f>
        <v/>
      </c>
      <c r="L52" s="19">
        <f>IF(K52=1,C52*INDEX('الإعدادات'!$E$15:$E$29,MATCH(B52&amp;"",'الإعدادات'!$A$15:$A$29,0)),"")</f>
        <v/>
      </c>
      <c r="M52" s="19">
        <f>IF(K52=1,D52*INDEX('الإعدادات'!$E$15:$E$29,MATCH(B52&amp;"",'الإعدادات'!$A$15:$A$29,0)),"")</f>
        <v/>
      </c>
      <c r="N52" s="19">
        <f>IF(K52=1,(F52+G52)*INDEX('الإعدادات'!$E$15:$E$29,MATCH(B52&amp;"",'الإعدادات'!$A$15:$A$29,0)),"")</f>
        <v/>
      </c>
      <c r="O52" s="15">
        <f>IF(J52="متعثر",COUNTIF($J$6:J52,"متعثر"),"")</f>
        <v/>
      </c>
      <c r="P52" s="6">
        <f>IF(J52="","",IF(J52="بدون طالب","اختر الطالب",IF(J52="مادة غير موجودة","اختر المادة من الإعدادات",IF(COUNTIF('الطلاب'!$A$6:$A$305,A52&amp;"")=0,"الطالب غير موجود في الطلاب",IF(IF(ISNUMBER(C52),IF(ISNUMBER(F52),IF(C52&gt;F52,1,0),0),0)=1,"أعمال السنة أكبر من الحد الأقصى",IF(IF(ISNUMBER(D52),IF(ISNUMBER(G52),IF(D52&gt;G52,1,0),0),0)=1,"النهائي أكبر من الحد الأقصى",IF(J52="ناقص","درجة غير مكتوبة","")))))))</f>
        <v/>
      </c>
    </row>
    <row r="53">
      <c r="A53" s="5" t="inlineStr">
        <is>
          <t>علي</t>
        </is>
      </c>
      <c r="B53" s="5" t="inlineStr">
        <is>
          <t>العلوم</t>
        </is>
      </c>
      <c r="C53" s="18" t="n">
        <v>13</v>
      </c>
      <c r="D53" s="18" t="n">
        <v>28</v>
      </c>
      <c r="E53" s="6">
        <f>IF(B53&amp;""="","",IFERROR(INDEX('الإعدادات'!$B$15:$B$29,MATCH(B53&amp;"",'الإعدادات'!$A$15:$A$29,0)),""))</f>
        <v/>
      </c>
      <c r="F53" s="19">
        <f>IF(B53&amp;""="","",IFERROR(INDEX('الإعدادات'!$C$15:$C$29,MATCH(B53&amp;"",'الإعدادات'!$A$15:$A$29,0)),""))</f>
        <v/>
      </c>
      <c r="G53" s="19">
        <f>IF(B53&amp;""="","",IFERROR(INDEX('الإعدادات'!$D$15:$D$29,MATCH(B53&amp;"",'الإعدادات'!$A$15:$A$29,0)),""))</f>
        <v/>
      </c>
      <c r="H53" s="19">
        <f>IF(AND(ISNUMBER(C53),ISNUMBER(D53)),C53+D53,"")</f>
        <v/>
      </c>
      <c r="I53" s="20">
        <f>IF(ISNUMBER(H53),IF(ISNUMBER(F53),IF(F53+G53=0,"",H53/(F53+G53)),""),"")</f>
        <v/>
      </c>
      <c r="J53" s="6">
        <f>IF(AND(A53&amp;""="",B53&amp;""=""),"",IF(A53&amp;""="","بدون طالب",IF(NOT(ISNUMBER(F53)),"مادة غير موجودة",IF(I53="","ناقص",IF(I53&gt;='الإعدادات'!$B$4,"ناجح","متعثر")))))</f>
        <v/>
      </c>
      <c r="K53" s="21">
        <f>IF(J53="","",IF(OR(J53="ناجح",J53="متعثر"),1,0))</f>
        <v/>
      </c>
      <c r="L53" s="19">
        <f>IF(K53=1,C53*INDEX('الإعدادات'!$E$15:$E$29,MATCH(B53&amp;"",'الإعدادات'!$A$15:$A$29,0)),"")</f>
        <v/>
      </c>
      <c r="M53" s="19">
        <f>IF(K53=1,D53*INDEX('الإعدادات'!$E$15:$E$29,MATCH(B53&amp;"",'الإعدادات'!$A$15:$A$29,0)),"")</f>
        <v/>
      </c>
      <c r="N53" s="19">
        <f>IF(K53=1,(F53+G53)*INDEX('الإعدادات'!$E$15:$E$29,MATCH(B53&amp;"",'الإعدادات'!$A$15:$A$29,0)),"")</f>
        <v/>
      </c>
      <c r="O53" s="15">
        <f>IF(J53="متعثر",COUNTIF($J$6:J53,"متعثر"),"")</f>
        <v/>
      </c>
      <c r="P53" s="6">
        <f>IF(J53="","",IF(J53="بدون طالب","اختر الطالب",IF(J53="مادة غير موجودة","اختر المادة من الإعدادات",IF(COUNTIF('الطلاب'!$A$6:$A$305,A53&amp;"")=0,"الطالب غير موجود في الطلاب",IF(IF(ISNUMBER(C53),IF(ISNUMBER(F53),IF(C53&gt;F53,1,0),0),0)=1,"أعمال السنة أكبر من الحد الأقصى",IF(IF(ISNUMBER(D53),IF(ISNUMBER(G53),IF(D53&gt;G53,1,0),0),0)=1,"النهائي أكبر من الحد الأقصى",IF(J53="ناقص","درجة غير مكتوبة","")))))))</f>
        <v/>
      </c>
    </row>
    <row r="54">
      <c r="A54" s="5" t="inlineStr">
        <is>
          <t>علي</t>
        </is>
      </c>
      <c r="B54" s="5" t="inlineStr">
        <is>
          <t>اللغة الإنجليزية</t>
        </is>
      </c>
      <c r="C54" s="18" t="n">
        <v>15</v>
      </c>
      <c r="D54" s="18" t="n">
        <v>24</v>
      </c>
      <c r="E54" s="6">
        <f>IF(B54&amp;""="","",IFERROR(INDEX('الإعدادات'!$B$15:$B$29,MATCH(B54&amp;"",'الإعدادات'!$A$15:$A$29,0)),""))</f>
        <v/>
      </c>
      <c r="F54" s="19">
        <f>IF(B54&amp;""="","",IFERROR(INDEX('الإعدادات'!$C$15:$C$29,MATCH(B54&amp;"",'الإعدادات'!$A$15:$A$29,0)),""))</f>
        <v/>
      </c>
      <c r="G54" s="19">
        <f>IF(B54&amp;""="","",IFERROR(INDEX('الإعدادات'!$D$15:$D$29,MATCH(B54&amp;"",'الإعدادات'!$A$15:$A$29,0)),""))</f>
        <v/>
      </c>
      <c r="H54" s="19">
        <f>IF(AND(ISNUMBER(C54),ISNUMBER(D54)),C54+D54,"")</f>
        <v/>
      </c>
      <c r="I54" s="20">
        <f>IF(ISNUMBER(H54),IF(ISNUMBER(F54),IF(F54+G54=0,"",H54/(F54+G54)),""),"")</f>
        <v/>
      </c>
      <c r="J54" s="6">
        <f>IF(AND(A54&amp;""="",B54&amp;""=""),"",IF(A54&amp;""="","بدون طالب",IF(NOT(ISNUMBER(F54)),"مادة غير موجودة",IF(I54="","ناقص",IF(I54&gt;='الإعدادات'!$B$4,"ناجح","متعثر")))))</f>
        <v/>
      </c>
      <c r="K54" s="21">
        <f>IF(J54="","",IF(OR(J54="ناجح",J54="متعثر"),1,0))</f>
        <v/>
      </c>
      <c r="L54" s="19">
        <f>IF(K54=1,C54*INDEX('الإعدادات'!$E$15:$E$29,MATCH(B54&amp;"",'الإعدادات'!$A$15:$A$29,0)),"")</f>
        <v/>
      </c>
      <c r="M54" s="19">
        <f>IF(K54=1,D54*INDEX('الإعدادات'!$E$15:$E$29,MATCH(B54&amp;"",'الإعدادات'!$A$15:$A$29,0)),"")</f>
        <v/>
      </c>
      <c r="N54" s="19">
        <f>IF(K54=1,(F54+G54)*INDEX('الإعدادات'!$E$15:$E$29,MATCH(B54&amp;"",'الإعدادات'!$A$15:$A$29,0)),"")</f>
        <v/>
      </c>
      <c r="O54" s="15">
        <f>IF(J54="متعثر",COUNTIF($J$6:J54,"متعثر"),"")</f>
        <v/>
      </c>
      <c r="P54" s="6">
        <f>IF(J54="","",IF(J54="بدون طالب","اختر الطالب",IF(J54="مادة غير موجودة","اختر المادة من الإعدادات",IF(COUNTIF('الطلاب'!$A$6:$A$305,A54&amp;"")=0,"الطالب غير موجود في الطلاب",IF(IF(ISNUMBER(C54),IF(ISNUMBER(F54),IF(C54&gt;F54,1,0),0),0)=1,"أعمال السنة أكبر من الحد الأقصى",IF(IF(ISNUMBER(D54),IF(ISNUMBER(G54),IF(D54&gt;G54,1,0),0),0)=1,"النهائي أكبر من الحد الأقصى",IF(J54="ناقص","درجة غير مكتوبة","")))))))</f>
        <v/>
      </c>
    </row>
    <row r="55">
      <c r="A55" s="5" t="inlineStr">
        <is>
          <t>علي</t>
        </is>
      </c>
      <c r="B55" s="5" t="inlineStr">
        <is>
          <t>الدراسات الاجتماعية</t>
        </is>
      </c>
      <c r="C55" s="18" t="n">
        <v>13</v>
      </c>
      <c r="D55" s="18" t="n">
        <v>27</v>
      </c>
      <c r="E55" s="6">
        <f>IF(B55&amp;""="","",IFERROR(INDEX('الإعدادات'!$B$15:$B$29,MATCH(B55&amp;"",'الإعدادات'!$A$15:$A$29,0)),""))</f>
        <v/>
      </c>
      <c r="F55" s="19">
        <f>IF(B55&amp;""="","",IFERROR(INDEX('الإعدادات'!$C$15:$C$29,MATCH(B55&amp;"",'الإعدادات'!$A$15:$A$29,0)),""))</f>
        <v/>
      </c>
      <c r="G55" s="19">
        <f>IF(B55&amp;""="","",IFERROR(INDEX('الإعدادات'!$D$15:$D$29,MATCH(B55&amp;"",'الإعدادات'!$A$15:$A$29,0)),""))</f>
        <v/>
      </c>
      <c r="H55" s="19">
        <f>IF(AND(ISNUMBER(C55),ISNUMBER(D55)),C55+D55,"")</f>
        <v/>
      </c>
      <c r="I55" s="20">
        <f>IF(ISNUMBER(H55),IF(ISNUMBER(F55),IF(F55+G55=0,"",H55/(F55+G55)),""),"")</f>
        <v/>
      </c>
      <c r="J55" s="6">
        <f>IF(AND(A55&amp;""="",B55&amp;""=""),"",IF(A55&amp;""="","بدون طالب",IF(NOT(ISNUMBER(F55)),"مادة غير موجودة",IF(I55="","ناقص",IF(I55&gt;='الإعدادات'!$B$4,"ناجح","متعثر")))))</f>
        <v/>
      </c>
      <c r="K55" s="21">
        <f>IF(J55="","",IF(OR(J55="ناجح",J55="متعثر"),1,0))</f>
        <v/>
      </c>
      <c r="L55" s="19">
        <f>IF(K55=1,C55*INDEX('الإعدادات'!$E$15:$E$29,MATCH(B55&amp;"",'الإعدادات'!$A$15:$A$29,0)),"")</f>
        <v/>
      </c>
      <c r="M55" s="19">
        <f>IF(K55=1,D55*INDEX('الإعدادات'!$E$15:$E$29,MATCH(B55&amp;"",'الإعدادات'!$A$15:$A$29,0)),"")</f>
        <v/>
      </c>
      <c r="N55" s="19">
        <f>IF(K55=1,(F55+G55)*INDEX('الإعدادات'!$E$15:$E$29,MATCH(B55&amp;"",'الإعدادات'!$A$15:$A$29,0)),"")</f>
        <v/>
      </c>
      <c r="O55" s="15">
        <f>IF(J55="متعثر",COUNTIF($J$6:J55,"متعثر"),"")</f>
        <v/>
      </c>
      <c r="P55" s="6">
        <f>IF(J55="","",IF(J55="بدون طالب","اختر الطالب",IF(J55="مادة غير موجودة","اختر المادة من الإعدادات",IF(COUNTIF('الطلاب'!$A$6:$A$305,A55&amp;"")=0,"الطالب غير موجود في الطلاب",IF(IF(ISNUMBER(C55),IF(ISNUMBER(F55),IF(C55&gt;F55,1,0),0),0)=1,"أعمال السنة أكبر من الحد الأقصى",IF(IF(ISNUMBER(D55),IF(ISNUMBER(G55),IF(D55&gt;G55,1,0),0),0)=1,"النهائي أكبر من الحد الأقصى",IF(J55="ناقص","درجة غير مكتوبة","")))))))</f>
        <v/>
      </c>
    </row>
    <row r="56">
      <c r="A56" s="5" t="inlineStr">
        <is>
          <t>حسن</t>
        </is>
      </c>
      <c r="B56" s="5" t="inlineStr">
        <is>
          <t>القرآن الكريم</t>
        </is>
      </c>
      <c r="C56" s="18" t="n">
        <v>14</v>
      </c>
      <c r="D56" s="18" t="n">
        <v>21</v>
      </c>
      <c r="E56" s="6">
        <f>IF(B56&amp;""="","",IFERROR(INDEX('الإعدادات'!$B$15:$B$29,MATCH(B56&amp;"",'الإعدادات'!$A$15:$A$29,0)),""))</f>
        <v/>
      </c>
      <c r="F56" s="19">
        <f>IF(B56&amp;""="","",IFERROR(INDEX('الإعدادات'!$C$15:$C$29,MATCH(B56&amp;"",'الإعدادات'!$A$15:$A$29,0)),""))</f>
        <v/>
      </c>
      <c r="G56" s="19">
        <f>IF(B56&amp;""="","",IFERROR(INDEX('الإعدادات'!$D$15:$D$29,MATCH(B56&amp;"",'الإعدادات'!$A$15:$A$29,0)),""))</f>
        <v/>
      </c>
      <c r="H56" s="19">
        <f>IF(AND(ISNUMBER(C56),ISNUMBER(D56)),C56+D56,"")</f>
        <v/>
      </c>
      <c r="I56" s="20">
        <f>IF(ISNUMBER(H56),IF(ISNUMBER(F56),IF(F56+G56=0,"",H56/(F56+G56)),""),"")</f>
        <v/>
      </c>
      <c r="J56" s="6">
        <f>IF(AND(A56&amp;""="",B56&amp;""=""),"",IF(A56&amp;""="","بدون طالب",IF(NOT(ISNUMBER(F56)),"مادة غير موجودة",IF(I56="","ناقص",IF(I56&gt;='الإعدادات'!$B$4,"ناجح","متعثر")))))</f>
        <v/>
      </c>
      <c r="K56" s="21">
        <f>IF(J56="","",IF(OR(J56="ناجح",J56="متعثر"),1,0))</f>
        <v/>
      </c>
      <c r="L56" s="19">
        <f>IF(K56=1,C56*INDEX('الإعدادات'!$E$15:$E$29,MATCH(B56&amp;"",'الإعدادات'!$A$15:$A$29,0)),"")</f>
        <v/>
      </c>
      <c r="M56" s="19">
        <f>IF(K56=1,D56*INDEX('الإعدادات'!$E$15:$E$29,MATCH(B56&amp;"",'الإعدادات'!$A$15:$A$29,0)),"")</f>
        <v/>
      </c>
      <c r="N56" s="19">
        <f>IF(K56=1,(F56+G56)*INDEX('الإعدادات'!$E$15:$E$29,MATCH(B56&amp;"",'الإعدادات'!$A$15:$A$29,0)),"")</f>
        <v/>
      </c>
      <c r="O56" s="15">
        <f>IF(J56="متعثر",COUNTIF($J$6:J56,"متعثر"),"")</f>
        <v/>
      </c>
      <c r="P56" s="6">
        <f>IF(J56="","",IF(J56="بدون طالب","اختر الطالب",IF(J56="مادة غير موجودة","اختر المادة من الإعدادات",IF(COUNTIF('الطلاب'!$A$6:$A$305,A56&amp;"")=0,"الطالب غير موجود في الطلاب",IF(IF(ISNUMBER(C56),IF(ISNUMBER(F56),IF(C56&gt;F56,1,0),0),0)=1,"أعمال السنة أكبر من الحد الأقصى",IF(IF(ISNUMBER(D56),IF(ISNUMBER(G56),IF(D56&gt;G56,1,0),0),0)=1,"النهائي أكبر من الحد الأقصى",IF(J56="ناقص","درجة غير مكتوبة","")))))))</f>
        <v/>
      </c>
    </row>
    <row r="57">
      <c r="A57" s="5" t="inlineStr">
        <is>
          <t>حسن</t>
        </is>
      </c>
      <c r="B57" s="5" t="inlineStr">
        <is>
          <t>الفقه</t>
        </is>
      </c>
      <c r="C57" s="18" t="n">
        <v>13</v>
      </c>
      <c r="D57" s="18" t="n">
        <v>19</v>
      </c>
      <c r="E57" s="6">
        <f>IF(B57&amp;""="","",IFERROR(INDEX('الإعدادات'!$B$15:$B$29,MATCH(B57&amp;"",'الإعدادات'!$A$15:$A$29,0)),""))</f>
        <v/>
      </c>
      <c r="F57" s="19">
        <f>IF(B57&amp;""="","",IFERROR(INDEX('الإعدادات'!$C$15:$C$29,MATCH(B57&amp;"",'الإعدادات'!$A$15:$A$29,0)),""))</f>
        <v/>
      </c>
      <c r="G57" s="19">
        <f>IF(B57&amp;""="","",IFERROR(INDEX('الإعدادات'!$D$15:$D$29,MATCH(B57&amp;"",'الإعدادات'!$A$15:$A$29,0)),""))</f>
        <v/>
      </c>
      <c r="H57" s="19">
        <f>IF(AND(ISNUMBER(C57),ISNUMBER(D57)),C57+D57,"")</f>
        <v/>
      </c>
      <c r="I57" s="20">
        <f>IF(ISNUMBER(H57),IF(ISNUMBER(F57),IF(F57+G57=0,"",H57/(F57+G57)),""),"")</f>
        <v/>
      </c>
      <c r="J57" s="6">
        <f>IF(AND(A57&amp;""="",B57&amp;""=""),"",IF(A57&amp;""="","بدون طالب",IF(NOT(ISNUMBER(F57)),"مادة غير موجودة",IF(I57="","ناقص",IF(I57&gt;='الإعدادات'!$B$4,"ناجح","متعثر")))))</f>
        <v/>
      </c>
      <c r="K57" s="21">
        <f>IF(J57="","",IF(OR(J57="ناجح",J57="متعثر"),1,0))</f>
        <v/>
      </c>
      <c r="L57" s="19">
        <f>IF(K57=1,C57*INDEX('الإعدادات'!$E$15:$E$29,MATCH(B57&amp;"",'الإعدادات'!$A$15:$A$29,0)),"")</f>
        <v/>
      </c>
      <c r="M57" s="19">
        <f>IF(K57=1,D57*INDEX('الإعدادات'!$E$15:$E$29,MATCH(B57&amp;"",'الإعدادات'!$A$15:$A$29,0)),"")</f>
        <v/>
      </c>
      <c r="N57" s="19">
        <f>IF(K57=1,(F57+G57)*INDEX('الإعدادات'!$E$15:$E$29,MATCH(B57&amp;"",'الإعدادات'!$A$15:$A$29,0)),"")</f>
        <v/>
      </c>
      <c r="O57" s="15">
        <f>IF(J57="متعثر",COUNTIF($J$6:J57,"متعثر"),"")</f>
        <v/>
      </c>
      <c r="P57" s="6">
        <f>IF(J57="","",IF(J57="بدون طالب","اختر الطالب",IF(J57="مادة غير موجودة","اختر المادة من الإعدادات",IF(COUNTIF('الطلاب'!$A$6:$A$305,A57&amp;"")=0,"الطالب غير موجود في الطلاب",IF(IF(ISNUMBER(C57),IF(ISNUMBER(F57),IF(C57&gt;F57,1,0),0),0)=1,"أعمال السنة أكبر من الحد الأقصى",IF(IF(ISNUMBER(D57),IF(ISNUMBER(G57),IF(D57&gt;G57,1,0),0),0)=1,"النهائي أكبر من الحد الأقصى",IF(J57="ناقص","درجة غير مكتوبة","")))))))</f>
        <v/>
      </c>
    </row>
    <row r="58">
      <c r="A58" s="5" t="inlineStr">
        <is>
          <t>حسن</t>
        </is>
      </c>
      <c r="B58" s="5" t="inlineStr">
        <is>
          <t>الحديث</t>
        </is>
      </c>
      <c r="C58" s="18" t="n">
        <v>15</v>
      </c>
      <c r="D58" s="18" t="n">
        <v>22</v>
      </c>
      <c r="E58" s="6">
        <f>IF(B58&amp;""="","",IFERROR(INDEX('الإعدادات'!$B$15:$B$29,MATCH(B58&amp;"",'الإعدادات'!$A$15:$A$29,0)),""))</f>
        <v/>
      </c>
      <c r="F58" s="19">
        <f>IF(B58&amp;""="","",IFERROR(INDEX('الإعدادات'!$C$15:$C$29,MATCH(B58&amp;"",'الإعدادات'!$A$15:$A$29,0)),""))</f>
        <v/>
      </c>
      <c r="G58" s="19">
        <f>IF(B58&amp;""="","",IFERROR(INDEX('الإعدادات'!$D$15:$D$29,MATCH(B58&amp;"",'الإعدادات'!$A$15:$A$29,0)),""))</f>
        <v/>
      </c>
      <c r="H58" s="19">
        <f>IF(AND(ISNUMBER(C58),ISNUMBER(D58)),C58+D58,"")</f>
        <v/>
      </c>
      <c r="I58" s="20">
        <f>IF(ISNUMBER(H58),IF(ISNUMBER(F58),IF(F58+G58=0,"",H58/(F58+G58)),""),"")</f>
        <v/>
      </c>
      <c r="J58" s="6">
        <f>IF(AND(A58&amp;""="",B58&amp;""=""),"",IF(A58&amp;""="","بدون طالب",IF(NOT(ISNUMBER(F58)),"مادة غير موجودة",IF(I58="","ناقص",IF(I58&gt;='الإعدادات'!$B$4,"ناجح","متعثر")))))</f>
        <v/>
      </c>
      <c r="K58" s="21">
        <f>IF(J58="","",IF(OR(J58="ناجح",J58="متعثر"),1,0))</f>
        <v/>
      </c>
      <c r="L58" s="19">
        <f>IF(K58=1,C58*INDEX('الإعدادات'!$E$15:$E$29,MATCH(B58&amp;"",'الإعدادات'!$A$15:$A$29,0)),"")</f>
        <v/>
      </c>
      <c r="M58" s="19">
        <f>IF(K58=1,D58*INDEX('الإعدادات'!$E$15:$E$29,MATCH(B58&amp;"",'الإعدادات'!$A$15:$A$29,0)),"")</f>
        <v/>
      </c>
      <c r="N58" s="19">
        <f>IF(K58=1,(F58+G58)*INDEX('الإعدادات'!$E$15:$E$29,MATCH(B58&amp;"",'الإعدادات'!$A$15:$A$29,0)),"")</f>
        <v/>
      </c>
      <c r="O58" s="15">
        <f>IF(J58="متعثر",COUNTIF($J$6:J58,"متعثر"),"")</f>
        <v/>
      </c>
      <c r="P58" s="6">
        <f>IF(J58="","",IF(J58="بدون طالب","اختر الطالب",IF(J58="مادة غير موجودة","اختر المادة من الإعدادات",IF(COUNTIF('الطلاب'!$A$6:$A$305,A58&amp;"")=0,"الطالب غير موجود في الطلاب",IF(IF(ISNUMBER(C58),IF(ISNUMBER(F58),IF(C58&gt;F58,1,0),0),0)=1,"أعمال السنة أكبر من الحد الأقصى",IF(IF(ISNUMBER(D58),IF(ISNUMBER(G58),IF(D58&gt;G58,1,0),0),0)=1,"النهائي أكبر من الحد الأقصى",IF(J58="ناقص","درجة غير مكتوبة","")))))))</f>
        <v/>
      </c>
    </row>
    <row r="59">
      <c r="A59" s="5" t="inlineStr">
        <is>
          <t>حسن</t>
        </is>
      </c>
      <c r="B59" s="5" t="inlineStr">
        <is>
          <t>النحو</t>
        </is>
      </c>
      <c r="C59" s="18" t="n">
        <v>12</v>
      </c>
      <c r="D59" s="18" t="n">
        <v>16</v>
      </c>
      <c r="E59" s="6">
        <f>IF(B59&amp;""="","",IFERROR(INDEX('الإعدادات'!$B$15:$B$29,MATCH(B59&amp;"",'الإعدادات'!$A$15:$A$29,0)),""))</f>
        <v/>
      </c>
      <c r="F59" s="19">
        <f>IF(B59&amp;""="","",IFERROR(INDEX('الإعدادات'!$C$15:$C$29,MATCH(B59&amp;"",'الإعدادات'!$A$15:$A$29,0)),""))</f>
        <v/>
      </c>
      <c r="G59" s="19">
        <f>IF(B59&amp;""="","",IFERROR(INDEX('الإعدادات'!$D$15:$D$29,MATCH(B59&amp;"",'الإعدادات'!$A$15:$A$29,0)),""))</f>
        <v/>
      </c>
      <c r="H59" s="19">
        <f>IF(AND(ISNUMBER(C59),ISNUMBER(D59)),C59+D59,"")</f>
        <v/>
      </c>
      <c r="I59" s="20">
        <f>IF(ISNUMBER(H59),IF(ISNUMBER(F59),IF(F59+G59=0,"",H59/(F59+G59)),""),"")</f>
        <v/>
      </c>
      <c r="J59" s="6">
        <f>IF(AND(A59&amp;""="",B59&amp;""=""),"",IF(A59&amp;""="","بدون طالب",IF(NOT(ISNUMBER(F59)),"مادة غير موجودة",IF(I59="","ناقص",IF(I59&gt;='الإعدادات'!$B$4,"ناجح","متعثر")))))</f>
        <v/>
      </c>
      <c r="K59" s="21">
        <f>IF(J59="","",IF(OR(J59="ناجح",J59="متعثر"),1,0))</f>
        <v/>
      </c>
      <c r="L59" s="19">
        <f>IF(K59=1,C59*INDEX('الإعدادات'!$E$15:$E$29,MATCH(B59&amp;"",'الإعدادات'!$A$15:$A$29,0)),"")</f>
        <v/>
      </c>
      <c r="M59" s="19">
        <f>IF(K59=1,D59*INDEX('الإعدادات'!$E$15:$E$29,MATCH(B59&amp;"",'الإعدادات'!$A$15:$A$29,0)),"")</f>
        <v/>
      </c>
      <c r="N59" s="19">
        <f>IF(K59=1,(F59+G59)*INDEX('الإعدادات'!$E$15:$E$29,MATCH(B59&amp;"",'الإعدادات'!$A$15:$A$29,0)),"")</f>
        <v/>
      </c>
      <c r="O59" s="15">
        <f>IF(J59="متعثر",COUNTIF($J$6:J59,"متعثر"),"")</f>
        <v/>
      </c>
      <c r="P59" s="6">
        <f>IF(J59="","",IF(J59="بدون طالب","اختر الطالب",IF(J59="مادة غير موجودة","اختر المادة من الإعدادات",IF(COUNTIF('الطلاب'!$A$6:$A$305,A59&amp;"")=0,"الطالب غير موجود في الطلاب",IF(IF(ISNUMBER(C59),IF(ISNUMBER(F59),IF(C59&gt;F59,1,0),0),0)=1,"أعمال السنة أكبر من الحد الأقصى",IF(IF(ISNUMBER(D59),IF(ISNUMBER(G59),IF(D59&gt;G59,1,0),0),0)=1,"النهائي أكبر من الحد الأقصى",IF(J59="ناقص","درجة غير مكتوبة","")))))))</f>
        <v/>
      </c>
    </row>
    <row r="60">
      <c r="A60" s="5" t="inlineStr">
        <is>
          <t>حسن</t>
        </is>
      </c>
      <c r="B60" s="5" t="inlineStr">
        <is>
          <t>البلاغة</t>
        </is>
      </c>
      <c r="C60" s="18" t="n">
        <v>13</v>
      </c>
      <c r="D60" s="18" t="n">
        <v>18</v>
      </c>
      <c r="E60" s="6">
        <f>IF(B60&amp;""="","",IFERROR(INDEX('الإعدادات'!$B$15:$B$29,MATCH(B60&amp;"",'الإعدادات'!$A$15:$A$29,0)),""))</f>
        <v/>
      </c>
      <c r="F60" s="19">
        <f>IF(B60&amp;""="","",IFERROR(INDEX('الإعدادات'!$C$15:$C$29,MATCH(B60&amp;"",'الإعدادات'!$A$15:$A$29,0)),""))</f>
        <v/>
      </c>
      <c r="G60" s="19">
        <f>IF(B60&amp;""="","",IFERROR(INDEX('الإعدادات'!$D$15:$D$29,MATCH(B60&amp;"",'الإعدادات'!$A$15:$A$29,0)),""))</f>
        <v/>
      </c>
      <c r="H60" s="19">
        <f>IF(AND(ISNUMBER(C60),ISNUMBER(D60)),C60+D60,"")</f>
        <v/>
      </c>
      <c r="I60" s="20">
        <f>IF(ISNUMBER(H60),IF(ISNUMBER(F60),IF(F60+G60=0,"",H60/(F60+G60)),""),"")</f>
        <v/>
      </c>
      <c r="J60" s="6">
        <f>IF(AND(A60&amp;""="",B60&amp;""=""),"",IF(A60&amp;""="","بدون طالب",IF(NOT(ISNUMBER(F60)),"مادة غير موجودة",IF(I60="","ناقص",IF(I60&gt;='الإعدادات'!$B$4,"ناجح","متعثر")))))</f>
        <v/>
      </c>
      <c r="K60" s="21">
        <f>IF(J60="","",IF(OR(J60="ناجح",J60="متعثر"),1,0))</f>
        <v/>
      </c>
      <c r="L60" s="19">
        <f>IF(K60=1,C60*INDEX('الإعدادات'!$E$15:$E$29,MATCH(B60&amp;"",'الإعدادات'!$A$15:$A$29,0)),"")</f>
        <v/>
      </c>
      <c r="M60" s="19">
        <f>IF(K60=1,D60*INDEX('الإعدادات'!$E$15:$E$29,MATCH(B60&amp;"",'الإعدادات'!$A$15:$A$29,0)),"")</f>
        <v/>
      </c>
      <c r="N60" s="19">
        <f>IF(K60=1,(F60+G60)*INDEX('الإعدادات'!$E$15:$E$29,MATCH(B60&amp;"",'الإعدادات'!$A$15:$A$29,0)),"")</f>
        <v/>
      </c>
      <c r="O60" s="15">
        <f>IF(J60="متعثر",COUNTIF($J$6:J60,"متعثر"),"")</f>
        <v/>
      </c>
      <c r="P60" s="6">
        <f>IF(J60="","",IF(J60="بدون طالب","اختر الطالب",IF(J60="مادة غير موجودة","اختر المادة من الإعدادات",IF(COUNTIF('الطلاب'!$A$6:$A$305,A60&amp;"")=0,"الطالب غير موجود في الطلاب",IF(IF(ISNUMBER(C60),IF(ISNUMBER(F60),IF(C60&gt;F60,1,0),0),0)=1,"أعمال السنة أكبر من الحد الأقصى",IF(IF(ISNUMBER(D60),IF(ISNUMBER(G60),IF(D60&gt;G60,1,0),0),0)=1,"النهائي أكبر من الحد الأقصى",IF(J60="ناقص","درجة غير مكتوبة","")))))))</f>
        <v/>
      </c>
    </row>
    <row r="61">
      <c r="A61" s="5" t="inlineStr">
        <is>
          <t>حسن</t>
        </is>
      </c>
      <c r="B61" s="5" t="inlineStr">
        <is>
          <t>الأدب والنصوص</t>
        </is>
      </c>
      <c r="C61" s="18" t="n">
        <v>14</v>
      </c>
      <c r="D61" s="18" t="n">
        <v>20</v>
      </c>
      <c r="E61" s="6">
        <f>IF(B61&amp;""="","",IFERROR(INDEX('الإعدادات'!$B$15:$B$29,MATCH(B61&amp;"",'الإعدادات'!$A$15:$A$29,0)),""))</f>
        <v/>
      </c>
      <c r="F61" s="19">
        <f>IF(B61&amp;""="","",IFERROR(INDEX('الإعدادات'!$C$15:$C$29,MATCH(B61&amp;"",'الإعدادات'!$A$15:$A$29,0)),""))</f>
        <v/>
      </c>
      <c r="G61" s="19">
        <f>IF(B61&amp;""="","",IFERROR(INDEX('الإعدادات'!$D$15:$D$29,MATCH(B61&amp;"",'الإعدادات'!$A$15:$A$29,0)),""))</f>
        <v/>
      </c>
      <c r="H61" s="19">
        <f>IF(AND(ISNUMBER(C61),ISNUMBER(D61)),C61+D61,"")</f>
        <v/>
      </c>
      <c r="I61" s="20">
        <f>IF(ISNUMBER(H61),IF(ISNUMBER(F61),IF(F61+G61=0,"",H61/(F61+G61)),""),"")</f>
        <v/>
      </c>
      <c r="J61" s="6">
        <f>IF(AND(A61&amp;""="",B61&amp;""=""),"",IF(A61&amp;""="","بدون طالب",IF(NOT(ISNUMBER(F61)),"مادة غير موجودة",IF(I61="","ناقص",IF(I61&gt;='الإعدادات'!$B$4,"ناجح","متعثر")))))</f>
        <v/>
      </c>
      <c r="K61" s="21">
        <f>IF(J61="","",IF(OR(J61="ناجح",J61="متعثر"),1,0))</f>
        <v/>
      </c>
      <c r="L61" s="19">
        <f>IF(K61=1,C61*INDEX('الإعدادات'!$E$15:$E$29,MATCH(B61&amp;"",'الإعدادات'!$A$15:$A$29,0)),"")</f>
        <v/>
      </c>
      <c r="M61" s="19">
        <f>IF(K61=1,D61*INDEX('الإعدادات'!$E$15:$E$29,MATCH(B61&amp;"",'الإعدادات'!$A$15:$A$29,0)),"")</f>
        <v/>
      </c>
      <c r="N61" s="19">
        <f>IF(K61=1,(F61+G61)*INDEX('الإعدادات'!$E$15:$E$29,MATCH(B61&amp;"",'الإعدادات'!$A$15:$A$29,0)),"")</f>
        <v/>
      </c>
      <c r="O61" s="15">
        <f>IF(J61="متعثر",COUNTIF($J$6:J61,"متعثر"),"")</f>
        <v/>
      </c>
      <c r="P61" s="6">
        <f>IF(J61="","",IF(J61="بدون طالب","اختر الطالب",IF(J61="مادة غير موجودة","اختر المادة من الإعدادات",IF(COUNTIF('الطلاب'!$A$6:$A$305,A61&amp;"")=0,"الطالب غير موجود في الطلاب",IF(IF(ISNUMBER(C61),IF(ISNUMBER(F61),IF(C61&gt;F61,1,0),0),0)=1,"أعمال السنة أكبر من الحد الأقصى",IF(IF(ISNUMBER(D61),IF(ISNUMBER(G61),IF(D61&gt;G61,1,0),0),0)=1,"النهائي أكبر من الحد الأقصى",IF(J61="ناقص","درجة غير مكتوبة","")))))))</f>
        <v/>
      </c>
    </row>
    <row r="62">
      <c r="A62" s="5" t="inlineStr">
        <is>
          <t>حسن</t>
        </is>
      </c>
      <c r="B62" s="5" t="inlineStr">
        <is>
          <t>الرياضيات</t>
        </is>
      </c>
      <c r="C62" s="18" t="n">
        <v>14</v>
      </c>
      <c r="D62" s="18" t="n">
        <v>28</v>
      </c>
      <c r="E62" s="6">
        <f>IF(B62&amp;""="","",IFERROR(INDEX('الإعدادات'!$B$15:$B$29,MATCH(B62&amp;"",'الإعدادات'!$A$15:$A$29,0)),""))</f>
        <v/>
      </c>
      <c r="F62" s="19">
        <f>IF(B62&amp;""="","",IFERROR(INDEX('الإعدادات'!$C$15:$C$29,MATCH(B62&amp;"",'الإعدادات'!$A$15:$A$29,0)),""))</f>
        <v/>
      </c>
      <c r="G62" s="19">
        <f>IF(B62&amp;""="","",IFERROR(INDEX('الإعدادات'!$D$15:$D$29,MATCH(B62&amp;"",'الإعدادات'!$A$15:$A$29,0)),""))</f>
        <v/>
      </c>
      <c r="H62" s="19">
        <f>IF(AND(ISNUMBER(C62),ISNUMBER(D62)),C62+D62,"")</f>
        <v/>
      </c>
      <c r="I62" s="20">
        <f>IF(ISNUMBER(H62),IF(ISNUMBER(F62),IF(F62+G62=0,"",H62/(F62+G62)),""),"")</f>
        <v/>
      </c>
      <c r="J62" s="6">
        <f>IF(AND(A62&amp;""="",B62&amp;""=""),"",IF(A62&amp;""="","بدون طالب",IF(NOT(ISNUMBER(F62)),"مادة غير موجودة",IF(I62="","ناقص",IF(I62&gt;='الإعدادات'!$B$4,"ناجح","متعثر")))))</f>
        <v/>
      </c>
      <c r="K62" s="21">
        <f>IF(J62="","",IF(OR(J62="ناجح",J62="متعثر"),1,0))</f>
        <v/>
      </c>
      <c r="L62" s="19">
        <f>IF(K62=1,C62*INDEX('الإعدادات'!$E$15:$E$29,MATCH(B62&amp;"",'الإعدادات'!$A$15:$A$29,0)),"")</f>
        <v/>
      </c>
      <c r="M62" s="19">
        <f>IF(K62=1,D62*INDEX('الإعدادات'!$E$15:$E$29,MATCH(B62&amp;"",'الإعدادات'!$A$15:$A$29,0)),"")</f>
        <v/>
      </c>
      <c r="N62" s="19">
        <f>IF(K62=1,(F62+G62)*INDEX('الإعدادات'!$E$15:$E$29,MATCH(B62&amp;"",'الإعدادات'!$A$15:$A$29,0)),"")</f>
        <v/>
      </c>
      <c r="O62" s="15">
        <f>IF(J62="متعثر",COUNTIF($J$6:J62,"متعثر"),"")</f>
        <v/>
      </c>
      <c r="P62" s="6">
        <f>IF(J62="","",IF(J62="بدون طالب","اختر الطالب",IF(J62="مادة غير موجودة","اختر المادة من الإعدادات",IF(COUNTIF('الطلاب'!$A$6:$A$305,A62&amp;"")=0,"الطالب غير موجود في الطلاب",IF(IF(ISNUMBER(C62),IF(ISNUMBER(F62),IF(C62&gt;F62,1,0),0),0)=1,"أعمال السنة أكبر من الحد الأقصى",IF(IF(ISNUMBER(D62),IF(ISNUMBER(G62),IF(D62&gt;G62,1,0),0),0)=1,"النهائي أكبر من الحد الأقصى",IF(J62="ناقص","درجة غير مكتوبة","")))))))</f>
        <v/>
      </c>
    </row>
    <row r="63">
      <c r="A63" s="5" t="inlineStr">
        <is>
          <t>حسن</t>
        </is>
      </c>
      <c r="B63" s="5" t="inlineStr">
        <is>
          <t>العلوم</t>
        </is>
      </c>
      <c r="C63" s="18" t="n">
        <v>11</v>
      </c>
      <c r="D63" s="18" t="n">
        <v>22</v>
      </c>
      <c r="E63" s="6">
        <f>IF(B63&amp;""="","",IFERROR(INDEX('الإعدادات'!$B$15:$B$29,MATCH(B63&amp;"",'الإعدادات'!$A$15:$A$29,0)),""))</f>
        <v/>
      </c>
      <c r="F63" s="19">
        <f>IF(B63&amp;""="","",IFERROR(INDEX('الإعدادات'!$C$15:$C$29,MATCH(B63&amp;"",'الإعدادات'!$A$15:$A$29,0)),""))</f>
        <v/>
      </c>
      <c r="G63" s="19">
        <f>IF(B63&amp;""="","",IFERROR(INDEX('الإعدادات'!$D$15:$D$29,MATCH(B63&amp;"",'الإعدادات'!$A$15:$A$29,0)),""))</f>
        <v/>
      </c>
      <c r="H63" s="19">
        <f>IF(AND(ISNUMBER(C63),ISNUMBER(D63)),C63+D63,"")</f>
        <v/>
      </c>
      <c r="I63" s="20">
        <f>IF(ISNUMBER(H63),IF(ISNUMBER(F63),IF(F63+G63=0,"",H63/(F63+G63)),""),"")</f>
        <v/>
      </c>
      <c r="J63" s="6">
        <f>IF(AND(A63&amp;""="",B63&amp;""=""),"",IF(A63&amp;""="","بدون طالب",IF(NOT(ISNUMBER(F63)),"مادة غير موجودة",IF(I63="","ناقص",IF(I63&gt;='الإعدادات'!$B$4,"ناجح","متعثر")))))</f>
        <v/>
      </c>
      <c r="K63" s="21">
        <f>IF(J63="","",IF(OR(J63="ناجح",J63="متعثر"),1,0))</f>
        <v/>
      </c>
      <c r="L63" s="19">
        <f>IF(K63=1,C63*INDEX('الإعدادات'!$E$15:$E$29,MATCH(B63&amp;"",'الإعدادات'!$A$15:$A$29,0)),"")</f>
        <v/>
      </c>
      <c r="M63" s="19">
        <f>IF(K63=1,D63*INDEX('الإعدادات'!$E$15:$E$29,MATCH(B63&amp;"",'الإعدادات'!$A$15:$A$29,0)),"")</f>
        <v/>
      </c>
      <c r="N63" s="19">
        <f>IF(K63=1,(F63+G63)*INDEX('الإعدادات'!$E$15:$E$29,MATCH(B63&amp;"",'الإعدادات'!$A$15:$A$29,0)),"")</f>
        <v/>
      </c>
      <c r="O63" s="15">
        <f>IF(J63="متعثر",COUNTIF($J$6:J63,"متعثر"),"")</f>
        <v/>
      </c>
      <c r="P63" s="6">
        <f>IF(J63="","",IF(J63="بدون طالب","اختر الطالب",IF(J63="مادة غير موجودة","اختر المادة من الإعدادات",IF(COUNTIF('الطلاب'!$A$6:$A$305,A63&amp;"")=0,"الطالب غير موجود في الطلاب",IF(IF(ISNUMBER(C63),IF(ISNUMBER(F63),IF(C63&gt;F63,1,0),0),0)=1,"أعمال السنة أكبر من الحد الأقصى",IF(IF(ISNUMBER(D63),IF(ISNUMBER(G63),IF(D63&gt;G63,1,0),0),0)=1,"النهائي أكبر من الحد الأقصى",IF(J63="ناقص","درجة غير مكتوبة","")))))))</f>
        <v/>
      </c>
    </row>
    <row r="64">
      <c r="A64" s="5" t="inlineStr">
        <is>
          <t>حسن</t>
        </is>
      </c>
      <c r="B64" s="5" t="inlineStr">
        <is>
          <t>اللغة الإنجليزية</t>
        </is>
      </c>
      <c r="C64" s="18" t="n">
        <v>13</v>
      </c>
      <c r="D64" s="18" t="n">
        <v>17</v>
      </c>
      <c r="E64" s="6">
        <f>IF(B64&amp;""="","",IFERROR(INDEX('الإعدادات'!$B$15:$B$29,MATCH(B64&amp;"",'الإعدادات'!$A$15:$A$29,0)),""))</f>
        <v/>
      </c>
      <c r="F64" s="19">
        <f>IF(B64&amp;""="","",IFERROR(INDEX('الإعدادات'!$C$15:$C$29,MATCH(B64&amp;"",'الإعدادات'!$A$15:$A$29,0)),""))</f>
        <v/>
      </c>
      <c r="G64" s="19">
        <f>IF(B64&amp;""="","",IFERROR(INDEX('الإعدادات'!$D$15:$D$29,MATCH(B64&amp;"",'الإعدادات'!$A$15:$A$29,0)),""))</f>
        <v/>
      </c>
      <c r="H64" s="19">
        <f>IF(AND(ISNUMBER(C64),ISNUMBER(D64)),C64+D64,"")</f>
        <v/>
      </c>
      <c r="I64" s="20">
        <f>IF(ISNUMBER(H64),IF(ISNUMBER(F64),IF(F64+G64=0,"",H64/(F64+G64)),""),"")</f>
        <v/>
      </c>
      <c r="J64" s="6">
        <f>IF(AND(A64&amp;""="",B64&amp;""=""),"",IF(A64&amp;""="","بدون طالب",IF(NOT(ISNUMBER(F64)),"مادة غير موجودة",IF(I64="","ناقص",IF(I64&gt;='الإعدادات'!$B$4,"ناجح","متعثر")))))</f>
        <v/>
      </c>
      <c r="K64" s="21">
        <f>IF(J64="","",IF(OR(J64="ناجح",J64="متعثر"),1,0))</f>
        <v/>
      </c>
      <c r="L64" s="19">
        <f>IF(K64=1,C64*INDEX('الإعدادات'!$E$15:$E$29,MATCH(B64&amp;"",'الإعدادات'!$A$15:$A$29,0)),"")</f>
        <v/>
      </c>
      <c r="M64" s="19">
        <f>IF(K64=1,D64*INDEX('الإعدادات'!$E$15:$E$29,MATCH(B64&amp;"",'الإعدادات'!$A$15:$A$29,0)),"")</f>
        <v/>
      </c>
      <c r="N64" s="19">
        <f>IF(K64=1,(F64+G64)*INDEX('الإعدادات'!$E$15:$E$29,MATCH(B64&amp;"",'الإعدادات'!$A$15:$A$29,0)),"")</f>
        <v/>
      </c>
      <c r="O64" s="15">
        <f>IF(J64="متعثر",COUNTIF($J$6:J64,"متعثر"),"")</f>
        <v/>
      </c>
      <c r="P64" s="6">
        <f>IF(J64="","",IF(J64="بدون طالب","اختر الطالب",IF(J64="مادة غير موجودة","اختر المادة من الإعدادات",IF(COUNTIF('الطلاب'!$A$6:$A$305,A64&amp;"")=0,"الطالب غير موجود في الطلاب",IF(IF(ISNUMBER(C64),IF(ISNUMBER(F64),IF(C64&gt;F64,1,0),0),0)=1,"أعمال السنة أكبر من الحد الأقصى",IF(IF(ISNUMBER(D64),IF(ISNUMBER(G64),IF(D64&gt;G64,1,0),0),0)=1,"النهائي أكبر من الحد الأقصى",IF(J64="ناقص","درجة غير مكتوبة","")))))))</f>
        <v/>
      </c>
    </row>
    <row r="65">
      <c r="A65" s="5" t="inlineStr">
        <is>
          <t>حسن</t>
        </is>
      </c>
      <c r="B65" s="5" t="inlineStr">
        <is>
          <t>الدراسات الاجتماعية</t>
        </is>
      </c>
      <c r="C65" s="18" t="n">
        <v>12</v>
      </c>
      <c r="D65" s="18" t="n">
        <v>19</v>
      </c>
      <c r="E65" s="6">
        <f>IF(B65&amp;""="","",IFERROR(INDEX('الإعدادات'!$B$15:$B$29,MATCH(B65&amp;"",'الإعدادات'!$A$15:$A$29,0)),""))</f>
        <v/>
      </c>
      <c r="F65" s="19">
        <f>IF(B65&amp;""="","",IFERROR(INDEX('الإعدادات'!$C$15:$C$29,MATCH(B65&amp;"",'الإعدادات'!$A$15:$A$29,0)),""))</f>
        <v/>
      </c>
      <c r="G65" s="19">
        <f>IF(B65&amp;""="","",IFERROR(INDEX('الإعدادات'!$D$15:$D$29,MATCH(B65&amp;"",'الإعدادات'!$A$15:$A$29,0)),""))</f>
        <v/>
      </c>
      <c r="H65" s="19">
        <f>IF(AND(ISNUMBER(C65),ISNUMBER(D65)),C65+D65,"")</f>
        <v/>
      </c>
      <c r="I65" s="20">
        <f>IF(ISNUMBER(H65),IF(ISNUMBER(F65),IF(F65+G65=0,"",H65/(F65+G65)),""),"")</f>
        <v/>
      </c>
      <c r="J65" s="6">
        <f>IF(AND(A65&amp;""="",B65&amp;""=""),"",IF(A65&amp;""="","بدون طالب",IF(NOT(ISNUMBER(F65)),"مادة غير موجودة",IF(I65="","ناقص",IF(I65&gt;='الإعدادات'!$B$4,"ناجح","متعثر")))))</f>
        <v/>
      </c>
      <c r="K65" s="21">
        <f>IF(J65="","",IF(OR(J65="ناجح",J65="متعثر"),1,0))</f>
        <v/>
      </c>
      <c r="L65" s="19">
        <f>IF(K65=1,C65*INDEX('الإعدادات'!$E$15:$E$29,MATCH(B65&amp;"",'الإعدادات'!$A$15:$A$29,0)),"")</f>
        <v/>
      </c>
      <c r="M65" s="19">
        <f>IF(K65=1,D65*INDEX('الإعدادات'!$E$15:$E$29,MATCH(B65&amp;"",'الإعدادات'!$A$15:$A$29,0)),"")</f>
        <v/>
      </c>
      <c r="N65" s="19">
        <f>IF(K65=1,(F65+G65)*INDEX('الإعدادات'!$E$15:$E$29,MATCH(B65&amp;"",'الإعدادات'!$A$15:$A$29,0)),"")</f>
        <v/>
      </c>
      <c r="O65" s="15">
        <f>IF(J65="متعثر",COUNTIF($J$6:J65,"متعثر"),"")</f>
        <v/>
      </c>
      <c r="P65" s="6">
        <f>IF(J65="","",IF(J65="بدون طالب","اختر الطالب",IF(J65="مادة غير موجودة","اختر المادة من الإعدادات",IF(COUNTIF('الطلاب'!$A$6:$A$305,A65&amp;"")=0,"الطالب غير موجود في الطلاب",IF(IF(ISNUMBER(C65),IF(ISNUMBER(F65),IF(C65&gt;F65,1,0),0),0)=1,"أعمال السنة أكبر من الحد الأقصى",IF(IF(ISNUMBER(D65),IF(ISNUMBER(G65),IF(D65&gt;G65,1,0),0),0)=1,"النهائي أكبر من الحد الأقصى",IF(J65="ناقص","درجة غير مكتوبة","")))))))</f>
        <v/>
      </c>
    </row>
    <row r="66">
      <c r="A66" s="5" t="inlineStr">
        <is>
          <t>إبراهيم</t>
        </is>
      </c>
      <c r="B66" s="5" t="inlineStr">
        <is>
          <t>القرآن الكريم</t>
        </is>
      </c>
      <c r="C66" s="18" t="n">
        <v>15</v>
      </c>
      <c r="D66" s="18" t="n">
        <v>22</v>
      </c>
      <c r="E66" s="6">
        <f>IF(B66&amp;""="","",IFERROR(INDEX('الإعدادات'!$B$15:$B$29,MATCH(B66&amp;"",'الإعدادات'!$A$15:$A$29,0)),""))</f>
        <v/>
      </c>
      <c r="F66" s="19">
        <f>IF(B66&amp;""="","",IFERROR(INDEX('الإعدادات'!$C$15:$C$29,MATCH(B66&amp;"",'الإعدادات'!$A$15:$A$29,0)),""))</f>
        <v/>
      </c>
      <c r="G66" s="19">
        <f>IF(B66&amp;""="","",IFERROR(INDEX('الإعدادات'!$D$15:$D$29,MATCH(B66&amp;"",'الإعدادات'!$A$15:$A$29,0)),""))</f>
        <v/>
      </c>
      <c r="H66" s="19">
        <f>IF(AND(ISNUMBER(C66),ISNUMBER(D66)),C66+D66,"")</f>
        <v/>
      </c>
      <c r="I66" s="20">
        <f>IF(ISNUMBER(H66),IF(ISNUMBER(F66),IF(F66+G66=0,"",H66/(F66+G66)),""),"")</f>
        <v/>
      </c>
      <c r="J66" s="6">
        <f>IF(AND(A66&amp;""="",B66&amp;""=""),"",IF(A66&amp;""="","بدون طالب",IF(NOT(ISNUMBER(F66)),"مادة غير موجودة",IF(I66="","ناقص",IF(I66&gt;='الإعدادات'!$B$4,"ناجح","متعثر")))))</f>
        <v/>
      </c>
      <c r="K66" s="21">
        <f>IF(J66="","",IF(OR(J66="ناجح",J66="متعثر"),1,0))</f>
        <v/>
      </c>
      <c r="L66" s="19">
        <f>IF(K66=1,C66*INDEX('الإعدادات'!$E$15:$E$29,MATCH(B66&amp;"",'الإعدادات'!$A$15:$A$29,0)),"")</f>
        <v/>
      </c>
      <c r="M66" s="19">
        <f>IF(K66=1,D66*INDEX('الإعدادات'!$E$15:$E$29,MATCH(B66&amp;"",'الإعدادات'!$A$15:$A$29,0)),"")</f>
        <v/>
      </c>
      <c r="N66" s="19">
        <f>IF(K66=1,(F66+G66)*INDEX('الإعدادات'!$E$15:$E$29,MATCH(B66&amp;"",'الإعدادات'!$A$15:$A$29,0)),"")</f>
        <v/>
      </c>
      <c r="O66" s="15">
        <f>IF(J66="متعثر",COUNTIF($J$6:J66,"متعثر"),"")</f>
        <v/>
      </c>
      <c r="P66" s="6">
        <f>IF(J66="","",IF(J66="بدون طالب","اختر الطالب",IF(J66="مادة غير موجودة","اختر المادة من الإعدادات",IF(COUNTIF('الطلاب'!$A$6:$A$305,A66&amp;"")=0,"الطالب غير موجود في الطلاب",IF(IF(ISNUMBER(C66),IF(ISNUMBER(F66),IF(C66&gt;F66,1,0),0),0)=1,"أعمال السنة أكبر من الحد الأقصى",IF(IF(ISNUMBER(D66),IF(ISNUMBER(G66),IF(D66&gt;G66,1,0),0),0)=1,"النهائي أكبر من الحد الأقصى",IF(J66="ناقص","درجة غير مكتوبة","")))))))</f>
        <v/>
      </c>
    </row>
    <row r="67">
      <c r="A67" s="5" t="inlineStr">
        <is>
          <t>إبراهيم</t>
        </is>
      </c>
      <c r="B67" s="5" t="inlineStr">
        <is>
          <t>الفقه</t>
        </is>
      </c>
      <c r="C67" s="18" t="n">
        <v>14</v>
      </c>
      <c r="D67" s="18" t="n">
        <v>20</v>
      </c>
      <c r="E67" s="6">
        <f>IF(B67&amp;""="","",IFERROR(INDEX('الإعدادات'!$B$15:$B$29,MATCH(B67&amp;"",'الإعدادات'!$A$15:$A$29,0)),""))</f>
        <v/>
      </c>
      <c r="F67" s="19">
        <f>IF(B67&amp;""="","",IFERROR(INDEX('الإعدادات'!$C$15:$C$29,MATCH(B67&amp;"",'الإعدادات'!$A$15:$A$29,0)),""))</f>
        <v/>
      </c>
      <c r="G67" s="19">
        <f>IF(B67&amp;""="","",IFERROR(INDEX('الإعدادات'!$D$15:$D$29,MATCH(B67&amp;"",'الإعدادات'!$A$15:$A$29,0)),""))</f>
        <v/>
      </c>
      <c r="H67" s="19">
        <f>IF(AND(ISNUMBER(C67),ISNUMBER(D67)),C67+D67,"")</f>
        <v/>
      </c>
      <c r="I67" s="20">
        <f>IF(ISNUMBER(H67),IF(ISNUMBER(F67),IF(F67+G67=0,"",H67/(F67+G67)),""),"")</f>
        <v/>
      </c>
      <c r="J67" s="6">
        <f>IF(AND(A67&amp;""="",B67&amp;""=""),"",IF(A67&amp;""="","بدون طالب",IF(NOT(ISNUMBER(F67)),"مادة غير موجودة",IF(I67="","ناقص",IF(I67&gt;='الإعدادات'!$B$4,"ناجح","متعثر")))))</f>
        <v/>
      </c>
      <c r="K67" s="21">
        <f>IF(J67="","",IF(OR(J67="ناجح",J67="متعثر"),1,0))</f>
        <v/>
      </c>
      <c r="L67" s="19">
        <f>IF(K67=1,C67*INDEX('الإعدادات'!$E$15:$E$29,MATCH(B67&amp;"",'الإعدادات'!$A$15:$A$29,0)),"")</f>
        <v/>
      </c>
      <c r="M67" s="19">
        <f>IF(K67=1,D67*INDEX('الإعدادات'!$E$15:$E$29,MATCH(B67&amp;"",'الإعدادات'!$A$15:$A$29,0)),"")</f>
        <v/>
      </c>
      <c r="N67" s="19">
        <f>IF(K67=1,(F67+G67)*INDEX('الإعدادات'!$E$15:$E$29,MATCH(B67&amp;"",'الإعدادات'!$A$15:$A$29,0)),"")</f>
        <v/>
      </c>
      <c r="O67" s="15">
        <f>IF(J67="متعثر",COUNTIF($J$6:J67,"متعثر"),"")</f>
        <v/>
      </c>
      <c r="P67" s="6">
        <f>IF(J67="","",IF(J67="بدون طالب","اختر الطالب",IF(J67="مادة غير موجودة","اختر المادة من الإعدادات",IF(COUNTIF('الطلاب'!$A$6:$A$305,A67&amp;"")=0,"الطالب غير موجود في الطلاب",IF(IF(ISNUMBER(C67),IF(ISNUMBER(F67),IF(C67&gt;F67,1,0),0),0)=1,"أعمال السنة أكبر من الحد الأقصى",IF(IF(ISNUMBER(D67),IF(ISNUMBER(G67),IF(D67&gt;G67,1,0),0),0)=1,"النهائي أكبر من الحد الأقصى",IF(J67="ناقص","درجة غير مكتوبة","")))))))</f>
        <v/>
      </c>
    </row>
    <row r="68">
      <c r="A68" s="5" t="inlineStr">
        <is>
          <t>إبراهيم</t>
        </is>
      </c>
      <c r="B68" s="5" t="inlineStr">
        <is>
          <t>الحديث</t>
        </is>
      </c>
      <c r="C68" s="18" t="n">
        <v>15</v>
      </c>
      <c r="D68" s="18" t="n">
        <v>21</v>
      </c>
      <c r="E68" s="6">
        <f>IF(B68&amp;""="","",IFERROR(INDEX('الإعدادات'!$B$15:$B$29,MATCH(B68&amp;"",'الإعدادات'!$A$15:$A$29,0)),""))</f>
        <v/>
      </c>
      <c r="F68" s="19">
        <f>IF(B68&amp;""="","",IFERROR(INDEX('الإعدادات'!$C$15:$C$29,MATCH(B68&amp;"",'الإعدادات'!$A$15:$A$29,0)),""))</f>
        <v/>
      </c>
      <c r="G68" s="19">
        <f>IF(B68&amp;""="","",IFERROR(INDEX('الإعدادات'!$D$15:$D$29,MATCH(B68&amp;"",'الإعدادات'!$A$15:$A$29,0)),""))</f>
        <v/>
      </c>
      <c r="H68" s="19">
        <f>IF(AND(ISNUMBER(C68),ISNUMBER(D68)),C68+D68,"")</f>
        <v/>
      </c>
      <c r="I68" s="20">
        <f>IF(ISNUMBER(H68),IF(ISNUMBER(F68),IF(F68+G68=0,"",H68/(F68+G68)),""),"")</f>
        <v/>
      </c>
      <c r="J68" s="6">
        <f>IF(AND(A68&amp;""="",B68&amp;""=""),"",IF(A68&amp;""="","بدون طالب",IF(NOT(ISNUMBER(F68)),"مادة غير موجودة",IF(I68="","ناقص",IF(I68&gt;='الإعدادات'!$B$4,"ناجح","متعثر")))))</f>
        <v/>
      </c>
      <c r="K68" s="21">
        <f>IF(J68="","",IF(OR(J68="ناجح",J68="متعثر"),1,0))</f>
        <v/>
      </c>
      <c r="L68" s="19">
        <f>IF(K68=1,C68*INDEX('الإعدادات'!$E$15:$E$29,MATCH(B68&amp;"",'الإعدادات'!$A$15:$A$29,0)),"")</f>
        <v/>
      </c>
      <c r="M68" s="19">
        <f>IF(K68=1,D68*INDEX('الإعدادات'!$E$15:$E$29,MATCH(B68&amp;"",'الإعدادات'!$A$15:$A$29,0)),"")</f>
        <v/>
      </c>
      <c r="N68" s="19">
        <f>IF(K68=1,(F68+G68)*INDEX('الإعدادات'!$E$15:$E$29,MATCH(B68&amp;"",'الإعدادات'!$A$15:$A$29,0)),"")</f>
        <v/>
      </c>
      <c r="O68" s="15">
        <f>IF(J68="متعثر",COUNTIF($J$6:J68,"متعثر"),"")</f>
        <v/>
      </c>
      <c r="P68" s="6">
        <f>IF(J68="","",IF(J68="بدون طالب","اختر الطالب",IF(J68="مادة غير موجودة","اختر المادة من الإعدادات",IF(COUNTIF('الطلاب'!$A$6:$A$305,A68&amp;"")=0,"الطالب غير موجود في الطلاب",IF(IF(ISNUMBER(C68),IF(ISNUMBER(F68),IF(C68&gt;F68,1,0),0),0)=1,"أعمال السنة أكبر من الحد الأقصى",IF(IF(ISNUMBER(D68),IF(ISNUMBER(G68),IF(D68&gt;G68,1,0),0),0)=1,"النهائي أكبر من الحد الأقصى",IF(J68="ناقص","درجة غير مكتوبة","")))))))</f>
        <v/>
      </c>
    </row>
    <row r="69">
      <c r="A69" s="5" t="inlineStr">
        <is>
          <t>إبراهيم</t>
        </is>
      </c>
      <c r="B69" s="5" t="inlineStr">
        <is>
          <t>النحو</t>
        </is>
      </c>
      <c r="C69" s="18" t="n">
        <v>13</v>
      </c>
      <c r="D69" s="18" t="n">
        <v>19</v>
      </c>
      <c r="E69" s="6">
        <f>IF(B69&amp;""="","",IFERROR(INDEX('الإعدادات'!$B$15:$B$29,MATCH(B69&amp;"",'الإعدادات'!$A$15:$A$29,0)),""))</f>
        <v/>
      </c>
      <c r="F69" s="19">
        <f>IF(B69&amp;""="","",IFERROR(INDEX('الإعدادات'!$C$15:$C$29,MATCH(B69&amp;"",'الإعدادات'!$A$15:$A$29,0)),""))</f>
        <v/>
      </c>
      <c r="G69" s="19">
        <f>IF(B69&amp;""="","",IFERROR(INDEX('الإعدادات'!$D$15:$D$29,MATCH(B69&amp;"",'الإعدادات'!$A$15:$A$29,0)),""))</f>
        <v/>
      </c>
      <c r="H69" s="19">
        <f>IF(AND(ISNUMBER(C69),ISNUMBER(D69)),C69+D69,"")</f>
        <v/>
      </c>
      <c r="I69" s="20">
        <f>IF(ISNUMBER(H69),IF(ISNUMBER(F69),IF(F69+G69=0,"",H69/(F69+G69)),""),"")</f>
        <v/>
      </c>
      <c r="J69" s="6">
        <f>IF(AND(A69&amp;""="",B69&amp;""=""),"",IF(A69&amp;""="","بدون طالب",IF(NOT(ISNUMBER(F69)),"مادة غير موجودة",IF(I69="","ناقص",IF(I69&gt;='الإعدادات'!$B$4,"ناجح","متعثر")))))</f>
        <v/>
      </c>
      <c r="K69" s="21">
        <f>IF(J69="","",IF(OR(J69="ناجح",J69="متعثر"),1,0))</f>
        <v/>
      </c>
      <c r="L69" s="19">
        <f>IF(K69=1,C69*INDEX('الإعدادات'!$E$15:$E$29,MATCH(B69&amp;"",'الإعدادات'!$A$15:$A$29,0)),"")</f>
        <v/>
      </c>
      <c r="M69" s="19">
        <f>IF(K69=1,D69*INDEX('الإعدادات'!$E$15:$E$29,MATCH(B69&amp;"",'الإعدادات'!$A$15:$A$29,0)),"")</f>
        <v/>
      </c>
      <c r="N69" s="19">
        <f>IF(K69=1,(F69+G69)*INDEX('الإعدادات'!$E$15:$E$29,MATCH(B69&amp;"",'الإعدادات'!$A$15:$A$29,0)),"")</f>
        <v/>
      </c>
      <c r="O69" s="15">
        <f>IF(J69="متعثر",COUNTIF($J$6:J69,"متعثر"),"")</f>
        <v/>
      </c>
      <c r="P69" s="6">
        <f>IF(J69="","",IF(J69="بدون طالب","اختر الطالب",IF(J69="مادة غير موجودة","اختر المادة من الإعدادات",IF(COUNTIF('الطلاب'!$A$6:$A$305,A69&amp;"")=0,"الطالب غير موجود في الطلاب",IF(IF(ISNUMBER(C69),IF(ISNUMBER(F69),IF(C69&gt;F69,1,0),0),0)=1,"أعمال السنة أكبر من الحد الأقصى",IF(IF(ISNUMBER(D69),IF(ISNUMBER(G69),IF(D69&gt;G69,1,0),0),0)=1,"النهائي أكبر من الحد الأقصى",IF(J69="ناقص","درجة غير مكتوبة","")))))))</f>
        <v/>
      </c>
    </row>
    <row r="70">
      <c r="A70" s="5" t="inlineStr">
        <is>
          <t>إبراهيم</t>
        </is>
      </c>
      <c r="B70" s="5" t="inlineStr">
        <is>
          <t>البلاغة</t>
        </is>
      </c>
      <c r="C70" s="18" t="n">
        <v>14</v>
      </c>
      <c r="D70" s="18" t="n">
        <v>20</v>
      </c>
      <c r="E70" s="6">
        <f>IF(B70&amp;""="","",IFERROR(INDEX('الإعدادات'!$B$15:$B$29,MATCH(B70&amp;"",'الإعدادات'!$A$15:$A$29,0)),""))</f>
        <v/>
      </c>
      <c r="F70" s="19">
        <f>IF(B70&amp;""="","",IFERROR(INDEX('الإعدادات'!$C$15:$C$29,MATCH(B70&amp;"",'الإعدادات'!$A$15:$A$29,0)),""))</f>
        <v/>
      </c>
      <c r="G70" s="19">
        <f>IF(B70&amp;""="","",IFERROR(INDEX('الإعدادات'!$D$15:$D$29,MATCH(B70&amp;"",'الإعدادات'!$A$15:$A$29,0)),""))</f>
        <v/>
      </c>
      <c r="H70" s="19">
        <f>IF(AND(ISNUMBER(C70),ISNUMBER(D70)),C70+D70,"")</f>
        <v/>
      </c>
      <c r="I70" s="20">
        <f>IF(ISNUMBER(H70),IF(ISNUMBER(F70),IF(F70+G70=0,"",H70/(F70+G70)),""),"")</f>
        <v/>
      </c>
      <c r="J70" s="6">
        <f>IF(AND(A70&amp;""="",B70&amp;""=""),"",IF(A70&amp;""="","بدون طالب",IF(NOT(ISNUMBER(F70)),"مادة غير موجودة",IF(I70="","ناقص",IF(I70&gt;='الإعدادات'!$B$4,"ناجح","متعثر")))))</f>
        <v/>
      </c>
      <c r="K70" s="21">
        <f>IF(J70="","",IF(OR(J70="ناجح",J70="متعثر"),1,0))</f>
        <v/>
      </c>
      <c r="L70" s="19">
        <f>IF(K70=1,C70*INDEX('الإعدادات'!$E$15:$E$29,MATCH(B70&amp;"",'الإعدادات'!$A$15:$A$29,0)),"")</f>
        <v/>
      </c>
      <c r="M70" s="19">
        <f>IF(K70=1,D70*INDEX('الإعدادات'!$E$15:$E$29,MATCH(B70&amp;"",'الإعدادات'!$A$15:$A$29,0)),"")</f>
        <v/>
      </c>
      <c r="N70" s="19">
        <f>IF(K70=1,(F70+G70)*INDEX('الإعدادات'!$E$15:$E$29,MATCH(B70&amp;"",'الإعدادات'!$A$15:$A$29,0)),"")</f>
        <v/>
      </c>
      <c r="O70" s="15">
        <f>IF(J70="متعثر",COUNTIF($J$6:J70,"متعثر"),"")</f>
        <v/>
      </c>
      <c r="P70" s="6">
        <f>IF(J70="","",IF(J70="بدون طالب","اختر الطالب",IF(J70="مادة غير موجودة","اختر المادة من الإعدادات",IF(COUNTIF('الطلاب'!$A$6:$A$305,A70&amp;"")=0,"الطالب غير موجود في الطلاب",IF(IF(ISNUMBER(C70),IF(ISNUMBER(F70),IF(C70&gt;F70,1,0),0),0)=1,"أعمال السنة أكبر من الحد الأقصى",IF(IF(ISNUMBER(D70),IF(ISNUMBER(G70),IF(D70&gt;G70,1,0),0),0)=1,"النهائي أكبر من الحد الأقصى",IF(J70="ناقص","درجة غير مكتوبة","")))))))</f>
        <v/>
      </c>
    </row>
    <row r="71">
      <c r="A71" s="5" t="inlineStr">
        <is>
          <t>إبراهيم</t>
        </is>
      </c>
      <c r="B71" s="5" t="inlineStr">
        <is>
          <t>الأدب والنصوص</t>
        </is>
      </c>
      <c r="C71" s="18" t="n">
        <v>15</v>
      </c>
      <c r="D71" s="18" t="n">
        <v>21</v>
      </c>
      <c r="E71" s="6">
        <f>IF(B71&amp;""="","",IFERROR(INDEX('الإعدادات'!$B$15:$B$29,MATCH(B71&amp;"",'الإعدادات'!$A$15:$A$29,0)),""))</f>
        <v/>
      </c>
      <c r="F71" s="19">
        <f>IF(B71&amp;""="","",IFERROR(INDEX('الإعدادات'!$C$15:$C$29,MATCH(B71&amp;"",'الإعدادات'!$A$15:$A$29,0)),""))</f>
        <v/>
      </c>
      <c r="G71" s="19">
        <f>IF(B71&amp;""="","",IFERROR(INDEX('الإعدادات'!$D$15:$D$29,MATCH(B71&amp;"",'الإعدادات'!$A$15:$A$29,0)),""))</f>
        <v/>
      </c>
      <c r="H71" s="19">
        <f>IF(AND(ISNUMBER(C71),ISNUMBER(D71)),C71+D71,"")</f>
        <v/>
      </c>
      <c r="I71" s="20">
        <f>IF(ISNUMBER(H71),IF(ISNUMBER(F71),IF(F71+G71=0,"",H71/(F71+G71)),""),"")</f>
        <v/>
      </c>
      <c r="J71" s="6">
        <f>IF(AND(A71&amp;""="",B71&amp;""=""),"",IF(A71&amp;""="","بدون طالب",IF(NOT(ISNUMBER(F71)),"مادة غير موجودة",IF(I71="","ناقص",IF(I71&gt;='الإعدادات'!$B$4,"ناجح","متعثر")))))</f>
        <v/>
      </c>
      <c r="K71" s="21">
        <f>IF(J71="","",IF(OR(J71="ناجح",J71="متعثر"),1,0))</f>
        <v/>
      </c>
      <c r="L71" s="19">
        <f>IF(K71=1,C71*INDEX('الإعدادات'!$E$15:$E$29,MATCH(B71&amp;"",'الإعدادات'!$A$15:$A$29,0)),"")</f>
        <v/>
      </c>
      <c r="M71" s="19">
        <f>IF(K71=1,D71*INDEX('الإعدادات'!$E$15:$E$29,MATCH(B71&amp;"",'الإعدادات'!$A$15:$A$29,0)),"")</f>
        <v/>
      </c>
      <c r="N71" s="19">
        <f>IF(K71=1,(F71+G71)*INDEX('الإعدادات'!$E$15:$E$29,MATCH(B71&amp;"",'الإعدادات'!$A$15:$A$29,0)),"")</f>
        <v/>
      </c>
      <c r="O71" s="15">
        <f>IF(J71="متعثر",COUNTIF($J$6:J71,"متعثر"),"")</f>
        <v/>
      </c>
      <c r="P71" s="6">
        <f>IF(J71="","",IF(J71="بدون طالب","اختر الطالب",IF(J71="مادة غير موجودة","اختر المادة من الإعدادات",IF(COUNTIF('الطلاب'!$A$6:$A$305,A71&amp;"")=0,"الطالب غير موجود في الطلاب",IF(IF(ISNUMBER(C71),IF(ISNUMBER(F71),IF(C71&gt;F71,1,0),0),0)=1,"أعمال السنة أكبر من الحد الأقصى",IF(IF(ISNUMBER(D71),IF(ISNUMBER(G71),IF(D71&gt;G71,1,0),0),0)=1,"النهائي أكبر من الحد الأقصى",IF(J71="ناقص","درجة غير مكتوبة","")))))))</f>
        <v/>
      </c>
    </row>
    <row r="72">
      <c r="A72" s="5" t="inlineStr">
        <is>
          <t>إبراهيم</t>
        </is>
      </c>
      <c r="B72" s="5" t="inlineStr">
        <is>
          <t>الرياضيات</t>
        </is>
      </c>
      <c r="C72" s="18" t="n">
        <v>14</v>
      </c>
      <c r="D72" s="18" t="n">
        <v>30</v>
      </c>
      <c r="E72" s="6">
        <f>IF(B72&amp;""="","",IFERROR(INDEX('الإعدادات'!$B$15:$B$29,MATCH(B72&amp;"",'الإعدادات'!$A$15:$A$29,0)),""))</f>
        <v/>
      </c>
      <c r="F72" s="19">
        <f>IF(B72&amp;""="","",IFERROR(INDEX('الإعدادات'!$C$15:$C$29,MATCH(B72&amp;"",'الإعدادات'!$A$15:$A$29,0)),""))</f>
        <v/>
      </c>
      <c r="G72" s="19">
        <f>IF(B72&amp;""="","",IFERROR(INDEX('الإعدادات'!$D$15:$D$29,MATCH(B72&amp;"",'الإعدادات'!$A$15:$A$29,0)),""))</f>
        <v/>
      </c>
      <c r="H72" s="19">
        <f>IF(AND(ISNUMBER(C72),ISNUMBER(D72)),C72+D72,"")</f>
        <v/>
      </c>
      <c r="I72" s="20">
        <f>IF(ISNUMBER(H72),IF(ISNUMBER(F72),IF(F72+G72=0,"",H72/(F72+G72)),""),"")</f>
        <v/>
      </c>
      <c r="J72" s="6">
        <f>IF(AND(A72&amp;""="",B72&amp;""=""),"",IF(A72&amp;""="","بدون طالب",IF(NOT(ISNUMBER(F72)),"مادة غير موجودة",IF(I72="","ناقص",IF(I72&gt;='الإعدادات'!$B$4,"ناجح","متعثر")))))</f>
        <v/>
      </c>
      <c r="K72" s="21">
        <f>IF(J72="","",IF(OR(J72="ناجح",J72="متعثر"),1,0))</f>
        <v/>
      </c>
      <c r="L72" s="19">
        <f>IF(K72=1,C72*INDEX('الإعدادات'!$E$15:$E$29,MATCH(B72&amp;"",'الإعدادات'!$A$15:$A$29,0)),"")</f>
        <v/>
      </c>
      <c r="M72" s="19">
        <f>IF(K72=1,D72*INDEX('الإعدادات'!$E$15:$E$29,MATCH(B72&amp;"",'الإعدادات'!$A$15:$A$29,0)),"")</f>
        <v/>
      </c>
      <c r="N72" s="19">
        <f>IF(K72=1,(F72+G72)*INDEX('الإعدادات'!$E$15:$E$29,MATCH(B72&amp;"",'الإعدادات'!$A$15:$A$29,0)),"")</f>
        <v/>
      </c>
      <c r="O72" s="15">
        <f>IF(J72="متعثر",COUNTIF($J$6:J72,"متعثر"),"")</f>
        <v/>
      </c>
      <c r="P72" s="6">
        <f>IF(J72="","",IF(J72="بدون طالب","اختر الطالب",IF(J72="مادة غير موجودة","اختر المادة من الإعدادات",IF(COUNTIF('الطلاب'!$A$6:$A$305,A72&amp;"")=0,"الطالب غير موجود في الطلاب",IF(IF(ISNUMBER(C72),IF(ISNUMBER(F72),IF(C72&gt;F72,1,0),0),0)=1,"أعمال السنة أكبر من الحد الأقصى",IF(IF(ISNUMBER(D72),IF(ISNUMBER(G72),IF(D72&gt;G72,1,0),0),0)=1,"النهائي أكبر من الحد الأقصى",IF(J72="ناقص","درجة غير مكتوبة","")))))))</f>
        <v/>
      </c>
    </row>
    <row r="73">
      <c r="A73" s="5" t="inlineStr">
        <is>
          <t>إبراهيم</t>
        </is>
      </c>
      <c r="B73" s="5" t="inlineStr">
        <is>
          <t>العلوم</t>
        </is>
      </c>
      <c r="C73" s="18" t="n">
        <v>12</v>
      </c>
      <c r="D73" s="18" t="n"/>
      <c r="E73" s="6">
        <f>IF(B73&amp;""="","",IFERROR(INDEX('الإعدادات'!$B$15:$B$29,MATCH(B73&amp;"",'الإعدادات'!$A$15:$A$29,0)),""))</f>
        <v/>
      </c>
      <c r="F73" s="19">
        <f>IF(B73&amp;""="","",IFERROR(INDEX('الإعدادات'!$C$15:$C$29,MATCH(B73&amp;"",'الإعدادات'!$A$15:$A$29,0)),""))</f>
        <v/>
      </c>
      <c r="G73" s="19">
        <f>IF(B73&amp;""="","",IFERROR(INDEX('الإعدادات'!$D$15:$D$29,MATCH(B73&amp;"",'الإعدادات'!$A$15:$A$29,0)),""))</f>
        <v/>
      </c>
      <c r="H73" s="19">
        <f>IF(AND(ISNUMBER(C73),ISNUMBER(D73)),C73+D73,"")</f>
        <v/>
      </c>
      <c r="I73" s="20">
        <f>IF(ISNUMBER(H73),IF(ISNUMBER(F73),IF(F73+G73=0,"",H73/(F73+G73)),""),"")</f>
        <v/>
      </c>
      <c r="J73" s="6">
        <f>IF(AND(A73&amp;""="",B73&amp;""=""),"",IF(A73&amp;""="","بدون طالب",IF(NOT(ISNUMBER(F73)),"مادة غير موجودة",IF(I73="","ناقص",IF(I73&gt;='الإعدادات'!$B$4,"ناجح","متعثر")))))</f>
        <v/>
      </c>
      <c r="K73" s="21">
        <f>IF(J73="","",IF(OR(J73="ناجح",J73="متعثر"),1,0))</f>
        <v/>
      </c>
      <c r="L73" s="19">
        <f>IF(K73=1,C73*INDEX('الإعدادات'!$E$15:$E$29,MATCH(B73&amp;"",'الإعدادات'!$A$15:$A$29,0)),"")</f>
        <v/>
      </c>
      <c r="M73" s="19">
        <f>IF(K73=1,D73*INDEX('الإعدادات'!$E$15:$E$29,MATCH(B73&amp;"",'الإعدادات'!$A$15:$A$29,0)),"")</f>
        <v/>
      </c>
      <c r="N73" s="19">
        <f>IF(K73=1,(F73+G73)*INDEX('الإعدادات'!$E$15:$E$29,MATCH(B73&amp;"",'الإعدادات'!$A$15:$A$29,0)),"")</f>
        <v/>
      </c>
      <c r="O73" s="15">
        <f>IF(J73="متعثر",COUNTIF($J$6:J73,"متعثر"),"")</f>
        <v/>
      </c>
      <c r="P73" s="6">
        <f>IF(J73="","",IF(J73="بدون طالب","اختر الطالب",IF(J73="مادة غير موجودة","اختر المادة من الإعدادات",IF(COUNTIF('الطلاب'!$A$6:$A$305,A73&amp;"")=0,"الطالب غير موجود في الطلاب",IF(IF(ISNUMBER(C73),IF(ISNUMBER(F73),IF(C73&gt;F73,1,0),0),0)=1,"أعمال السنة أكبر من الحد الأقصى",IF(IF(ISNUMBER(D73),IF(ISNUMBER(G73),IF(D73&gt;G73,1,0),0),0)=1,"النهائي أكبر من الحد الأقصى",IF(J73="ناقص","درجة غير مكتوبة","")))))))</f>
        <v/>
      </c>
    </row>
    <row r="74">
      <c r="A74" s="5" t="inlineStr">
        <is>
          <t>إبراهيم</t>
        </is>
      </c>
      <c r="B74" s="5" t="inlineStr">
        <is>
          <t>اللغة الإنجليزية</t>
        </is>
      </c>
      <c r="C74" s="18" t="n">
        <v>13</v>
      </c>
      <c r="D74" s="18" t="n">
        <v>19</v>
      </c>
      <c r="E74" s="6">
        <f>IF(B74&amp;""="","",IFERROR(INDEX('الإعدادات'!$B$15:$B$29,MATCH(B74&amp;"",'الإعدادات'!$A$15:$A$29,0)),""))</f>
        <v/>
      </c>
      <c r="F74" s="19">
        <f>IF(B74&amp;""="","",IFERROR(INDEX('الإعدادات'!$C$15:$C$29,MATCH(B74&amp;"",'الإعدادات'!$A$15:$A$29,0)),""))</f>
        <v/>
      </c>
      <c r="G74" s="19">
        <f>IF(B74&amp;""="","",IFERROR(INDEX('الإعدادات'!$D$15:$D$29,MATCH(B74&amp;"",'الإعدادات'!$A$15:$A$29,0)),""))</f>
        <v/>
      </c>
      <c r="H74" s="19">
        <f>IF(AND(ISNUMBER(C74),ISNUMBER(D74)),C74+D74,"")</f>
        <v/>
      </c>
      <c r="I74" s="20">
        <f>IF(ISNUMBER(H74),IF(ISNUMBER(F74),IF(F74+G74=0,"",H74/(F74+G74)),""),"")</f>
        <v/>
      </c>
      <c r="J74" s="6">
        <f>IF(AND(A74&amp;""="",B74&amp;""=""),"",IF(A74&amp;""="","بدون طالب",IF(NOT(ISNUMBER(F74)),"مادة غير موجودة",IF(I74="","ناقص",IF(I74&gt;='الإعدادات'!$B$4,"ناجح","متعثر")))))</f>
        <v/>
      </c>
      <c r="K74" s="21">
        <f>IF(J74="","",IF(OR(J74="ناجح",J74="متعثر"),1,0))</f>
        <v/>
      </c>
      <c r="L74" s="19">
        <f>IF(K74=1,C74*INDEX('الإعدادات'!$E$15:$E$29,MATCH(B74&amp;"",'الإعدادات'!$A$15:$A$29,0)),"")</f>
        <v/>
      </c>
      <c r="M74" s="19">
        <f>IF(K74=1,D74*INDEX('الإعدادات'!$E$15:$E$29,MATCH(B74&amp;"",'الإعدادات'!$A$15:$A$29,0)),"")</f>
        <v/>
      </c>
      <c r="N74" s="19">
        <f>IF(K74=1,(F74+G74)*INDEX('الإعدادات'!$E$15:$E$29,MATCH(B74&amp;"",'الإعدادات'!$A$15:$A$29,0)),"")</f>
        <v/>
      </c>
      <c r="O74" s="15">
        <f>IF(J74="متعثر",COUNTIF($J$6:J74,"متعثر"),"")</f>
        <v/>
      </c>
      <c r="P74" s="6">
        <f>IF(J74="","",IF(J74="بدون طالب","اختر الطالب",IF(J74="مادة غير موجودة","اختر المادة من الإعدادات",IF(COUNTIF('الطلاب'!$A$6:$A$305,A74&amp;"")=0,"الطالب غير موجود في الطلاب",IF(IF(ISNUMBER(C74),IF(ISNUMBER(F74),IF(C74&gt;F74,1,0),0),0)=1,"أعمال السنة أكبر من الحد الأقصى",IF(IF(ISNUMBER(D74),IF(ISNUMBER(G74),IF(D74&gt;G74,1,0),0),0)=1,"النهائي أكبر من الحد الأقصى",IF(J74="ناقص","درجة غير مكتوبة","")))))))</f>
        <v/>
      </c>
    </row>
    <row r="75">
      <c r="A75" s="5" t="inlineStr">
        <is>
          <t>إبراهيم</t>
        </is>
      </c>
      <c r="B75" s="5" t="inlineStr">
        <is>
          <t>الدراسات الاجتماعية</t>
        </is>
      </c>
      <c r="C75" s="18" t="n">
        <v>12</v>
      </c>
      <c r="D75" s="18" t="n">
        <v>20</v>
      </c>
      <c r="E75" s="6">
        <f>IF(B75&amp;""="","",IFERROR(INDEX('الإعدادات'!$B$15:$B$29,MATCH(B75&amp;"",'الإعدادات'!$A$15:$A$29,0)),""))</f>
        <v/>
      </c>
      <c r="F75" s="19">
        <f>IF(B75&amp;""="","",IFERROR(INDEX('الإعدادات'!$C$15:$C$29,MATCH(B75&amp;"",'الإعدادات'!$A$15:$A$29,0)),""))</f>
        <v/>
      </c>
      <c r="G75" s="19">
        <f>IF(B75&amp;""="","",IFERROR(INDEX('الإعدادات'!$D$15:$D$29,MATCH(B75&amp;"",'الإعدادات'!$A$15:$A$29,0)),""))</f>
        <v/>
      </c>
      <c r="H75" s="19">
        <f>IF(AND(ISNUMBER(C75),ISNUMBER(D75)),C75+D75,"")</f>
        <v/>
      </c>
      <c r="I75" s="20">
        <f>IF(ISNUMBER(H75),IF(ISNUMBER(F75),IF(F75+G75=0,"",H75/(F75+G75)),""),"")</f>
        <v/>
      </c>
      <c r="J75" s="6">
        <f>IF(AND(A75&amp;""="",B75&amp;""=""),"",IF(A75&amp;""="","بدون طالب",IF(NOT(ISNUMBER(F75)),"مادة غير موجودة",IF(I75="","ناقص",IF(I75&gt;='الإعدادات'!$B$4,"ناجح","متعثر")))))</f>
        <v/>
      </c>
      <c r="K75" s="21">
        <f>IF(J75="","",IF(OR(J75="ناجح",J75="متعثر"),1,0))</f>
        <v/>
      </c>
      <c r="L75" s="19">
        <f>IF(K75=1,C75*INDEX('الإعدادات'!$E$15:$E$29,MATCH(B75&amp;"",'الإعدادات'!$A$15:$A$29,0)),"")</f>
        <v/>
      </c>
      <c r="M75" s="19">
        <f>IF(K75=1,D75*INDEX('الإعدادات'!$E$15:$E$29,MATCH(B75&amp;"",'الإعدادات'!$A$15:$A$29,0)),"")</f>
        <v/>
      </c>
      <c r="N75" s="19">
        <f>IF(K75=1,(F75+G75)*INDEX('الإعدادات'!$E$15:$E$29,MATCH(B75&amp;"",'الإعدادات'!$A$15:$A$29,0)),"")</f>
        <v/>
      </c>
      <c r="O75" s="15">
        <f>IF(J75="متعثر",COUNTIF($J$6:J75,"متعثر"),"")</f>
        <v/>
      </c>
      <c r="P75" s="6">
        <f>IF(J75="","",IF(J75="بدون طالب","اختر الطالب",IF(J75="مادة غير موجودة","اختر المادة من الإعدادات",IF(COUNTIF('الطلاب'!$A$6:$A$305,A75&amp;"")=0,"الطالب غير موجود في الطلاب",IF(IF(ISNUMBER(C75),IF(ISNUMBER(F75),IF(C75&gt;F75,1,0),0),0)=1,"أعمال السنة أكبر من الحد الأقصى",IF(IF(ISNUMBER(D75),IF(ISNUMBER(G75),IF(D75&gt;G75,1,0),0),0)=1,"النهائي أكبر من الحد الأقصى",IF(J75="ناقص","درجة غير مكتوبة","")))))))</f>
        <v/>
      </c>
    </row>
    <row r="76">
      <c r="A76" s="5" t="inlineStr">
        <is>
          <t>مصطفى</t>
        </is>
      </c>
      <c r="B76" s="5" t="inlineStr">
        <is>
          <t>القرآن الكريم</t>
        </is>
      </c>
      <c r="C76" s="18" t="n">
        <v>11</v>
      </c>
      <c r="D76" s="18" t="n">
        <v>13</v>
      </c>
      <c r="E76" s="6">
        <f>IF(B76&amp;""="","",IFERROR(INDEX('الإعدادات'!$B$15:$B$29,MATCH(B76&amp;"",'الإعدادات'!$A$15:$A$29,0)),""))</f>
        <v/>
      </c>
      <c r="F76" s="19">
        <f>IF(B76&amp;""="","",IFERROR(INDEX('الإعدادات'!$C$15:$C$29,MATCH(B76&amp;"",'الإعدادات'!$A$15:$A$29,0)),""))</f>
        <v/>
      </c>
      <c r="G76" s="19">
        <f>IF(B76&amp;""="","",IFERROR(INDEX('الإعدادات'!$D$15:$D$29,MATCH(B76&amp;"",'الإعدادات'!$A$15:$A$29,0)),""))</f>
        <v/>
      </c>
      <c r="H76" s="19">
        <f>IF(AND(ISNUMBER(C76),ISNUMBER(D76)),C76+D76,"")</f>
        <v/>
      </c>
      <c r="I76" s="20">
        <f>IF(ISNUMBER(H76),IF(ISNUMBER(F76),IF(F76+G76=0,"",H76/(F76+G76)),""),"")</f>
        <v/>
      </c>
      <c r="J76" s="6">
        <f>IF(AND(A76&amp;""="",B76&amp;""=""),"",IF(A76&amp;""="","بدون طالب",IF(NOT(ISNUMBER(F76)),"مادة غير موجودة",IF(I76="","ناقص",IF(I76&gt;='الإعدادات'!$B$4,"ناجح","متعثر")))))</f>
        <v/>
      </c>
      <c r="K76" s="21">
        <f>IF(J76="","",IF(OR(J76="ناجح",J76="متعثر"),1,0))</f>
        <v/>
      </c>
      <c r="L76" s="19">
        <f>IF(K76=1,C76*INDEX('الإعدادات'!$E$15:$E$29,MATCH(B76&amp;"",'الإعدادات'!$A$15:$A$29,0)),"")</f>
        <v/>
      </c>
      <c r="M76" s="19">
        <f>IF(K76=1,D76*INDEX('الإعدادات'!$E$15:$E$29,MATCH(B76&amp;"",'الإعدادات'!$A$15:$A$29,0)),"")</f>
        <v/>
      </c>
      <c r="N76" s="19">
        <f>IF(K76=1,(F76+G76)*INDEX('الإعدادات'!$E$15:$E$29,MATCH(B76&amp;"",'الإعدادات'!$A$15:$A$29,0)),"")</f>
        <v/>
      </c>
      <c r="O76" s="15">
        <f>IF(J76="متعثر",COUNTIF($J$6:J76,"متعثر"),"")</f>
        <v/>
      </c>
      <c r="P76" s="6">
        <f>IF(J76="","",IF(J76="بدون طالب","اختر الطالب",IF(J76="مادة غير موجودة","اختر المادة من الإعدادات",IF(COUNTIF('الطلاب'!$A$6:$A$305,A76&amp;"")=0,"الطالب غير موجود في الطلاب",IF(IF(ISNUMBER(C76),IF(ISNUMBER(F76),IF(C76&gt;F76,1,0),0),0)=1,"أعمال السنة أكبر من الحد الأقصى",IF(IF(ISNUMBER(D76),IF(ISNUMBER(G76),IF(D76&gt;G76,1,0),0),0)=1,"النهائي أكبر من الحد الأقصى",IF(J76="ناقص","درجة غير مكتوبة","")))))))</f>
        <v/>
      </c>
    </row>
    <row r="77">
      <c r="A77" s="5" t="inlineStr">
        <is>
          <t>مصطفى</t>
        </is>
      </c>
      <c r="B77" s="5" t="inlineStr">
        <is>
          <t>الفقه</t>
        </is>
      </c>
      <c r="C77" s="18" t="n">
        <v>12</v>
      </c>
      <c r="D77" s="18" t="n">
        <v>15</v>
      </c>
      <c r="E77" s="6">
        <f>IF(B77&amp;""="","",IFERROR(INDEX('الإعدادات'!$B$15:$B$29,MATCH(B77&amp;"",'الإعدادات'!$A$15:$A$29,0)),""))</f>
        <v/>
      </c>
      <c r="F77" s="19">
        <f>IF(B77&amp;""="","",IFERROR(INDEX('الإعدادات'!$C$15:$C$29,MATCH(B77&amp;"",'الإعدادات'!$A$15:$A$29,0)),""))</f>
        <v/>
      </c>
      <c r="G77" s="19">
        <f>IF(B77&amp;""="","",IFERROR(INDEX('الإعدادات'!$D$15:$D$29,MATCH(B77&amp;"",'الإعدادات'!$A$15:$A$29,0)),""))</f>
        <v/>
      </c>
      <c r="H77" s="19">
        <f>IF(AND(ISNUMBER(C77),ISNUMBER(D77)),C77+D77,"")</f>
        <v/>
      </c>
      <c r="I77" s="20">
        <f>IF(ISNUMBER(H77),IF(ISNUMBER(F77),IF(F77+G77=0,"",H77/(F77+G77)),""),"")</f>
        <v/>
      </c>
      <c r="J77" s="6">
        <f>IF(AND(A77&amp;""="",B77&amp;""=""),"",IF(A77&amp;""="","بدون طالب",IF(NOT(ISNUMBER(F77)),"مادة غير موجودة",IF(I77="","ناقص",IF(I77&gt;='الإعدادات'!$B$4,"ناجح","متعثر")))))</f>
        <v/>
      </c>
      <c r="K77" s="21">
        <f>IF(J77="","",IF(OR(J77="ناجح",J77="متعثر"),1,0))</f>
        <v/>
      </c>
      <c r="L77" s="19">
        <f>IF(K77=1,C77*INDEX('الإعدادات'!$E$15:$E$29,MATCH(B77&amp;"",'الإعدادات'!$A$15:$A$29,0)),"")</f>
        <v/>
      </c>
      <c r="M77" s="19">
        <f>IF(K77=1,D77*INDEX('الإعدادات'!$E$15:$E$29,MATCH(B77&amp;"",'الإعدادات'!$A$15:$A$29,0)),"")</f>
        <v/>
      </c>
      <c r="N77" s="19">
        <f>IF(K77=1,(F77+G77)*INDEX('الإعدادات'!$E$15:$E$29,MATCH(B77&amp;"",'الإعدادات'!$A$15:$A$29,0)),"")</f>
        <v/>
      </c>
      <c r="O77" s="15">
        <f>IF(J77="متعثر",COUNTIF($J$6:J77,"متعثر"),"")</f>
        <v/>
      </c>
      <c r="P77" s="6">
        <f>IF(J77="","",IF(J77="بدون طالب","اختر الطالب",IF(J77="مادة غير موجودة","اختر المادة من الإعدادات",IF(COUNTIF('الطلاب'!$A$6:$A$305,A77&amp;"")=0,"الطالب غير موجود في الطلاب",IF(IF(ISNUMBER(C77),IF(ISNUMBER(F77),IF(C77&gt;F77,1,0),0),0)=1,"أعمال السنة أكبر من الحد الأقصى",IF(IF(ISNUMBER(D77),IF(ISNUMBER(G77),IF(D77&gt;G77,1,0),0),0)=1,"النهائي أكبر من الحد الأقصى",IF(J77="ناقص","درجة غير مكتوبة","")))))))</f>
        <v/>
      </c>
    </row>
    <row r="78">
      <c r="A78" s="5" t="inlineStr">
        <is>
          <t>مصطفى</t>
        </is>
      </c>
      <c r="B78" s="5" t="inlineStr">
        <is>
          <t>الحديث</t>
        </is>
      </c>
      <c r="C78" s="18" t="n">
        <v>13</v>
      </c>
      <c r="D78" s="18" t="n">
        <v>16</v>
      </c>
      <c r="E78" s="6">
        <f>IF(B78&amp;""="","",IFERROR(INDEX('الإعدادات'!$B$15:$B$29,MATCH(B78&amp;"",'الإعدادات'!$A$15:$A$29,0)),""))</f>
        <v/>
      </c>
      <c r="F78" s="19">
        <f>IF(B78&amp;""="","",IFERROR(INDEX('الإعدادات'!$C$15:$C$29,MATCH(B78&amp;"",'الإعدادات'!$A$15:$A$29,0)),""))</f>
        <v/>
      </c>
      <c r="G78" s="19">
        <f>IF(B78&amp;""="","",IFERROR(INDEX('الإعدادات'!$D$15:$D$29,MATCH(B78&amp;"",'الإعدادات'!$A$15:$A$29,0)),""))</f>
        <v/>
      </c>
      <c r="H78" s="19">
        <f>IF(AND(ISNUMBER(C78),ISNUMBER(D78)),C78+D78,"")</f>
        <v/>
      </c>
      <c r="I78" s="20">
        <f>IF(ISNUMBER(H78),IF(ISNUMBER(F78),IF(F78+G78=0,"",H78/(F78+G78)),""),"")</f>
        <v/>
      </c>
      <c r="J78" s="6">
        <f>IF(AND(A78&amp;""="",B78&amp;""=""),"",IF(A78&amp;""="","بدون طالب",IF(NOT(ISNUMBER(F78)),"مادة غير موجودة",IF(I78="","ناقص",IF(I78&gt;='الإعدادات'!$B$4,"ناجح","متعثر")))))</f>
        <v/>
      </c>
      <c r="K78" s="21">
        <f>IF(J78="","",IF(OR(J78="ناجح",J78="متعثر"),1,0))</f>
        <v/>
      </c>
      <c r="L78" s="19">
        <f>IF(K78=1,C78*INDEX('الإعدادات'!$E$15:$E$29,MATCH(B78&amp;"",'الإعدادات'!$A$15:$A$29,0)),"")</f>
        <v/>
      </c>
      <c r="M78" s="19">
        <f>IF(K78=1,D78*INDEX('الإعدادات'!$E$15:$E$29,MATCH(B78&amp;"",'الإعدادات'!$A$15:$A$29,0)),"")</f>
        <v/>
      </c>
      <c r="N78" s="19">
        <f>IF(K78=1,(F78+G78)*INDEX('الإعدادات'!$E$15:$E$29,MATCH(B78&amp;"",'الإعدادات'!$A$15:$A$29,0)),"")</f>
        <v/>
      </c>
      <c r="O78" s="15">
        <f>IF(J78="متعثر",COUNTIF($J$6:J78,"متعثر"),"")</f>
        <v/>
      </c>
      <c r="P78" s="6">
        <f>IF(J78="","",IF(J78="بدون طالب","اختر الطالب",IF(J78="مادة غير موجودة","اختر المادة من الإعدادات",IF(COUNTIF('الطلاب'!$A$6:$A$305,A78&amp;"")=0,"الطالب غير موجود في الطلاب",IF(IF(ISNUMBER(C78),IF(ISNUMBER(F78),IF(C78&gt;F78,1,0),0),0)=1,"أعمال السنة أكبر من الحد الأقصى",IF(IF(ISNUMBER(D78),IF(ISNUMBER(G78),IF(D78&gt;G78,1,0),0),0)=1,"النهائي أكبر من الحد الأقصى",IF(J78="ناقص","درجة غير مكتوبة","")))))))</f>
        <v/>
      </c>
    </row>
    <row r="79">
      <c r="A79" s="5" t="inlineStr">
        <is>
          <t>مصطفى</t>
        </is>
      </c>
      <c r="B79" s="5" t="inlineStr">
        <is>
          <t>النحو</t>
        </is>
      </c>
      <c r="C79" s="18" t="n">
        <v>12</v>
      </c>
      <c r="D79" s="18" t="n">
        <v>15</v>
      </c>
      <c r="E79" s="6">
        <f>IF(B79&amp;""="","",IFERROR(INDEX('الإعدادات'!$B$15:$B$29,MATCH(B79&amp;"",'الإعدادات'!$A$15:$A$29,0)),""))</f>
        <v/>
      </c>
      <c r="F79" s="19">
        <f>IF(B79&amp;""="","",IFERROR(INDEX('الإعدادات'!$C$15:$C$29,MATCH(B79&amp;"",'الإعدادات'!$A$15:$A$29,0)),""))</f>
        <v/>
      </c>
      <c r="G79" s="19">
        <f>IF(B79&amp;""="","",IFERROR(INDEX('الإعدادات'!$D$15:$D$29,MATCH(B79&amp;"",'الإعدادات'!$A$15:$A$29,0)),""))</f>
        <v/>
      </c>
      <c r="H79" s="19">
        <f>IF(AND(ISNUMBER(C79),ISNUMBER(D79)),C79+D79,"")</f>
        <v/>
      </c>
      <c r="I79" s="20">
        <f>IF(ISNUMBER(H79),IF(ISNUMBER(F79),IF(F79+G79=0,"",H79/(F79+G79)),""),"")</f>
        <v/>
      </c>
      <c r="J79" s="6">
        <f>IF(AND(A79&amp;""="",B79&amp;""=""),"",IF(A79&amp;""="","بدون طالب",IF(NOT(ISNUMBER(F79)),"مادة غير موجودة",IF(I79="","ناقص",IF(I79&gt;='الإعدادات'!$B$4,"ناجح","متعثر")))))</f>
        <v/>
      </c>
      <c r="K79" s="21">
        <f>IF(J79="","",IF(OR(J79="ناجح",J79="متعثر"),1,0))</f>
        <v/>
      </c>
      <c r="L79" s="19">
        <f>IF(K79=1,C79*INDEX('الإعدادات'!$E$15:$E$29,MATCH(B79&amp;"",'الإعدادات'!$A$15:$A$29,0)),"")</f>
        <v/>
      </c>
      <c r="M79" s="19">
        <f>IF(K79=1,D79*INDEX('الإعدادات'!$E$15:$E$29,MATCH(B79&amp;"",'الإعدادات'!$A$15:$A$29,0)),"")</f>
        <v/>
      </c>
      <c r="N79" s="19">
        <f>IF(K79=1,(F79+G79)*INDEX('الإعدادات'!$E$15:$E$29,MATCH(B79&amp;"",'الإعدادات'!$A$15:$A$29,0)),"")</f>
        <v/>
      </c>
      <c r="O79" s="15">
        <f>IF(J79="متعثر",COUNTIF($J$6:J79,"متعثر"),"")</f>
        <v/>
      </c>
      <c r="P79" s="6">
        <f>IF(J79="","",IF(J79="بدون طالب","اختر الطالب",IF(J79="مادة غير موجودة","اختر المادة من الإعدادات",IF(COUNTIF('الطلاب'!$A$6:$A$305,A79&amp;"")=0,"الطالب غير موجود في الطلاب",IF(IF(ISNUMBER(C79),IF(ISNUMBER(F79),IF(C79&gt;F79,1,0),0),0)=1,"أعمال السنة أكبر من الحد الأقصى",IF(IF(ISNUMBER(D79),IF(ISNUMBER(G79),IF(D79&gt;G79,1,0),0),0)=1,"النهائي أكبر من الحد الأقصى",IF(J79="ناقص","درجة غير مكتوبة","")))))))</f>
        <v/>
      </c>
    </row>
    <row r="80">
      <c r="A80" s="5" t="inlineStr">
        <is>
          <t>مصطفى</t>
        </is>
      </c>
      <c r="B80" s="5" t="inlineStr">
        <is>
          <t>البلاغة</t>
        </is>
      </c>
      <c r="C80" s="18" t="n">
        <v>13</v>
      </c>
      <c r="D80" s="18" t="n">
        <v>14</v>
      </c>
      <c r="E80" s="6">
        <f>IF(B80&amp;""="","",IFERROR(INDEX('الإعدادات'!$B$15:$B$29,MATCH(B80&amp;"",'الإعدادات'!$A$15:$A$29,0)),""))</f>
        <v/>
      </c>
      <c r="F80" s="19">
        <f>IF(B80&amp;""="","",IFERROR(INDEX('الإعدادات'!$C$15:$C$29,MATCH(B80&amp;"",'الإعدادات'!$A$15:$A$29,0)),""))</f>
        <v/>
      </c>
      <c r="G80" s="19">
        <f>IF(B80&amp;""="","",IFERROR(INDEX('الإعدادات'!$D$15:$D$29,MATCH(B80&amp;"",'الإعدادات'!$A$15:$A$29,0)),""))</f>
        <v/>
      </c>
      <c r="H80" s="19">
        <f>IF(AND(ISNUMBER(C80),ISNUMBER(D80)),C80+D80,"")</f>
        <v/>
      </c>
      <c r="I80" s="20">
        <f>IF(ISNUMBER(H80),IF(ISNUMBER(F80),IF(F80+G80=0,"",H80/(F80+G80)),""),"")</f>
        <v/>
      </c>
      <c r="J80" s="6">
        <f>IF(AND(A80&amp;""="",B80&amp;""=""),"",IF(A80&amp;""="","بدون طالب",IF(NOT(ISNUMBER(F80)),"مادة غير موجودة",IF(I80="","ناقص",IF(I80&gt;='الإعدادات'!$B$4,"ناجح","متعثر")))))</f>
        <v/>
      </c>
      <c r="K80" s="21">
        <f>IF(J80="","",IF(OR(J80="ناجح",J80="متعثر"),1,0))</f>
        <v/>
      </c>
      <c r="L80" s="19">
        <f>IF(K80=1,C80*INDEX('الإعدادات'!$E$15:$E$29,MATCH(B80&amp;"",'الإعدادات'!$A$15:$A$29,0)),"")</f>
        <v/>
      </c>
      <c r="M80" s="19">
        <f>IF(K80=1,D80*INDEX('الإعدادات'!$E$15:$E$29,MATCH(B80&amp;"",'الإعدادات'!$A$15:$A$29,0)),"")</f>
        <v/>
      </c>
      <c r="N80" s="19">
        <f>IF(K80=1,(F80+G80)*INDEX('الإعدادات'!$E$15:$E$29,MATCH(B80&amp;"",'الإعدادات'!$A$15:$A$29,0)),"")</f>
        <v/>
      </c>
      <c r="O80" s="15">
        <f>IF(J80="متعثر",COUNTIF($J$6:J80,"متعثر"),"")</f>
        <v/>
      </c>
      <c r="P80" s="6">
        <f>IF(J80="","",IF(J80="بدون طالب","اختر الطالب",IF(J80="مادة غير موجودة","اختر المادة من الإعدادات",IF(COUNTIF('الطلاب'!$A$6:$A$305,A80&amp;"")=0,"الطالب غير موجود في الطلاب",IF(IF(ISNUMBER(C80),IF(ISNUMBER(F80),IF(C80&gt;F80,1,0),0),0)=1,"أعمال السنة أكبر من الحد الأقصى",IF(IF(ISNUMBER(D80),IF(ISNUMBER(G80),IF(D80&gt;G80,1,0),0),0)=1,"النهائي أكبر من الحد الأقصى",IF(J80="ناقص","درجة غير مكتوبة","")))))))</f>
        <v/>
      </c>
    </row>
    <row r="81">
      <c r="A81" s="5" t="inlineStr">
        <is>
          <t>مصطفى</t>
        </is>
      </c>
      <c r="B81" s="5" t="inlineStr">
        <is>
          <t>الأدب والنصوص</t>
        </is>
      </c>
      <c r="C81" s="18" t="n">
        <v>12</v>
      </c>
      <c r="D81" s="18" t="n">
        <v>16</v>
      </c>
      <c r="E81" s="6">
        <f>IF(B81&amp;""="","",IFERROR(INDEX('الإعدادات'!$B$15:$B$29,MATCH(B81&amp;"",'الإعدادات'!$A$15:$A$29,0)),""))</f>
        <v/>
      </c>
      <c r="F81" s="19">
        <f>IF(B81&amp;""="","",IFERROR(INDEX('الإعدادات'!$C$15:$C$29,MATCH(B81&amp;"",'الإعدادات'!$A$15:$A$29,0)),""))</f>
        <v/>
      </c>
      <c r="G81" s="19">
        <f>IF(B81&amp;""="","",IFERROR(INDEX('الإعدادات'!$D$15:$D$29,MATCH(B81&amp;"",'الإعدادات'!$A$15:$A$29,0)),""))</f>
        <v/>
      </c>
      <c r="H81" s="19">
        <f>IF(AND(ISNUMBER(C81),ISNUMBER(D81)),C81+D81,"")</f>
        <v/>
      </c>
      <c r="I81" s="20">
        <f>IF(ISNUMBER(H81),IF(ISNUMBER(F81),IF(F81+G81=0,"",H81/(F81+G81)),""),"")</f>
        <v/>
      </c>
      <c r="J81" s="6">
        <f>IF(AND(A81&amp;""="",B81&amp;""=""),"",IF(A81&amp;""="","بدون طالب",IF(NOT(ISNUMBER(F81)),"مادة غير موجودة",IF(I81="","ناقص",IF(I81&gt;='الإعدادات'!$B$4,"ناجح","متعثر")))))</f>
        <v/>
      </c>
      <c r="K81" s="21">
        <f>IF(J81="","",IF(OR(J81="ناجح",J81="متعثر"),1,0))</f>
        <v/>
      </c>
      <c r="L81" s="19">
        <f>IF(K81=1,C81*INDEX('الإعدادات'!$E$15:$E$29,MATCH(B81&amp;"",'الإعدادات'!$A$15:$A$29,0)),"")</f>
        <v/>
      </c>
      <c r="M81" s="19">
        <f>IF(K81=1,D81*INDEX('الإعدادات'!$E$15:$E$29,MATCH(B81&amp;"",'الإعدادات'!$A$15:$A$29,0)),"")</f>
        <v/>
      </c>
      <c r="N81" s="19">
        <f>IF(K81=1,(F81+G81)*INDEX('الإعدادات'!$E$15:$E$29,MATCH(B81&amp;"",'الإعدادات'!$A$15:$A$29,0)),"")</f>
        <v/>
      </c>
      <c r="O81" s="15">
        <f>IF(J81="متعثر",COUNTIF($J$6:J81,"متعثر"),"")</f>
        <v/>
      </c>
      <c r="P81" s="6">
        <f>IF(J81="","",IF(J81="بدون طالب","اختر الطالب",IF(J81="مادة غير موجودة","اختر المادة من الإعدادات",IF(COUNTIF('الطلاب'!$A$6:$A$305,A81&amp;"")=0,"الطالب غير موجود في الطلاب",IF(IF(ISNUMBER(C81),IF(ISNUMBER(F81),IF(C81&gt;F81,1,0),0),0)=1,"أعمال السنة أكبر من الحد الأقصى",IF(IF(ISNUMBER(D81),IF(ISNUMBER(G81),IF(D81&gt;G81,1,0),0),0)=1,"النهائي أكبر من الحد الأقصى",IF(J81="ناقص","درجة غير مكتوبة","")))))))</f>
        <v/>
      </c>
    </row>
    <row r="82">
      <c r="A82" s="5" t="inlineStr">
        <is>
          <t>مصطفى</t>
        </is>
      </c>
      <c r="B82" s="5" t="inlineStr">
        <is>
          <t>الرياضيات</t>
        </is>
      </c>
      <c r="C82" s="18" t="n">
        <v>11</v>
      </c>
      <c r="D82" s="18" t="n">
        <v>22</v>
      </c>
      <c r="E82" s="6">
        <f>IF(B82&amp;""="","",IFERROR(INDEX('الإعدادات'!$B$15:$B$29,MATCH(B82&amp;"",'الإعدادات'!$A$15:$A$29,0)),""))</f>
        <v/>
      </c>
      <c r="F82" s="19">
        <f>IF(B82&amp;""="","",IFERROR(INDEX('الإعدادات'!$C$15:$C$29,MATCH(B82&amp;"",'الإعدادات'!$A$15:$A$29,0)),""))</f>
        <v/>
      </c>
      <c r="G82" s="19">
        <f>IF(B82&amp;""="","",IFERROR(INDEX('الإعدادات'!$D$15:$D$29,MATCH(B82&amp;"",'الإعدادات'!$A$15:$A$29,0)),""))</f>
        <v/>
      </c>
      <c r="H82" s="19">
        <f>IF(AND(ISNUMBER(C82),ISNUMBER(D82)),C82+D82,"")</f>
        <v/>
      </c>
      <c r="I82" s="20">
        <f>IF(ISNUMBER(H82),IF(ISNUMBER(F82),IF(F82+G82=0,"",H82/(F82+G82)),""),"")</f>
        <v/>
      </c>
      <c r="J82" s="6">
        <f>IF(AND(A82&amp;""="",B82&amp;""=""),"",IF(A82&amp;""="","بدون طالب",IF(NOT(ISNUMBER(F82)),"مادة غير موجودة",IF(I82="","ناقص",IF(I82&gt;='الإعدادات'!$B$4,"ناجح","متعثر")))))</f>
        <v/>
      </c>
      <c r="K82" s="21">
        <f>IF(J82="","",IF(OR(J82="ناجح",J82="متعثر"),1,0))</f>
        <v/>
      </c>
      <c r="L82" s="19">
        <f>IF(K82=1,C82*INDEX('الإعدادات'!$E$15:$E$29,MATCH(B82&amp;"",'الإعدادات'!$A$15:$A$29,0)),"")</f>
        <v/>
      </c>
      <c r="M82" s="19">
        <f>IF(K82=1,D82*INDEX('الإعدادات'!$E$15:$E$29,MATCH(B82&amp;"",'الإعدادات'!$A$15:$A$29,0)),"")</f>
        <v/>
      </c>
      <c r="N82" s="19">
        <f>IF(K82=1,(F82+G82)*INDEX('الإعدادات'!$E$15:$E$29,MATCH(B82&amp;"",'الإعدادات'!$A$15:$A$29,0)),"")</f>
        <v/>
      </c>
      <c r="O82" s="15">
        <f>IF(J82="متعثر",COUNTIF($J$6:J82,"متعثر"),"")</f>
        <v/>
      </c>
      <c r="P82" s="6">
        <f>IF(J82="","",IF(J82="بدون طالب","اختر الطالب",IF(J82="مادة غير موجودة","اختر المادة من الإعدادات",IF(COUNTIF('الطلاب'!$A$6:$A$305,A82&amp;"")=0,"الطالب غير موجود في الطلاب",IF(IF(ISNUMBER(C82),IF(ISNUMBER(F82),IF(C82&gt;F82,1,0),0),0)=1,"أعمال السنة أكبر من الحد الأقصى",IF(IF(ISNUMBER(D82),IF(ISNUMBER(G82),IF(D82&gt;G82,1,0),0),0)=1,"النهائي أكبر من الحد الأقصى",IF(J82="ناقص","درجة غير مكتوبة","")))))))</f>
        <v/>
      </c>
    </row>
    <row r="83">
      <c r="A83" s="5" t="inlineStr">
        <is>
          <t>مصطفى</t>
        </is>
      </c>
      <c r="B83" s="5" t="inlineStr">
        <is>
          <t>العلوم</t>
        </is>
      </c>
      <c r="C83" s="18" t="n">
        <v>10</v>
      </c>
      <c r="D83" s="18" t="n">
        <v>18</v>
      </c>
      <c r="E83" s="6">
        <f>IF(B83&amp;""="","",IFERROR(INDEX('الإعدادات'!$B$15:$B$29,MATCH(B83&amp;"",'الإعدادات'!$A$15:$A$29,0)),""))</f>
        <v/>
      </c>
      <c r="F83" s="19">
        <f>IF(B83&amp;""="","",IFERROR(INDEX('الإعدادات'!$C$15:$C$29,MATCH(B83&amp;"",'الإعدادات'!$A$15:$A$29,0)),""))</f>
        <v/>
      </c>
      <c r="G83" s="19">
        <f>IF(B83&amp;""="","",IFERROR(INDEX('الإعدادات'!$D$15:$D$29,MATCH(B83&amp;"",'الإعدادات'!$A$15:$A$29,0)),""))</f>
        <v/>
      </c>
      <c r="H83" s="19">
        <f>IF(AND(ISNUMBER(C83),ISNUMBER(D83)),C83+D83,"")</f>
        <v/>
      </c>
      <c r="I83" s="20">
        <f>IF(ISNUMBER(H83),IF(ISNUMBER(F83),IF(F83+G83=0,"",H83/(F83+G83)),""),"")</f>
        <v/>
      </c>
      <c r="J83" s="6">
        <f>IF(AND(A83&amp;""="",B83&amp;""=""),"",IF(A83&amp;""="","بدون طالب",IF(NOT(ISNUMBER(F83)),"مادة غير موجودة",IF(I83="","ناقص",IF(I83&gt;='الإعدادات'!$B$4,"ناجح","متعثر")))))</f>
        <v/>
      </c>
      <c r="K83" s="21">
        <f>IF(J83="","",IF(OR(J83="ناجح",J83="متعثر"),1,0))</f>
        <v/>
      </c>
      <c r="L83" s="19">
        <f>IF(K83=1,C83*INDEX('الإعدادات'!$E$15:$E$29,MATCH(B83&amp;"",'الإعدادات'!$A$15:$A$29,0)),"")</f>
        <v/>
      </c>
      <c r="M83" s="19">
        <f>IF(K83=1,D83*INDEX('الإعدادات'!$E$15:$E$29,MATCH(B83&amp;"",'الإعدادات'!$A$15:$A$29,0)),"")</f>
        <v/>
      </c>
      <c r="N83" s="19">
        <f>IF(K83=1,(F83+G83)*INDEX('الإعدادات'!$E$15:$E$29,MATCH(B83&amp;"",'الإعدادات'!$A$15:$A$29,0)),"")</f>
        <v/>
      </c>
      <c r="O83" s="15">
        <f>IF(J83="متعثر",COUNTIF($J$6:J83,"متعثر"),"")</f>
        <v/>
      </c>
      <c r="P83" s="6">
        <f>IF(J83="","",IF(J83="بدون طالب","اختر الطالب",IF(J83="مادة غير موجودة","اختر المادة من الإعدادات",IF(COUNTIF('الطلاب'!$A$6:$A$305,A83&amp;"")=0,"الطالب غير موجود في الطلاب",IF(IF(ISNUMBER(C83),IF(ISNUMBER(F83),IF(C83&gt;F83,1,0),0),0)=1,"أعمال السنة أكبر من الحد الأقصى",IF(IF(ISNUMBER(D83),IF(ISNUMBER(G83),IF(D83&gt;G83,1,0),0),0)=1,"النهائي أكبر من الحد الأقصى",IF(J83="ناقص","درجة غير مكتوبة","")))))))</f>
        <v/>
      </c>
    </row>
    <row r="84">
      <c r="A84" s="5" t="inlineStr">
        <is>
          <t>مصطفى</t>
        </is>
      </c>
      <c r="B84" s="5" t="inlineStr">
        <is>
          <t>اللغة الإنجليزية</t>
        </is>
      </c>
      <c r="C84" s="18" t="n">
        <v>11</v>
      </c>
      <c r="D84" s="18" t="n">
        <v>15</v>
      </c>
      <c r="E84" s="6">
        <f>IF(B84&amp;""="","",IFERROR(INDEX('الإعدادات'!$B$15:$B$29,MATCH(B84&amp;"",'الإعدادات'!$A$15:$A$29,0)),""))</f>
        <v/>
      </c>
      <c r="F84" s="19">
        <f>IF(B84&amp;""="","",IFERROR(INDEX('الإعدادات'!$C$15:$C$29,MATCH(B84&amp;"",'الإعدادات'!$A$15:$A$29,0)),""))</f>
        <v/>
      </c>
      <c r="G84" s="19">
        <f>IF(B84&amp;""="","",IFERROR(INDEX('الإعدادات'!$D$15:$D$29,MATCH(B84&amp;"",'الإعدادات'!$A$15:$A$29,0)),""))</f>
        <v/>
      </c>
      <c r="H84" s="19">
        <f>IF(AND(ISNUMBER(C84),ISNUMBER(D84)),C84+D84,"")</f>
        <v/>
      </c>
      <c r="I84" s="20">
        <f>IF(ISNUMBER(H84),IF(ISNUMBER(F84),IF(F84+G84=0,"",H84/(F84+G84)),""),"")</f>
        <v/>
      </c>
      <c r="J84" s="6">
        <f>IF(AND(A84&amp;""="",B84&amp;""=""),"",IF(A84&amp;""="","بدون طالب",IF(NOT(ISNUMBER(F84)),"مادة غير موجودة",IF(I84="","ناقص",IF(I84&gt;='الإعدادات'!$B$4,"ناجح","متعثر")))))</f>
        <v/>
      </c>
      <c r="K84" s="21">
        <f>IF(J84="","",IF(OR(J84="ناجح",J84="متعثر"),1,0))</f>
        <v/>
      </c>
      <c r="L84" s="19">
        <f>IF(K84=1,C84*INDEX('الإعدادات'!$E$15:$E$29,MATCH(B84&amp;"",'الإعدادات'!$A$15:$A$29,0)),"")</f>
        <v/>
      </c>
      <c r="M84" s="19">
        <f>IF(K84=1,D84*INDEX('الإعدادات'!$E$15:$E$29,MATCH(B84&amp;"",'الإعدادات'!$A$15:$A$29,0)),"")</f>
        <v/>
      </c>
      <c r="N84" s="19">
        <f>IF(K84=1,(F84+G84)*INDEX('الإعدادات'!$E$15:$E$29,MATCH(B84&amp;"",'الإعدادات'!$A$15:$A$29,0)),"")</f>
        <v/>
      </c>
      <c r="O84" s="15">
        <f>IF(J84="متعثر",COUNTIF($J$6:J84,"متعثر"),"")</f>
        <v/>
      </c>
      <c r="P84" s="6">
        <f>IF(J84="","",IF(J84="بدون طالب","اختر الطالب",IF(J84="مادة غير موجودة","اختر المادة من الإعدادات",IF(COUNTIF('الطلاب'!$A$6:$A$305,A84&amp;"")=0,"الطالب غير موجود في الطلاب",IF(IF(ISNUMBER(C84),IF(ISNUMBER(F84),IF(C84&gt;F84,1,0),0),0)=1,"أعمال السنة أكبر من الحد الأقصى",IF(IF(ISNUMBER(D84),IF(ISNUMBER(G84),IF(D84&gt;G84,1,0),0),0)=1,"النهائي أكبر من الحد الأقصى",IF(J84="ناقص","درجة غير مكتوبة","")))))))</f>
        <v/>
      </c>
    </row>
    <row r="85">
      <c r="A85" s="5" t="inlineStr">
        <is>
          <t>مصطفى</t>
        </is>
      </c>
      <c r="B85" s="5" t="inlineStr">
        <is>
          <t>الدراسات الاجتماعية</t>
        </is>
      </c>
      <c r="C85" s="18" t="n">
        <v>10</v>
      </c>
      <c r="D85" s="18" t="n">
        <v>17</v>
      </c>
      <c r="E85" s="6">
        <f>IF(B85&amp;""="","",IFERROR(INDEX('الإعدادات'!$B$15:$B$29,MATCH(B85&amp;"",'الإعدادات'!$A$15:$A$29,0)),""))</f>
        <v/>
      </c>
      <c r="F85" s="19">
        <f>IF(B85&amp;""="","",IFERROR(INDEX('الإعدادات'!$C$15:$C$29,MATCH(B85&amp;"",'الإعدادات'!$A$15:$A$29,0)),""))</f>
        <v/>
      </c>
      <c r="G85" s="19">
        <f>IF(B85&amp;""="","",IFERROR(INDEX('الإعدادات'!$D$15:$D$29,MATCH(B85&amp;"",'الإعدادات'!$A$15:$A$29,0)),""))</f>
        <v/>
      </c>
      <c r="H85" s="19">
        <f>IF(AND(ISNUMBER(C85),ISNUMBER(D85)),C85+D85,"")</f>
        <v/>
      </c>
      <c r="I85" s="20">
        <f>IF(ISNUMBER(H85),IF(ISNUMBER(F85),IF(F85+G85=0,"",H85/(F85+G85)),""),"")</f>
        <v/>
      </c>
      <c r="J85" s="6">
        <f>IF(AND(A85&amp;""="",B85&amp;""=""),"",IF(A85&amp;""="","بدون طالب",IF(NOT(ISNUMBER(F85)),"مادة غير موجودة",IF(I85="","ناقص",IF(I85&gt;='الإعدادات'!$B$4,"ناجح","متعثر")))))</f>
        <v/>
      </c>
      <c r="K85" s="21">
        <f>IF(J85="","",IF(OR(J85="ناجح",J85="متعثر"),1,0))</f>
        <v/>
      </c>
      <c r="L85" s="19">
        <f>IF(K85=1,C85*INDEX('الإعدادات'!$E$15:$E$29,MATCH(B85&amp;"",'الإعدادات'!$A$15:$A$29,0)),"")</f>
        <v/>
      </c>
      <c r="M85" s="19">
        <f>IF(K85=1,D85*INDEX('الإعدادات'!$E$15:$E$29,MATCH(B85&amp;"",'الإعدادات'!$A$15:$A$29,0)),"")</f>
        <v/>
      </c>
      <c r="N85" s="19">
        <f>IF(K85=1,(F85+G85)*INDEX('الإعدادات'!$E$15:$E$29,MATCH(B85&amp;"",'الإعدادات'!$A$15:$A$29,0)),"")</f>
        <v/>
      </c>
      <c r="O85" s="15">
        <f>IF(J85="متعثر",COUNTIF($J$6:J85,"متعثر"),"")</f>
        <v/>
      </c>
      <c r="P85" s="6">
        <f>IF(J85="","",IF(J85="بدون طالب","اختر الطالب",IF(J85="مادة غير موجودة","اختر المادة من الإعدادات",IF(COUNTIF('الطلاب'!$A$6:$A$305,A85&amp;"")=0,"الطالب غير موجود في الطلاب",IF(IF(ISNUMBER(C85),IF(ISNUMBER(F85),IF(C85&gt;F85,1,0),0),0)=1,"أعمال السنة أكبر من الحد الأقصى",IF(IF(ISNUMBER(D85),IF(ISNUMBER(G85),IF(D85&gt;G85,1,0),0),0)=1,"النهائي أكبر من الحد الأقصى",IF(J85="ناقص","درجة غير مكتوبة","")))))))</f>
        <v/>
      </c>
    </row>
    <row r="86">
      <c r="A86" s="5" t="n"/>
      <c r="B86" s="5" t="n"/>
      <c r="C86" s="18" t="n"/>
      <c r="D86" s="18" t="n"/>
      <c r="E86" s="6">
        <f>IF(B86&amp;""="","",IFERROR(INDEX('الإعدادات'!$B$15:$B$29,MATCH(B86&amp;"",'الإعدادات'!$A$15:$A$29,0)),""))</f>
        <v/>
      </c>
      <c r="F86" s="19">
        <f>IF(B86&amp;""="","",IFERROR(INDEX('الإعدادات'!$C$15:$C$29,MATCH(B86&amp;"",'الإعدادات'!$A$15:$A$29,0)),""))</f>
        <v/>
      </c>
      <c r="G86" s="19">
        <f>IF(B86&amp;""="","",IFERROR(INDEX('الإعدادات'!$D$15:$D$29,MATCH(B86&amp;"",'الإعدادات'!$A$15:$A$29,0)),""))</f>
        <v/>
      </c>
      <c r="H86" s="19">
        <f>IF(AND(ISNUMBER(C86),ISNUMBER(D86)),C86+D86,"")</f>
        <v/>
      </c>
      <c r="I86" s="20">
        <f>IF(ISNUMBER(H86),IF(ISNUMBER(F86),IF(F86+G86=0,"",H86/(F86+G86)),""),"")</f>
        <v/>
      </c>
      <c r="J86" s="6">
        <f>IF(AND(A86&amp;""="",B86&amp;""=""),"",IF(A86&amp;""="","بدون طالب",IF(NOT(ISNUMBER(F86)),"مادة غير موجودة",IF(I86="","ناقص",IF(I86&gt;='الإعدادات'!$B$4,"ناجح","متعثر")))))</f>
        <v/>
      </c>
      <c r="K86" s="21">
        <f>IF(J86="","",IF(OR(J86="ناجح",J86="متعثر"),1,0))</f>
        <v/>
      </c>
      <c r="L86" s="19">
        <f>IF(K86=1,C86*INDEX('الإعدادات'!$E$15:$E$29,MATCH(B86&amp;"",'الإعدادات'!$A$15:$A$29,0)),"")</f>
        <v/>
      </c>
      <c r="M86" s="19">
        <f>IF(K86=1,D86*INDEX('الإعدادات'!$E$15:$E$29,MATCH(B86&amp;"",'الإعدادات'!$A$15:$A$29,0)),"")</f>
        <v/>
      </c>
      <c r="N86" s="19">
        <f>IF(K86=1,(F86+G86)*INDEX('الإعدادات'!$E$15:$E$29,MATCH(B86&amp;"",'الإعدادات'!$A$15:$A$29,0)),"")</f>
        <v/>
      </c>
      <c r="O86" s="15">
        <f>IF(J86="متعثر",COUNTIF($J$6:J86,"متعثر"),"")</f>
        <v/>
      </c>
      <c r="P86" s="6">
        <f>IF(J86="","",IF(J86="بدون طالب","اختر الطالب",IF(J86="مادة غير موجودة","اختر المادة من الإعدادات",IF(COUNTIF('الطلاب'!$A$6:$A$305,A86&amp;"")=0,"الطالب غير موجود في الطلاب",IF(IF(ISNUMBER(C86),IF(ISNUMBER(F86),IF(C86&gt;F86,1,0),0),0)=1,"أعمال السنة أكبر من الحد الأقصى",IF(IF(ISNUMBER(D86),IF(ISNUMBER(G86),IF(D86&gt;G86,1,0),0),0)=1,"النهائي أكبر من الحد الأقصى",IF(J86="ناقص","درجة غير مكتوبة","")))))))</f>
        <v/>
      </c>
    </row>
    <row r="87">
      <c r="A87" s="5" t="n"/>
      <c r="B87" s="5" t="n"/>
      <c r="C87" s="18" t="n"/>
      <c r="D87" s="18" t="n"/>
      <c r="E87" s="6">
        <f>IF(B87&amp;""="","",IFERROR(INDEX('الإعدادات'!$B$15:$B$29,MATCH(B87&amp;"",'الإعدادات'!$A$15:$A$29,0)),""))</f>
        <v/>
      </c>
      <c r="F87" s="19">
        <f>IF(B87&amp;""="","",IFERROR(INDEX('الإعدادات'!$C$15:$C$29,MATCH(B87&amp;"",'الإعدادات'!$A$15:$A$29,0)),""))</f>
        <v/>
      </c>
      <c r="G87" s="19">
        <f>IF(B87&amp;""="","",IFERROR(INDEX('الإعدادات'!$D$15:$D$29,MATCH(B87&amp;"",'الإعدادات'!$A$15:$A$29,0)),""))</f>
        <v/>
      </c>
      <c r="H87" s="19">
        <f>IF(AND(ISNUMBER(C87),ISNUMBER(D87)),C87+D87,"")</f>
        <v/>
      </c>
      <c r="I87" s="20">
        <f>IF(ISNUMBER(H87),IF(ISNUMBER(F87),IF(F87+G87=0,"",H87/(F87+G87)),""),"")</f>
        <v/>
      </c>
      <c r="J87" s="6">
        <f>IF(AND(A87&amp;""="",B87&amp;""=""),"",IF(A87&amp;""="","بدون طالب",IF(NOT(ISNUMBER(F87)),"مادة غير موجودة",IF(I87="","ناقص",IF(I87&gt;='الإعدادات'!$B$4,"ناجح","متعثر")))))</f>
        <v/>
      </c>
      <c r="K87" s="21">
        <f>IF(J87="","",IF(OR(J87="ناجح",J87="متعثر"),1,0))</f>
        <v/>
      </c>
      <c r="L87" s="19">
        <f>IF(K87=1,C87*INDEX('الإعدادات'!$E$15:$E$29,MATCH(B87&amp;"",'الإعدادات'!$A$15:$A$29,0)),"")</f>
        <v/>
      </c>
      <c r="M87" s="19">
        <f>IF(K87=1,D87*INDEX('الإعدادات'!$E$15:$E$29,MATCH(B87&amp;"",'الإعدادات'!$A$15:$A$29,0)),"")</f>
        <v/>
      </c>
      <c r="N87" s="19">
        <f>IF(K87=1,(F87+G87)*INDEX('الإعدادات'!$E$15:$E$29,MATCH(B87&amp;"",'الإعدادات'!$A$15:$A$29,0)),"")</f>
        <v/>
      </c>
      <c r="O87" s="15">
        <f>IF(J87="متعثر",COUNTIF($J$6:J87,"متعثر"),"")</f>
        <v/>
      </c>
      <c r="P87" s="6">
        <f>IF(J87="","",IF(J87="بدون طالب","اختر الطالب",IF(J87="مادة غير موجودة","اختر المادة من الإعدادات",IF(COUNTIF('الطلاب'!$A$6:$A$305,A87&amp;"")=0,"الطالب غير موجود في الطلاب",IF(IF(ISNUMBER(C87),IF(ISNUMBER(F87),IF(C87&gt;F87,1,0),0),0)=1,"أعمال السنة أكبر من الحد الأقصى",IF(IF(ISNUMBER(D87),IF(ISNUMBER(G87),IF(D87&gt;G87,1,0),0),0)=1,"النهائي أكبر من الحد الأقصى",IF(J87="ناقص","درجة غير مكتوبة","")))))))</f>
        <v/>
      </c>
    </row>
    <row r="88">
      <c r="A88" s="5" t="n"/>
      <c r="B88" s="5" t="n"/>
      <c r="C88" s="18" t="n"/>
      <c r="D88" s="18" t="n"/>
      <c r="E88" s="6">
        <f>IF(B88&amp;""="","",IFERROR(INDEX('الإعدادات'!$B$15:$B$29,MATCH(B88&amp;"",'الإعدادات'!$A$15:$A$29,0)),""))</f>
        <v/>
      </c>
      <c r="F88" s="19">
        <f>IF(B88&amp;""="","",IFERROR(INDEX('الإعدادات'!$C$15:$C$29,MATCH(B88&amp;"",'الإعدادات'!$A$15:$A$29,0)),""))</f>
        <v/>
      </c>
      <c r="G88" s="19">
        <f>IF(B88&amp;""="","",IFERROR(INDEX('الإعدادات'!$D$15:$D$29,MATCH(B88&amp;"",'الإعدادات'!$A$15:$A$29,0)),""))</f>
        <v/>
      </c>
      <c r="H88" s="19">
        <f>IF(AND(ISNUMBER(C88),ISNUMBER(D88)),C88+D88,"")</f>
        <v/>
      </c>
      <c r="I88" s="20">
        <f>IF(ISNUMBER(H88),IF(ISNUMBER(F88),IF(F88+G88=0,"",H88/(F88+G88)),""),"")</f>
        <v/>
      </c>
      <c r="J88" s="6">
        <f>IF(AND(A88&amp;""="",B88&amp;""=""),"",IF(A88&amp;""="","بدون طالب",IF(NOT(ISNUMBER(F88)),"مادة غير موجودة",IF(I88="","ناقص",IF(I88&gt;='الإعدادات'!$B$4,"ناجح","متعثر")))))</f>
        <v/>
      </c>
      <c r="K88" s="21">
        <f>IF(J88="","",IF(OR(J88="ناجح",J88="متعثر"),1,0))</f>
        <v/>
      </c>
      <c r="L88" s="19">
        <f>IF(K88=1,C88*INDEX('الإعدادات'!$E$15:$E$29,MATCH(B88&amp;"",'الإعدادات'!$A$15:$A$29,0)),"")</f>
        <v/>
      </c>
      <c r="M88" s="19">
        <f>IF(K88=1,D88*INDEX('الإعدادات'!$E$15:$E$29,MATCH(B88&amp;"",'الإعدادات'!$A$15:$A$29,0)),"")</f>
        <v/>
      </c>
      <c r="N88" s="19">
        <f>IF(K88=1,(F88+G88)*INDEX('الإعدادات'!$E$15:$E$29,MATCH(B88&amp;"",'الإعدادات'!$A$15:$A$29,0)),"")</f>
        <v/>
      </c>
      <c r="O88" s="15">
        <f>IF(J88="متعثر",COUNTIF($J$6:J88,"متعثر"),"")</f>
        <v/>
      </c>
      <c r="P88" s="6">
        <f>IF(J88="","",IF(J88="بدون طالب","اختر الطالب",IF(J88="مادة غير موجودة","اختر المادة من الإعدادات",IF(COUNTIF('الطلاب'!$A$6:$A$305,A88&amp;"")=0,"الطالب غير موجود في الطلاب",IF(IF(ISNUMBER(C88),IF(ISNUMBER(F88),IF(C88&gt;F88,1,0),0),0)=1,"أعمال السنة أكبر من الحد الأقصى",IF(IF(ISNUMBER(D88),IF(ISNUMBER(G88),IF(D88&gt;G88,1,0),0),0)=1,"النهائي أكبر من الحد الأقصى",IF(J88="ناقص","درجة غير مكتوبة","")))))))</f>
        <v/>
      </c>
    </row>
    <row r="89">
      <c r="A89" s="5" t="n"/>
      <c r="B89" s="5" t="n"/>
      <c r="C89" s="18" t="n"/>
      <c r="D89" s="18" t="n"/>
      <c r="E89" s="6">
        <f>IF(B89&amp;""="","",IFERROR(INDEX('الإعدادات'!$B$15:$B$29,MATCH(B89&amp;"",'الإعدادات'!$A$15:$A$29,0)),""))</f>
        <v/>
      </c>
      <c r="F89" s="19">
        <f>IF(B89&amp;""="","",IFERROR(INDEX('الإعدادات'!$C$15:$C$29,MATCH(B89&amp;"",'الإعدادات'!$A$15:$A$29,0)),""))</f>
        <v/>
      </c>
      <c r="G89" s="19">
        <f>IF(B89&amp;""="","",IFERROR(INDEX('الإعدادات'!$D$15:$D$29,MATCH(B89&amp;"",'الإعدادات'!$A$15:$A$29,0)),""))</f>
        <v/>
      </c>
      <c r="H89" s="19">
        <f>IF(AND(ISNUMBER(C89),ISNUMBER(D89)),C89+D89,"")</f>
        <v/>
      </c>
      <c r="I89" s="20">
        <f>IF(ISNUMBER(H89),IF(ISNUMBER(F89),IF(F89+G89=0,"",H89/(F89+G89)),""),"")</f>
        <v/>
      </c>
      <c r="J89" s="6">
        <f>IF(AND(A89&amp;""="",B89&amp;""=""),"",IF(A89&amp;""="","بدون طالب",IF(NOT(ISNUMBER(F89)),"مادة غير موجودة",IF(I89="","ناقص",IF(I89&gt;='الإعدادات'!$B$4,"ناجح","متعثر")))))</f>
        <v/>
      </c>
      <c r="K89" s="21">
        <f>IF(J89="","",IF(OR(J89="ناجح",J89="متعثر"),1,0))</f>
        <v/>
      </c>
      <c r="L89" s="19">
        <f>IF(K89=1,C89*INDEX('الإعدادات'!$E$15:$E$29,MATCH(B89&amp;"",'الإعدادات'!$A$15:$A$29,0)),"")</f>
        <v/>
      </c>
      <c r="M89" s="19">
        <f>IF(K89=1,D89*INDEX('الإعدادات'!$E$15:$E$29,MATCH(B89&amp;"",'الإعدادات'!$A$15:$A$29,0)),"")</f>
        <v/>
      </c>
      <c r="N89" s="19">
        <f>IF(K89=1,(F89+G89)*INDEX('الإعدادات'!$E$15:$E$29,MATCH(B89&amp;"",'الإعدادات'!$A$15:$A$29,0)),"")</f>
        <v/>
      </c>
      <c r="O89" s="15">
        <f>IF(J89="متعثر",COUNTIF($J$6:J89,"متعثر"),"")</f>
        <v/>
      </c>
      <c r="P89" s="6">
        <f>IF(J89="","",IF(J89="بدون طالب","اختر الطالب",IF(J89="مادة غير موجودة","اختر المادة من الإعدادات",IF(COUNTIF('الطلاب'!$A$6:$A$305,A89&amp;"")=0,"الطالب غير موجود في الطلاب",IF(IF(ISNUMBER(C89),IF(ISNUMBER(F89),IF(C89&gt;F89,1,0),0),0)=1,"أعمال السنة أكبر من الحد الأقصى",IF(IF(ISNUMBER(D89),IF(ISNUMBER(G89),IF(D89&gt;G89,1,0),0),0)=1,"النهائي أكبر من الحد الأقصى",IF(J89="ناقص","درجة غير مكتوبة","")))))))</f>
        <v/>
      </c>
    </row>
    <row r="90">
      <c r="A90" s="5" t="n"/>
      <c r="B90" s="5" t="n"/>
      <c r="C90" s="18" t="n"/>
      <c r="D90" s="18" t="n"/>
      <c r="E90" s="6">
        <f>IF(B90&amp;""="","",IFERROR(INDEX('الإعدادات'!$B$15:$B$29,MATCH(B90&amp;"",'الإعدادات'!$A$15:$A$29,0)),""))</f>
        <v/>
      </c>
      <c r="F90" s="19">
        <f>IF(B90&amp;""="","",IFERROR(INDEX('الإعدادات'!$C$15:$C$29,MATCH(B90&amp;"",'الإعدادات'!$A$15:$A$29,0)),""))</f>
        <v/>
      </c>
      <c r="G90" s="19">
        <f>IF(B90&amp;""="","",IFERROR(INDEX('الإعدادات'!$D$15:$D$29,MATCH(B90&amp;"",'الإعدادات'!$A$15:$A$29,0)),""))</f>
        <v/>
      </c>
      <c r="H90" s="19">
        <f>IF(AND(ISNUMBER(C90),ISNUMBER(D90)),C90+D90,"")</f>
        <v/>
      </c>
      <c r="I90" s="20">
        <f>IF(ISNUMBER(H90),IF(ISNUMBER(F90),IF(F90+G90=0,"",H90/(F90+G90)),""),"")</f>
        <v/>
      </c>
      <c r="J90" s="6">
        <f>IF(AND(A90&amp;""="",B90&amp;""=""),"",IF(A90&amp;""="","بدون طالب",IF(NOT(ISNUMBER(F90)),"مادة غير موجودة",IF(I90="","ناقص",IF(I90&gt;='الإعدادات'!$B$4,"ناجح","متعثر")))))</f>
        <v/>
      </c>
      <c r="K90" s="21">
        <f>IF(J90="","",IF(OR(J90="ناجح",J90="متعثر"),1,0))</f>
        <v/>
      </c>
      <c r="L90" s="19">
        <f>IF(K90=1,C90*INDEX('الإعدادات'!$E$15:$E$29,MATCH(B90&amp;"",'الإعدادات'!$A$15:$A$29,0)),"")</f>
        <v/>
      </c>
      <c r="M90" s="19">
        <f>IF(K90=1,D90*INDEX('الإعدادات'!$E$15:$E$29,MATCH(B90&amp;"",'الإعدادات'!$A$15:$A$29,0)),"")</f>
        <v/>
      </c>
      <c r="N90" s="19">
        <f>IF(K90=1,(F90+G90)*INDEX('الإعدادات'!$E$15:$E$29,MATCH(B90&amp;"",'الإعدادات'!$A$15:$A$29,0)),"")</f>
        <v/>
      </c>
      <c r="O90" s="15">
        <f>IF(J90="متعثر",COUNTIF($J$6:J90,"متعثر"),"")</f>
        <v/>
      </c>
      <c r="P90" s="6">
        <f>IF(J90="","",IF(J90="بدون طالب","اختر الطالب",IF(J90="مادة غير موجودة","اختر المادة من الإعدادات",IF(COUNTIF('الطلاب'!$A$6:$A$305,A90&amp;"")=0,"الطالب غير موجود في الطلاب",IF(IF(ISNUMBER(C90),IF(ISNUMBER(F90),IF(C90&gt;F90,1,0),0),0)=1,"أعمال السنة أكبر من الحد الأقصى",IF(IF(ISNUMBER(D90),IF(ISNUMBER(G90),IF(D90&gt;G90,1,0),0),0)=1,"النهائي أكبر من الحد الأقصى",IF(J90="ناقص","درجة غير مكتوبة","")))))))</f>
        <v/>
      </c>
    </row>
    <row r="91">
      <c r="A91" s="5" t="n"/>
      <c r="B91" s="5" t="n"/>
      <c r="C91" s="18" t="n"/>
      <c r="D91" s="18" t="n"/>
      <c r="E91" s="6">
        <f>IF(B91&amp;""="","",IFERROR(INDEX('الإعدادات'!$B$15:$B$29,MATCH(B91&amp;"",'الإعدادات'!$A$15:$A$29,0)),""))</f>
        <v/>
      </c>
      <c r="F91" s="19">
        <f>IF(B91&amp;""="","",IFERROR(INDEX('الإعدادات'!$C$15:$C$29,MATCH(B91&amp;"",'الإعدادات'!$A$15:$A$29,0)),""))</f>
        <v/>
      </c>
      <c r="G91" s="19">
        <f>IF(B91&amp;""="","",IFERROR(INDEX('الإعدادات'!$D$15:$D$29,MATCH(B91&amp;"",'الإعدادات'!$A$15:$A$29,0)),""))</f>
        <v/>
      </c>
      <c r="H91" s="19">
        <f>IF(AND(ISNUMBER(C91),ISNUMBER(D91)),C91+D91,"")</f>
        <v/>
      </c>
      <c r="I91" s="20">
        <f>IF(ISNUMBER(H91),IF(ISNUMBER(F91),IF(F91+G91=0,"",H91/(F91+G91)),""),"")</f>
        <v/>
      </c>
      <c r="J91" s="6">
        <f>IF(AND(A91&amp;""="",B91&amp;""=""),"",IF(A91&amp;""="","بدون طالب",IF(NOT(ISNUMBER(F91)),"مادة غير موجودة",IF(I91="","ناقص",IF(I91&gt;='الإعدادات'!$B$4,"ناجح","متعثر")))))</f>
        <v/>
      </c>
      <c r="K91" s="21">
        <f>IF(J91="","",IF(OR(J91="ناجح",J91="متعثر"),1,0))</f>
        <v/>
      </c>
      <c r="L91" s="19">
        <f>IF(K91=1,C91*INDEX('الإعدادات'!$E$15:$E$29,MATCH(B91&amp;"",'الإعدادات'!$A$15:$A$29,0)),"")</f>
        <v/>
      </c>
      <c r="M91" s="19">
        <f>IF(K91=1,D91*INDEX('الإعدادات'!$E$15:$E$29,MATCH(B91&amp;"",'الإعدادات'!$A$15:$A$29,0)),"")</f>
        <v/>
      </c>
      <c r="N91" s="19">
        <f>IF(K91=1,(F91+G91)*INDEX('الإعدادات'!$E$15:$E$29,MATCH(B91&amp;"",'الإعدادات'!$A$15:$A$29,0)),"")</f>
        <v/>
      </c>
      <c r="O91" s="15">
        <f>IF(J91="متعثر",COUNTIF($J$6:J91,"متعثر"),"")</f>
        <v/>
      </c>
      <c r="P91" s="6">
        <f>IF(J91="","",IF(J91="بدون طالب","اختر الطالب",IF(J91="مادة غير موجودة","اختر المادة من الإعدادات",IF(COUNTIF('الطلاب'!$A$6:$A$305,A91&amp;"")=0,"الطالب غير موجود في الطلاب",IF(IF(ISNUMBER(C91),IF(ISNUMBER(F91),IF(C91&gt;F91,1,0),0),0)=1,"أعمال السنة أكبر من الحد الأقصى",IF(IF(ISNUMBER(D91),IF(ISNUMBER(G91),IF(D91&gt;G91,1,0),0),0)=1,"النهائي أكبر من الحد الأقصى",IF(J91="ناقص","درجة غير مكتوبة","")))))))</f>
        <v/>
      </c>
    </row>
    <row r="92">
      <c r="A92" s="5" t="n"/>
      <c r="B92" s="5" t="n"/>
      <c r="C92" s="18" t="n"/>
      <c r="D92" s="18" t="n"/>
      <c r="E92" s="6">
        <f>IF(B92&amp;""="","",IFERROR(INDEX('الإعدادات'!$B$15:$B$29,MATCH(B92&amp;"",'الإعدادات'!$A$15:$A$29,0)),""))</f>
        <v/>
      </c>
      <c r="F92" s="19">
        <f>IF(B92&amp;""="","",IFERROR(INDEX('الإعدادات'!$C$15:$C$29,MATCH(B92&amp;"",'الإعدادات'!$A$15:$A$29,0)),""))</f>
        <v/>
      </c>
      <c r="G92" s="19">
        <f>IF(B92&amp;""="","",IFERROR(INDEX('الإعدادات'!$D$15:$D$29,MATCH(B92&amp;"",'الإعدادات'!$A$15:$A$29,0)),""))</f>
        <v/>
      </c>
      <c r="H92" s="19">
        <f>IF(AND(ISNUMBER(C92),ISNUMBER(D92)),C92+D92,"")</f>
        <v/>
      </c>
      <c r="I92" s="20">
        <f>IF(ISNUMBER(H92),IF(ISNUMBER(F92),IF(F92+G92=0,"",H92/(F92+G92)),""),"")</f>
        <v/>
      </c>
      <c r="J92" s="6">
        <f>IF(AND(A92&amp;""="",B92&amp;""=""),"",IF(A92&amp;""="","بدون طالب",IF(NOT(ISNUMBER(F92)),"مادة غير موجودة",IF(I92="","ناقص",IF(I92&gt;='الإعدادات'!$B$4,"ناجح","متعثر")))))</f>
        <v/>
      </c>
      <c r="K92" s="21">
        <f>IF(J92="","",IF(OR(J92="ناجح",J92="متعثر"),1,0))</f>
        <v/>
      </c>
      <c r="L92" s="19">
        <f>IF(K92=1,C92*INDEX('الإعدادات'!$E$15:$E$29,MATCH(B92&amp;"",'الإعدادات'!$A$15:$A$29,0)),"")</f>
        <v/>
      </c>
      <c r="M92" s="19">
        <f>IF(K92=1,D92*INDEX('الإعدادات'!$E$15:$E$29,MATCH(B92&amp;"",'الإعدادات'!$A$15:$A$29,0)),"")</f>
        <v/>
      </c>
      <c r="N92" s="19">
        <f>IF(K92=1,(F92+G92)*INDEX('الإعدادات'!$E$15:$E$29,MATCH(B92&amp;"",'الإعدادات'!$A$15:$A$29,0)),"")</f>
        <v/>
      </c>
      <c r="O92" s="15">
        <f>IF(J92="متعثر",COUNTIF($J$6:J92,"متعثر"),"")</f>
        <v/>
      </c>
      <c r="P92" s="6">
        <f>IF(J92="","",IF(J92="بدون طالب","اختر الطالب",IF(J92="مادة غير موجودة","اختر المادة من الإعدادات",IF(COUNTIF('الطلاب'!$A$6:$A$305,A92&amp;"")=0,"الطالب غير موجود في الطلاب",IF(IF(ISNUMBER(C92),IF(ISNUMBER(F92),IF(C92&gt;F92,1,0),0),0)=1,"أعمال السنة أكبر من الحد الأقصى",IF(IF(ISNUMBER(D92),IF(ISNUMBER(G92),IF(D92&gt;G92,1,0),0),0)=1,"النهائي أكبر من الحد الأقصى",IF(J92="ناقص","درجة غير مكتوبة","")))))))</f>
        <v/>
      </c>
    </row>
    <row r="93">
      <c r="A93" s="5" t="n"/>
      <c r="B93" s="5" t="n"/>
      <c r="C93" s="18" t="n"/>
      <c r="D93" s="18" t="n"/>
      <c r="E93" s="6">
        <f>IF(B93&amp;""="","",IFERROR(INDEX('الإعدادات'!$B$15:$B$29,MATCH(B93&amp;"",'الإعدادات'!$A$15:$A$29,0)),""))</f>
        <v/>
      </c>
      <c r="F93" s="19">
        <f>IF(B93&amp;""="","",IFERROR(INDEX('الإعدادات'!$C$15:$C$29,MATCH(B93&amp;"",'الإعدادات'!$A$15:$A$29,0)),""))</f>
        <v/>
      </c>
      <c r="G93" s="19">
        <f>IF(B93&amp;""="","",IFERROR(INDEX('الإعدادات'!$D$15:$D$29,MATCH(B93&amp;"",'الإعدادات'!$A$15:$A$29,0)),""))</f>
        <v/>
      </c>
      <c r="H93" s="19">
        <f>IF(AND(ISNUMBER(C93),ISNUMBER(D93)),C93+D93,"")</f>
        <v/>
      </c>
      <c r="I93" s="20">
        <f>IF(ISNUMBER(H93),IF(ISNUMBER(F93),IF(F93+G93=0,"",H93/(F93+G93)),""),"")</f>
        <v/>
      </c>
      <c r="J93" s="6">
        <f>IF(AND(A93&amp;""="",B93&amp;""=""),"",IF(A93&amp;""="","بدون طالب",IF(NOT(ISNUMBER(F93)),"مادة غير موجودة",IF(I93="","ناقص",IF(I93&gt;='الإعدادات'!$B$4,"ناجح","متعثر")))))</f>
        <v/>
      </c>
      <c r="K93" s="21">
        <f>IF(J93="","",IF(OR(J93="ناجح",J93="متعثر"),1,0))</f>
        <v/>
      </c>
      <c r="L93" s="19">
        <f>IF(K93=1,C93*INDEX('الإعدادات'!$E$15:$E$29,MATCH(B93&amp;"",'الإعدادات'!$A$15:$A$29,0)),"")</f>
        <v/>
      </c>
      <c r="M93" s="19">
        <f>IF(K93=1,D93*INDEX('الإعدادات'!$E$15:$E$29,MATCH(B93&amp;"",'الإعدادات'!$A$15:$A$29,0)),"")</f>
        <v/>
      </c>
      <c r="N93" s="19">
        <f>IF(K93=1,(F93+G93)*INDEX('الإعدادات'!$E$15:$E$29,MATCH(B93&amp;"",'الإعدادات'!$A$15:$A$29,0)),"")</f>
        <v/>
      </c>
      <c r="O93" s="15">
        <f>IF(J93="متعثر",COUNTIF($J$6:J93,"متعثر"),"")</f>
        <v/>
      </c>
      <c r="P93" s="6">
        <f>IF(J93="","",IF(J93="بدون طالب","اختر الطالب",IF(J93="مادة غير موجودة","اختر المادة من الإعدادات",IF(COUNTIF('الطلاب'!$A$6:$A$305,A93&amp;"")=0,"الطالب غير موجود في الطلاب",IF(IF(ISNUMBER(C93),IF(ISNUMBER(F93),IF(C93&gt;F93,1,0),0),0)=1,"أعمال السنة أكبر من الحد الأقصى",IF(IF(ISNUMBER(D93),IF(ISNUMBER(G93),IF(D93&gt;G93,1,0),0),0)=1,"النهائي أكبر من الحد الأقصى",IF(J93="ناقص","درجة غير مكتوبة","")))))))</f>
        <v/>
      </c>
    </row>
    <row r="94">
      <c r="A94" s="5" t="n"/>
      <c r="B94" s="5" t="n"/>
      <c r="C94" s="18" t="n"/>
      <c r="D94" s="18" t="n"/>
      <c r="E94" s="6">
        <f>IF(B94&amp;""="","",IFERROR(INDEX('الإعدادات'!$B$15:$B$29,MATCH(B94&amp;"",'الإعدادات'!$A$15:$A$29,0)),""))</f>
        <v/>
      </c>
      <c r="F94" s="19">
        <f>IF(B94&amp;""="","",IFERROR(INDEX('الإعدادات'!$C$15:$C$29,MATCH(B94&amp;"",'الإعدادات'!$A$15:$A$29,0)),""))</f>
        <v/>
      </c>
      <c r="G94" s="19">
        <f>IF(B94&amp;""="","",IFERROR(INDEX('الإعدادات'!$D$15:$D$29,MATCH(B94&amp;"",'الإعدادات'!$A$15:$A$29,0)),""))</f>
        <v/>
      </c>
      <c r="H94" s="19">
        <f>IF(AND(ISNUMBER(C94),ISNUMBER(D94)),C94+D94,"")</f>
        <v/>
      </c>
      <c r="I94" s="20">
        <f>IF(ISNUMBER(H94),IF(ISNUMBER(F94),IF(F94+G94=0,"",H94/(F94+G94)),""),"")</f>
        <v/>
      </c>
      <c r="J94" s="6">
        <f>IF(AND(A94&amp;""="",B94&amp;""=""),"",IF(A94&amp;""="","بدون طالب",IF(NOT(ISNUMBER(F94)),"مادة غير موجودة",IF(I94="","ناقص",IF(I94&gt;='الإعدادات'!$B$4,"ناجح","متعثر")))))</f>
        <v/>
      </c>
      <c r="K94" s="21">
        <f>IF(J94="","",IF(OR(J94="ناجح",J94="متعثر"),1,0))</f>
        <v/>
      </c>
      <c r="L94" s="19">
        <f>IF(K94=1,C94*INDEX('الإعدادات'!$E$15:$E$29,MATCH(B94&amp;"",'الإعدادات'!$A$15:$A$29,0)),"")</f>
        <v/>
      </c>
      <c r="M94" s="19">
        <f>IF(K94=1,D94*INDEX('الإعدادات'!$E$15:$E$29,MATCH(B94&amp;"",'الإعدادات'!$A$15:$A$29,0)),"")</f>
        <v/>
      </c>
      <c r="N94" s="19">
        <f>IF(K94=1,(F94+G94)*INDEX('الإعدادات'!$E$15:$E$29,MATCH(B94&amp;"",'الإعدادات'!$A$15:$A$29,0)),"")</f>
        <v/>
      </c>
      <c r="O94" s="15">
        <f>IF(J94="متعثر",COUNTIF($J$6:J94,"متعثر"),"")</f>
        <v/>
      </c>
      <c r="P94" s="6">
        <f>IF(J94="","",IF(J94="بدون طالب","اختر الطالب",IF(J94="مادة غير موجودة","اختر المادة من الإعدادات",IF(COUNTIF('الطلاب'!$A$6:$A$305,A94&amp;"")=0,"الطالب غير موجود في الطلاب",IF(IF(ISNUMBER(C94),IF(ISNUMBER(F94),IF(C94&gt;F94,1,0),0),0)=1,"أعمال السنة أكبر من الحد الأقصى",IF(IF(ISNUMBER(D94),IF(ISNUMBER(G94),IF(D94&gt;G94,1,0),0),0)=1,"النهائي أكبر من الحد الأقصى",IF(J94="ناقص","درجة غير مكتوبة","")))))))</f>
        <v/>
      </c>
    </row>
    <row r="95">
      <c r="A95" s="5" t="n"/>
      <c r="B95" s="5" t="n"/>
      <c r="C95" s="18" t="n"/>
      <c r="D95" s="18" t="n"/>
      <c r="E95" s="6">
        <f>IF(B95&amp;""="","",IFERROR(INDEX('الإعدادات'!$B$15:$B$29,MATCH(B95&amp;"",'الإعدادات'!$A$15:$A$29,0)),""))</f>
        <v/>
      </c>
      <c r="F95" s="19">
        <f>IF(B95&amp;""="","",IFERROR(INDEX('الإعدادات'!$C$15:$C$29,MATCH(B95&amp;"",'الإعدادات'!$A$15:$A$29,0)),""))</f>
        <v/>
      </c>
      <c r="G95" s="19">
        <f>IF(B95&amp;""="","",IFERROR(INDEX('الإعدادات'!$D$15:$D$29,MATCH(B95&amp;"",'الإعدادات'!$A$15:$A$29,0)),""))</f>
        <v/>
      </c>
      <c r="H95" s="19">
        <f>IF(AND(ISNUMBER(C95),ISNUMBER(D95)),C95+D95,"")</f>
        <v/>
      </c>
      <c r="I95" s="20">
        <f>IF(ISNUMBER(H95),IF(ISNUMBER(F95),IF(F95+G95=0,"",H95/(F95+G95)),""),"")</f>
        <v/>
      </c>
      <c r="J95" s="6">
        <f>IF(AND(A95&amp;""="",B95&amp;""=""),"",IF(A95&amp;""="","بدون طالب",IF(NOT(ISNUMBER(F95)),"مادة غير موجودة",IF(I95="","ناقص",IF(I95&gt;='الإعدادات'!$B$4,"ناجح","متعثر")))))</f>
        <v/>
      </c>
      <c r="K95" s="21">
        <f>IF(J95="","",IF(OR(J95="ناجح",J95="متعثر"),1,0))</f>
        <v/>
      </c>
      <c r="L95" s="19">
        <f>IF(K95=1,C95*INDEX('الإعدادات'!$E$15:$E$29,MATCH(B95&amp;"",'الإعدادات'!$A$15:$A$29,0)),"")</f>
        <v/>
      </c>
      <c r="M95" s="19">
        <f>IF(K95=1,D95*INDEX('الإعدادات'!$E$15:$E$29,MATCH(B95&amp;"",'الإعدادات'!$A$15:$A$29,0)),"")</f>
        <v/>
      </c>
      <c r="N95" s="19">
        <f>IF(K95=1,(F95+G95)*INDEX('الإعدادات'!$E$15:$E$29,MATCH(B95&amp;"",'الإعدادات'!$A$15:$A$29,0)),"")</f>
        <v/>
      </c>
      <c r="O95" s="15">
        <f>IF(J95="متعثر",COUNTIF($J$6:J95,"متعثر"),"")</f>
        <v/>
      </c>
      <c r="P95" s="6">
        <f>IF(J95="","",IF(J95="بدون طالب","اختر الطالب",IF(J95="مادة غير موجودة","اختر المادة من الإعدادات",IF(COUNTIF('الطلاب'!$A$6:$A$305,A95&amp;"")=0,"الطالب غير موجود في الطلاب",IF(IF(ISNUMBER(C95),IF(ISNUMBER(F95),IF(C95&gt;F95,1,0),0),0)=1,"أعمال السنة أكبر من الحد الأقصى",IF(IF(ISNUMBER(D95),IF(ISNUMBER(G95),IF(D95&gt;G95,1,0),0),0)=1,"النهائي أكبر من الحد الأقصى",IF(J95="ناقص","درجة غير مكتوبة","")))))))</f>
        <v/>
      </c>
    </row>
    <row r="96">
      <c r="A96" s="5" t="n"/>
      <c r="B96" s="5" t="n"/>
      <c r="C96" s="18" t="n"/>
      <c r="D96" s="18" t="n"/>
      <c r="E96" s="6">
        <f>IF(B96&amp;""="","",IFERROR(INDEX('الإعدادات'!$B$15:$B$29,MATCH(B96&amp;"",'الإعدادات'!$A$15:$A$29,0)),""))</f>
        <v/>
      </c>
      <c r="F96" s="19">
        <f>IF(B96&amp;""="","",IFERROR(INDEX('الإعدادات'!$C$15:$C$29,MATCH(B96&amp;"",'الإعدادات'!$A$15:$A$29,0)),""))</f>
        <v/>
      </c>
      <c r="G96" s="19">
        <f>IF(B96&amp;""="","",IFERROR(INDEX('الإعدادات'!$D$15:$D$29,MATCH(B96&amp;"",'الإعدادات'!$A$15:$A$29,0)),""))</f>
        <v/>
      </c>
      <c r="H96" s="19">
        <f>IF(AND(ISNUMBER(C96),ISNUMBER(D96)),C96+D96,"")</f>
        <v/>
      </c>
      <c r="I96" s="20">
        <f>IF(ISNUMBER(H96),IF(ISNUMBER(F96),IF(F96+G96=0,"",H96/(F96+G96)),""),"")</f>
        <v/>
      </c>
      <c r="J96" s="6">
        <f>IF(AND(A96&amp;""="",B96&amp;""=""),"",IF(A96&amp;""="","بدون طالب",IF(NOT(ISNUMBER(F96)),"مادة غير موجودة",IF(I96="","ناقص",IF(I96&gt;='الإعدادات'!$B$4,"ناجح","متعثر")))))</f>
        <v/>
      </c>
      <c r="K96" s="21">
        <f>IF(J96="","",IF(OR(J96="ناجح",J96="متعثر"),1,0))</f>
        <v/>
      </c>
      <c r="L96" s="19">
        <f>IF(K96=1,C96*INDEX('الإعدادات'!$E$15:$E$29,MATCH(B96&amp;"",'الإعدادات'!$A$15:$A$29,0)),"")</f>
        <v/>
      </c>
      <c r="M96" s="19">
        <f>IF(K96=1,D96*INDEX('الإعدادات'!$E$15:$E$29,MATCH(B96&amp;"",'الإعدادات'!$A$15:$A$29,0)),"")</f>
        <v/>
      </c>
      <c r="N96" s="19">
        <f>IF(K96=1,(F96+G96)*INDEX('الإعدادات'!$E$15:$E$29,MATCH(B96&amp;"",'الإعدادات'!$A$15:$A$29,0)),"")</f>
        <v/>
      </c>
      <c r="O96" s="15">
        <f>IF(J96="متعثر",COUNTIF($J$6:J96,"متعثر"),"")</f>
        <v/>
      </c>
      <c r="P96" s="6">
        <f>IF(J96="","",IF(J96="بدون طالب","اختر الطالب",IF(J96="مادة غير موجودة","اختر المادة من الإعدادات",IF(COUNTIF('الطلاب'!$A$6:$A$305,A96&amp;"")=0,"الطالب غير موجود في الطلاب",IF(IF(ISNUMBER(C96),IF(ISNUMBER(F96),IF(C96&gt;F96,1,0),0),0)=1,"أعمال السنة أكبر من الحد الأقصى",IF(IF(ISNUMBER(D96),IF(ISNUMBER(G96),IF(D96&gt;G96,1,0),0),0)=1,"النهائي أكبر من الحد الأقصى",IF(J96="ناقص","درجة غير مكتوبة","")))))))</f>
        <v/>
      </c>
    </row>
    <row r="97">
      <c r="A97" s="5" t="n"/>
      <c r="B97" s="5" t="n"/>
      <c r="C97" s="18" t="n"/>
      <c r="D97" s="18" t="n"/>
      <c r="E97" s="6">
        <f>IF(B97&amp;""="","",IFERROR(INDEX('الإعدادات'!$B$15:$B$29,MATCH(B97&amp;"",'الإعدادات'!$A$15:$A$29,0)),""))</f>
        <v/>
      </c>
      <c r="F97" s="19">
        <f>IF(B97&amp;""="","",IFERROR(INDEX('الإعدادات'!$C$15:$C$29,MATCH(B97&amp;"",'الإعدادات'!$A$15:$A$29,0)),""))</f>
        <v/>
      </c>
      <c r="G97" s="19">
        <f>IF(B97&amp;""="","",IFERROR(INDEX('الإعدادات'!$D$15:$D$29,MATCH(B97&amp;"",'الإعدادات'!$A$15:$A$29,0)),""))</f>
        <v/>
      </c>
      <c r="H97" s="19">
        <f>IF(AND(ISNUMBER(C97),ISNUMBER(D97)),C97+D97,"")</f>
        <v/>
      </c>
      <c r="I97" s="20">
        <f>IF(ISNUMBER(H97),IF(ISNUMBER(F97),IF(F97+G97=0,"",H97/(F97+G97)),""),"")</f>
        <v/>
      </c>
      <c r="J97" s="6">
        <f>IF(AND(A97&amp;""="",B97&amp;""=""),"",IF(A97&amp;""="","بدون طالب",IF(NOT(ISNUMBER(F97)),"مادة غير موجودة",IF(I97="","ناقص",IF(I97&gt;='الإعدادات'!$B$4,"ناجح","متعثر")))))</f>
        <v/>
      </c>
      <c r="K97" s="21">
        <f>IF(J97="","",IF(OR(J97="ناجح",J97="متعثر"),1,0))</f>
        <v/>
      </c>
      <c r="L97" s="19">
        <f>IF(K97=1,C97*INDEX('الإعدادات'!$E$15:$E$29,MATCH(B97&amp;"",'الإعدادات'!$A$15:$A$29,0)),"")</f>
        <v/>
      </c>
      <c r="M97" s="19">
        <f>IF(K97=1,D97*INDEX('الإعدادات'!$E$15:$E$29,MATCH(B97&amp;"",'الإعدادات'!$A$15:$A$29,0)),"")</f>
        <v/>
      </c>
      <c r="N97" s="19">
        <f>IF(K97=1,(F97+G97)*INDEX('الإعدادات'!$E$15:$E$29,MATCH(B97&amp;"",'الإعدادات'!$A$15:$A$29,0)),"")</f>
        <v/>
      </c>
      <c r="O97" s="15">
        <f>IF(J97="متعثر",COUNTIF($J$6:J97,"متعثر"),"")</f>
        <v/>
      </c>
      <c r="P97" s="6">
        <f>IF(J97="","",IF(J97="بدون طالب","اختر الطالب",IF(J97="مادة غير موجودة","اختر المادة من الإعدادات",IF(COUNTIF('الطلاب'!$A$6:$A$305,A97&amp;"")=0,"الطالب غير موجود في الطلاب",IF(IF(ISNUMBER(C97),IF(ISNUMBER(F97),IF(C97&gt;F97,1,0),0),0)=1,"أعمال السنة أكبر من الحد الأقصى",IF(IF(ISNUMBER(D97),IF(ISNUMBER(G97),IF(D97&gt;G97,1,0),0),0)=1,"النهائي أكبر من الحد الأقصى",IF(J97="ناقص","درجة غير مكتوبة","")))))))</f>
        <v/>
      </c>
    </row>
    <row r="98">
      <c r="A98" s="5" t="n"/>
      <c r="B98" s="5" t="n"/>
      <c r="C98" s="18" t="n"/>
      <c r="D98" s="18" t="n"/>
      <c r="E98" s="6">
        <f>IF(B98&amp;""="","",IFERROR(INDEX('الإعدادات'!$B$15:$B$29,MATCH(B98&amp;"",'الإعدادات'!$A$15:$A$29,0)),""))</f>
        <v/>
      </c>
      <c r="F98" s="19">
        <f>IF(B98&amp;""="","",IFERROR(INDEX('الإعدادات'!$C$15:$C$29,MATCH(B98&amp;"",'الإعدادات'!$A$15:$A$29,0)),""))</f>
        <v/>
      </c>
      <c r="G98" s="19">
        <f>IF(B98&amp;""="","",IFERROR(INDEX('الإعدادات'!$D$15:$D$29,MATCH(B98&amp;"",'الإعدادات'!$A$15:$A$29,0)),""))</f>
        <v/>
      </c>
      <c r="H98" s="19">
        <f>IF(AND(ISNUMBER(C98),ISNUMBER(D98)),C98+D98,"")</f>
        <v/>
      </c>
      <c r="I98" s="20">
        <f>IF(ISNUMBER(H98),IF(ISNUMBER(F98),IF(F98+G98=0,"",H98/(F98+G98)),""),"")</f>
        <v/>
      </c>
      <c r="J98" s="6">
        <f>IF(AND(A98&amp;""="",B98&amp;""=""),"",IF(A98&amp;""="","بدون طالب",IF(NOT(ISNUMBER(F98)),"مادة غير موجودة",IF(I98="","ناقص",IF(I98&gt;='الإعدادات'!$B$4,"ناجح","متعثر")))))</f>
        <v/>
      </c>
      <c r="K98" s="21">
        <f>IF(J98="","",IF(OR(J98="ناجح",J98="متعثر"),1,0))</f>
        <v/>
      </c>
      <c r="L98" s="19">
        <f>IF(K98=1,C98*INDEX('الإعدادات'!$E$15:$E$29,MATCH(B98&amp;"",'الإعدادات'!$A$15:$A$29,0)),"")</f>
        <v/>
      </c>
      <c r="M98" s="19">
        <f>IF(K98=1,D98*INDEX('الإعدادات'!$E$15:$E$29,MATCH(B98&amp;"",'الإعدادات'!$A$15:$A$29,0)),"")</f>
        <v/>
      </c>
      <c r="N98" s="19">
        <f>IF(K98=1,(F98+G98)*INDEX('الإعدادات'!$E$15:$E$29,MATCH(B98&amp;"",'الإعدادات'!$A$15:$A$29,0)),"")</f>
        <v/>
      </c>
      <c r="O98" s="15">
        <f>IF(J98="متعثر",COUNTIF($J$6:J98,"متعثر"),"")</f>
        <v/>
      </c>
      <c r="P98" s="6">
        <f>IF(J98="","",IF(J98="بدون طالب","اختر الطالب",IF(J98="مادة غير موجودة","اختر المادة من الإعدادات",IF(COUNTIF('الطلاب'!$A$6:$A$305,A98&amp;"")=0,"الطالب غير موجود في الطلاب",IF(IF(ISNUMBER(C98),IF(ISNUMBER(F98),IF(C98&gt;F98,1,0),0),0)=1,"أعمال السنة أكبر من الحد الأقصى",IF(IF(ISNUMBER(D98),IF(ISNUMBER(G98),IF(D98&gt;G98,1,0),0),0)=1,"النهائي أكبر من الحد الأقصى",IF(J98="ناقص","درجة غير مكتوبة","")))))))</f>
        <v/>
      </c>
    </row>
    <row r="99">
      <c r="A99" s="5" t="n"/>
      <c r="B99" s="5" t="n"/>
      <c r="C99" s="18" t="n"/>
      <c r="D99" s="18" t="n"/>
      <c r="E99" s="6">
        <f>IF(B99&amp;""="","",IFERROR(INDEX('الإعدادات'!$B$15:$B$29,MATCH(B99&amp;"",'الإعدادات'!$A$15:$A$29,0)),""))</f>
        <v/>
      </c>
      <c r="F99" s="19">
        <f>IF(B99&amp;""="","",IFERROR(INDEX('الإعدادات'!$C$15:$C$29,MATCH(B99&amp;"",'الإعدادات'!$A$15:$A$29,0)),""))</f>
        <v/>
      </c>
      <c r="G99" s="19">
        <f>IF(B99&amp;""="","",IFERROR(INDEX('الإعدادات'!$D$15:$D$29,MATCH(B99&amp;"",'الإعدادات'!$A$15:$A$29,0)),""))</f>
        <v/>
      </c>
      <c r="H99" s="19">
        <f>IF(AND(ISNUMBER(C99),ISNUMBER(D99)),C99+D99,"")</f>
        <v/>
      </c>
      <c r="I99" s="20">
        <f>IF(ISNUMBER(H99),IF(ISNUMBER(F99),IF(F99+G99=0,"",H99/(F99+G99)),""),"")</f>
        <v/>
      </c>
      <c r="J99" s="6">
        <f>IF(AND(A99&amp;""="",B99&amp;""=""),"",IF(A99&amp;""="","بدون طالب",IF(NOT(ISNUMBER(F99)),"مادة غير موجودة",IF(I99="","ناقص",IF(I99&gt;='الإعدادات'!$B$4,"ناجح","متعثر")))))</f>
        <v/>
      </c>
      <c r="K99" s="21">
        <f>IF(J99="","",IF(OR(J99="ناجح",J99="متعثر"),1,0))</f>
        <v/>
      </c>
      <c r="L99" s="19">
        <f>IF(K99=1,C99*INDEX('الإعدادات'!$E$15:$E$29,MATCH(B99&amp;"",'الإعدادات'!$A$15:$A$29,0)),"")</f>
        <v/>
      </c>
      <c r="M99" s="19">
        <f>IF(K99=1,D99*INDEX('الإعدادات'!$E$15:$E$29,MATCH(B99&amp;"",'الإعدادات'!$A$15:$A$29,0)),"")</f>
        <v/>
      </c>
      <c r="N99" s="19">
        <f>IF(K99=1,(F99+G99)*INDEX('الإعدادات'!$E$15:$E$29,MATCH(B99&amp;"",'الإعدادات'!$A$15:$A$29,0)),"")</f>
        <v/>
      </c>
      <c r="O99" s="15">
        <f>IF(J99="متعثر",COUNTIF($J$6:J99,"متعثر"),"")</f>
        <v/>
      </c>
      <c r="P99" s="6">
        <f>IF(J99="","",IF(J99="بدون طالب","اختر الطالب",IF(J99="مادة غير موجودة","اختر المادة من الإعدادات",IF(COUNTIF('الطلاب'!$A$6:$A$305,A99&amp;"")=0,"الطالب غير موجود في الطلاب",IF(IF(ISNUMBER(C99),IF(ISNUMBER(F99),IF(C99&gt;F99,1,0),0),0)=1,"أعمال السنة أكبر من الحد الأقصى",IF(IF(ISNUMBER(D99),IF(ISNUMBER(G99),IF(D99&gt;G99,1,0),0),0)=1,"النهائي أكبر من الحد الأقصى",IF(J99="ناقص","درجة غير مكتوبة","")))))))</f>
        <v/>
      </c>
    </row>
    <row r="100">
      <c r="A100" s="5" t="n"/>
      <c r="B100" s="5" t="n"/>
      <c r="C100" s="18" t="n"/>
      <c r="D100" s="18" t="n"/>
      <c r="E100" s="6">
        <f>IF(B100&amp;""="","",IFERROR(INDEX('الإعدادات'!$B$15:$B$29,MATCH(B100&amp;"",'الإعدادات'!$A$15:$A$29,0)),""))</f>
        <v/>
      </c>
      <c r="F100" s="19">
        <f>IF(B100&amp;""="","",IFERROR(INDEX('الإعدادات'!$C$15:$C$29,MATCH(B100&amp;"",'الإعدادات'!$A$15:$A$29,0)),""))</f>
        <v/>
      </c>
      <c r="G100" s="19">
        <f>IF(B100&amp;""="","",IFERROR(INDEX('الإعدادات'!$D$15:$D$29,MATCH(B100&amp;"",'الإعدادات'!$A$15:$A$29,0)),""))</f>
        <v/>
      </c>
      <c r="H100" s="19">
        <f>IF(AND(ISNUMBER(C100),ISNUMBER(D100)),C100+D100,"")</f>
        <v/>
      </c>
      <c r="I100" s="20">
        <f>IF(ISNUMBER(H100),IF(ISNUMBER(F100),IF(F100+G100=0,"",H100/(F100+G100)),""),"")</f>
        <v/>
      </c>
      <c r="J100" s="6">
        <f>IF(AND(A100&amp;""="",B100&amp;""=""),"",IF(A100&amp;""="","بدون طالب",IF(NOT(ISNUMBER(F100)),"مادة غير موجودة",IF(I100="","ناقص",IF(I100&gt;='الإعدادات'!$B$4,"ناجح","متعثر")))))</f>
        <v/>
      </c>
      <c r="K100" s="21">
        <f>IF(J100="","",IF(OR(J100="ناجح",J100="متعثر"),1,0))</f>
        <v/>
      </c>
      <c r="L100" s="19">
        <f>IF(K100=1,C100*INDEX('الإعدادات'!$E$15:$E$29,MATCH(B100&amp;"",'الإعدادات'!$A$15:$A$29,0)),"")</f>
        <v/>
      </c>
      <c r="M100" s="19">
        <f>IF(K100=1,D100*INDEX('الإعدادات'!$E$15:$E$29,MATCH(B100&amp;"",'الإعدادات'!$A$15:$A$29,0)),"")</f>
        <v/>
      </c>
      <c r="N100" s="19">
        <f>IF(K100=1,(F100+G100)*INDEX('الإعدادات'!$E$15:$E$29,MATCH(B100&amp;"",'الإعدادات'!$A$15:$A$29,0)),"")</f>
        <v/>
      </c>
      <c r="O100" s="15">
        <f>IF(J100="متعثر",COUNTIF($J$6:J100,"متعثر"),"")</f>
        <v/>
      </c>
      <c r="P100" s="6">
        <f>IF(J100="","",IF(J100="بدون طالب","اختر الطالب",IF(J100="مادة غير موجودة","اختر المادة من الإعدادات",IF(COUNTIF('الطلاب'!$A$6:$A$305,A100&amp;"")=0,"الطالب غير موجود في الطلاب",IF(IF(ISNUMBER(C100),IF(ISNUMBER(F100),IF(C100&gt;F100,1,0),0),0)=1,"أعمال السنة أكبر من الحد الأقصى",IF(IF(ISNUMBER(D100),IF(ISNUMBER(G100),IF(D100&gt;G100,1,0),0),0)=1,"النهائي أكبر من الحد الأقصى",IF(J100="ناقص","درجة غير مكتوبة","")))))))</f>
        <v/>
      </c>
    </row>
    <row r="101">
      <c r="A101" s="5" t="n"/>
      <c r="B101" s="5" t="n"/>
      <c r="C101" s="18" t="n"/>
      <c r="D101" s="18" t="n"/>
      <c r="E101" s="6">
        <f>IF(B101&amp;""="","",IFERROR(INDEX('الإعدادات'!$B$15:$B$29,MATCH(B101&amp;"",'الإعدادات'!$A$15:$A$29,0)),""))</f>
        <v/>
      </c>
      <c r="F101" s="19">
        <f>IF(B101&amp;""="","",IFERROR(INDEX('الإعدادات'!$C$15:$C$29,MATCH(B101&amp;"",'الإعدادات'!$A$15:$A$29,0)),""))</f>
        <v/>
      </c>
      <c r="G101" s="19">
        <f>IF(B101&amp;""="","",IFERROR(INDEX('الإعدادات'!$D$15:$D$29,MATCH(B101&amp;"",'الإعدادات'!$A$15:$A$29,0)),""))</f>
        <v/>
      </c>
      <c r="H101" s="19">
        <f>IF(AND(ISNUMBER(C101),ISNUMBER(D101)),C101+D101,"")</f>
        <v/>
      </c>
      <c r="I101" s="20">
        <f>IF(ISNUMBER(H101),IF(ISNUMBER(F101),IF(F101+G101=0,"",H101/(F101+G101)),""),"")</f>
        <v/>
      </c>
      <c r="J101" s="6">
        <f>IF(AND(A101&amp;""="",B101&amp;""=""),"",IF(A101&amp;""="","بدون طالب",IF(NOT(ISNUMBER(F101)),"مادة غير موجودة",IF(I101="","ناقص",IF(I101&gt;='الإعدادات'!$B$4,"ناجح","متعثر")))))</f>
        <v/>
      </c>
      <c r="K101" s="21">
        <f>IF(J101="","",IF(OR(J101="ناجح",J101="متعثر"),1,0))</f>
        <v/>
      </c>
      <c r="L101" s="19">
        <f>IF(K101=1,C101*INDEX('الإعدادات'!$E$15:$E$29,MATCH(B101&amp;"",'الإعدادات'!$A$15:$A$29,0)),"")</f>
        <v/>
      </c>
      <c r="M101" s="19">
        <f>IF(K101=1,D101*INDEX('الإعدادات'!$E$15:$E$29,MATCH(B101&amp;"",'الإعدادات'!$A$15:$A$29,0)),"")</f>
        <v/>
      </c>
      <c r="N101" s="19">
        <f>IF(K101=1,(F101+G101)*INDEX('الإعدادات'!$E$15:$E$29,MATCH(B101&amp;"",'الإعدادات'!$A$15:$A$29,0)),"")</f>
        <v/>
      </c>
      <c r="O101" s="15">
        <f>IF(J101="متعثر",COUNTIF($J$6:J101,"متعثر"),"")</f>
        <v/>
      </c>
      <c r="P101" s="6">
        <f>IF(J101="","",IF(J101="بدون طالب","اختر الطالب",IF(J101="مادة غير موجودة","اختر المادة من الإعدادات",IF(COUNTIF('الطلاب'!$A$6:$A$305,A101&amp;"")=0,"الطالب غير موجود في الطلاب",IF(IF(ISNUMBER(C101),IF(ISNUMBER(F101),IF(C101&gt;F101,1,0),0),0)=1,"أعمال السنة أكبر من الحد الأقصى",IF(IF(ISNUMBER(D101),IF(ISNUMBER(G101),IF(D101&gt;G101,1,0),0),0)=1,"النهائي أكبر من الحد الأقصى",IF(J101="ناقص","درجة غير مكتوبة","")))))))</f>
        <v/>
      </c>
    </row>
    <row r="102">
      <c r="A102" s="5" t="n"/>
      <c r="B102" s="5" t="n"/>
      <c r="C102" s="18" t="n"/>
      <c r="D102" s="18" t="n"/>
      <c r="E102" s="6">
        <f>IF(B102&amp;""="","",IFERROR(INDEX('الإعدادات'!$B$15:$B$29,MATCH(B102&amp;"",'الإعدادات'!$A$15:$A$29,0)),""))</f>
        <v/>
      </c>
      <c r="F102" s="19">
        <f>IF(B102&amp;""="","",IFERROR(INDEX('الإعدادات'!$C$15:$C$29,MATCH(B102&amp;"",'الإعدادات'!$A$15:$A$29,0)),""))</f>
        <v/>
      </c>
      <c r="G102" s="19">
        <f>IF(B102&amp;""="","",IFERROR(INDEX('الإعدادات'!$D$15:$D$29,MATCH(B102&amp;"",'الإعدادات'!$A$15:$A$29,0)),""))</f>
        <v/>
      </c>
      <c r="H102" s="19">
        <f>IF(AND(ISNUMBER(C102),ISNUMBER(D102)),C102+D102,"")</f>
        <v/>
      </c>
      <c r="I102" s="20">
        <f>IF(ISNUMBER(H102),IF(ISNUMBER(F102),IF(F102+G102=0,"",H102/(F102+G102)),""),"")</f>
        <v/>
      </c>
      <c r="J102" s="6">
        <f>IF(AND(A102&amp;""="",B102&amp;""=""),"",IF(A102&amp;""="","بدون طالب",IF(NOT(ISNUMBER(F102)),"مادة غير موجودة",IF(I102="","ناقص",IF(I102&gt;='الإعدادات'!$B$4,"ناجح","متعثر")))))</f>
        <v/>
      </c>
      <c r="K102" s="21">
        <f>IF(J102="","",IF(OR(J102="ناجح",J102="متعثر"),1,0))</f>
        <v/>
      </c>
      <c r="L102" s="19">
        <f>IF(K102=1,C102*INDEX('الإعدادات'!$E$15:$E$29,MATCH(B102&amp;"",'الإعدادات'!$A$15:$A$29,0)),"")</f>
        <v/>
      </c>
      <c r="M102" s="19">
        <f>IF(K102=1,D102*INDEX('الإعدادات'!$E$15:$E$29,MATCH(B102&amp;"",'الإعدادات'!$A$15:$A$29,0)),"")</f>
        <v/>
      </c>
      <c r="N102" s="19">
        <f>IF(K102=1,(F102+G102)*INDEX('الإعدادات'!$E$15:$E$29,MATCH(B102&amp;"",'الإعدادات'!$A$15:$A$29,0)),"")</f>
        <v/>
      </c>
      <c r="O102" s="15">
        <f>IF(J102="متعثر",COUNTIF($J$6:J102,"متعثر"),"")</f>
        <v/>
      </c>
      <c r="P102" s="6">
        <f>IF(J102="","",IF(J102="بدون طالب","اختر الطالب",IF(J102="مادة غير موجودة","اختر المادة من الإعدادات",IF(COUNTIF('الطلاب'!$A$6:$A$305,A102&amp;"")=0,"الطالب غير موجود في الطلاب",IF(IF(ISNUMBER(C102),IF(ISNUMBER(F102),IF(C102&gt;F102,1,0),0),0)=1,"أعمال السنة أكبر من الحد الأقصى",IF(IF(ISNUMBER(D102),IF(ISNUMBER(G102),IF(D102&gt;G102,1,0),0),0)=1,"النهائي أكبر من الحد الأقصى",IF(J102="ناقص","درجة غير مكتوبة","")))))))</f>
        <v/>
      </c>
    </row>
    <row r="103">
      <c r="A103" s="5" t="n"/>
      <c r="B103" s="5" t="n"/>
      <c r="C103" s="18" t="n"/>
      <c r="D103" s="18" t="n"/>
      <c r="E103" s="6">
        <f>IF(B103&amp;""="","",IFERROR(INDEX('الإعدادات'!$B$15:$B$29,MATCH(B103&amp;"",'الإعدادات'!$A$15:$A$29,0)),""))</f>
        <v/>
      </c>
      <c r="F103" s="19">
        <f>IF(B103&amp;""="","",IFERROR(INDEX('الإعدادات'!$C$15:$C$29,MATCH(B103&amp;"",'الإعدادات'!$A$15:$A$29,0)),""))</f>
        <v/>
      </c>
      <c r="G103" s="19">
        <f>IF(B103&amp;""="","",IFERROR(INDEX('الإعدادات'!$D$15:$D$29,MATCH(B103&amp;"",'الإعدادات'!$A$15:$A$29,0)),""))</f>
        <v/>
      </c>
      <c r="H103" s="19">
        <f>IF(AND(ISNUMBER(C103),ISNUMBER(D103)),C103+D103,"")</f>
        <v/>
      </c>
      <c r="I103" s="20">
        <f>IF(ISNUMBER(H103),IF(ISNUMBER(F103),IF(F103+G103=0,"",H103/(F103+G103)),""),"")</f>
        <v/>
      </c>
      <c r="J103" s="6">
        <f>IF(AND(A103&amp;""="",B103&amp;""=""),"",IF(A103&amp;""="","بدون طالب",IF(NOT(ISNUMBER(F103)),"مادة غير موجودة",IF(I103="","ناقص",IF(I103&gt;='الإعدادات'!$B$4,"ناجح","متعثر")))))</f>
        <v/>
      </c>
      <c r="K103" s="21">
        <f>IF(J103="","",IF(OR(J103="ناجح",J103="متعثر"),1,0))</f>
        <v/>
      </c>
      <c r="L103" s="19">
        <f>IF(K103=1,C103*INDEX('الإعدادات'!$E$15:$E$29,MATCH(B103&amp;"",'الإعدادات'!$A$15:$A$29,0)),"")</f>
        <v/>
      </c>
      <c r="M103" s="19">
        <f>IF(K103=1,D103*INDEX('الإعدادات'!$E$15:$E$29,MATCH(B103&amp;"",'الإعدادات'!$A$15:$A$29,0)),"")</f>
        <v/>
      </c>
      <c r="N103" s="19">
        <f>IF(K103=1,(F103+G103)*INDEX('الإعدادات'!$E$15:$E$29,MATCH(B103&amp;"",'الإعدادات'!$A$15:$A$29,0)),"")</f>
        <v/>
      </c>
      <c r="O103" s="15">
        <f>IF(J103="متعثر",COUNTIF($J$6:J103,"متعثر"),"")</f>
        <v/>
      </c>
      <c r="P103" s="6">
        <f>IF(J103="","",IF(J103="بدون طالب","اختر الطالب",IF(J103="مادة غير موجودة","اختر المادة من الإعدادات",IF(COUNTIF('الطلاب'!$A$6:$A$305,A103&amp;"")=0,"الطالب غير موجود في الطلاب",IF(IF(ISNUMBER(C103),IF(ISNUMBER(F103),IF(C103&gt;F103,1,0),0),0)=1,"أعمال السنة أكبر من الحد الأقصى",IF(IF(ISNUMBER(D103),IF(ISNUMBER(G103),IF(D103&gt;G103,1,0),0),0)=1,"النهائي أكبر من الحد الأقصى",IF(J103="ناقص","درجة غير مكتوبة","")))))))</f>
        <v/>
      </c>
    </row>
    <row r="104">
      <c r="A104" s="5" t="n"/>
      <c r="B104" s="5" t="n"/>
      <c r="C104" s="18" t="n"/>
      <c r="D104" s="18" t="n"/>
      <c r="E104" s="6">
        <f>IF(B104&amp;""="","",IFERROR(INDEX('الإعدادات'!$B$15:$B$29,MATCH(B104&amp;"",'الإعدادات'!$A$15:$A$29,0)),""))</f>
        <v/>
      </c>
      <c r="F104" s="19">
        <f>IF(B104&amp;""="","",IFERROR(INDEX('الإعدادات'!$C$15:$C$29,MATCH(B104&amp;"",'الإعدادات'!$A$15:$A$29,0)),""))</f>
        <v/>
      </c>
      <c r="G104" s="19">
        <f>IF(B104&amp;""="","",IFERROR(INDEX('الإعدادات'!$D$15:$D$29,MATCH(B104&amp;"",'الإعدادات'!$A$15:$A$29,0)),""))</f>
        <v/>
      </c>
      <c r="H104" s="19">
        <f>IF(AND(ISNUMBER(C104),ISNUMBER(D104)),C104+D104,"")</f>
        <v/>
      </c>
      <c r="I104" s="20">
        <f>IF(ISNUMBER(H104),IF(ISNUMBER(F104),IF(F104+G104=0,"",H104/(F104+G104)),""),"")</f>
        <v/>
      </c>
      <c r="J104" s="6">
        <f>IF(AND(A104&amp;""="",B104&amp;""=""),"",IF(A104&amp;""="","بدون طالب",IF(NOT(ISNUMBER(F104)),"مادة غير موجودة",IF(I104="","ناقص",IF(I104&gt;='الإعدادات'!$B$4,"ناجح","متعثر")))))</f>
        <v/>
      </c>
      <c r="K104" s="21">
        <f>IF(J104="","",IF(OR(J104="ناجح",J104="متعثر"),1,0))</f>
        <v/>
      </c>
      <c r="L104" s="19">
        <f>IF(K104=1,C104*INDEX('الإعدادات'!$E$15:$E$29,MATCH(B104&amp;"",'الإعدادات'!$A$15:$A$29,0)),"")</f>
        <v/>
      </c>
      <c r="M104" s="19">
        <f>IF(K104=1,D104*INDEX('الإعدادات'!$E$15:$E$29,MATCH(B104&amp;"",'الإعدادات'!$A$15:$A$29,0)),"")</f>
        <v/>
      </c>
      <c r="N104" s="19">
        <f>IF(K104=1,(F104+G104)*INDEX('الإعدادات'!$E$15:$E$29,MATCH(B104&amp;"",'الإعدادات'!$A$15:$A$29,0)),"")</f>
        <v/>
      </c>
      <c r="O104" s="15">
        <f>IF(J104="متعثر",COUNTIF($J$6:J104,"متعثر"),"")</f>
        <v/>
      </c>
      <c r="P104" s="6">
        <f>IF(J104="","",IF(J104="بدون طالب","اختر الطالب",IF(J104="مادة غير موجودة","اختر المادة من الإعدادات",IF(COUNTIF('الطلاب'!$A$6:$A$305,A104&amp;"")=0,"الطالب غير موجود في الطلاب",IF(IF(ISNUMBER(C104),IF(ISNUMBER(F104),IF(C104&gt;F104,1,0),0),0)=1,"أعمال السنة أكبر من الحد الأقصى",IF(IF(ISNUMBER(D104),IF(ISNUMBER(G104),IF(D104&gt;G104,1,0),0),0)=1,"النهائي أكبر من الحد الأقصى",IF(J104="ناقص","درجة غير مكتوبة","")))))))</f>
        <v/>
      </c>
    </row>
    <row r="105">
      <c r="A105" s="5" t="n"/>
      <c r="B105" s="5" t="n"/>
      <c r="C105" s="18" t="n"/>
      <c r="D105" s="18" t="n"/>
      <c r="E105" s="6">
        <f>IF(B105&amp;""="","",IFERROR(INDEX('الإعدادات'!$B$15:$B$29,MATCH(B105&amp;"",'الإعدادات'!$A$15:$A$29,0)),""))</f>
        <v/>
      </c>
      <c r="F105" s="19">
        <f>IF(B105&amp;""="","",IFERROR(INDEX('الإعدادات'!$C$15:$C$29,MATCH(B105&amp;"",'الإعدادات'!$A$15:$A$29,0)),""))</f>
        <v/>
      </c>
      <c r="G105" s="19">
        <f>IF(B105&amp;""="","",IFERROR(INDEX('الإعدادات'!$D$15:$D$29,MATCH(B105&amp;"",'الإعدادات'!$A$15:$A$29,0)),""))</f>
        <v/>
      </c>
      <c r="H105" s="19">
        <f>IF(AND(ISNUMBER(C105),ISNUMBER(D105)),C105+D105,"")</f>
        <v/>
      </c>
      <c r="I105" s="20">
        <f>IF(ISNUMBER(H105),IF(ISNUMBER(F105),IF(F105+G105=0,"",H105/(F105+G105)),""),"")</f>
        <v/>
      </c>
      <c r="J105" s="6">
        <f>IF(AND(A105&amp;""="",B105&amp;""=""),"",IF(A105&amp;""="","بدون طالب",IF(NOT(ISNUMBER(F105)),"مادة غير موجودة",IF(I105="","ناقص",IF(I105&gt;='الإعدادات'!$B$4,"ناجح","متعثر")))))</f>
        <v/>
      </c>
      <c r="K105" s="21">
        <f>IF(J105="","",IF(OR(J105="ناجح",J105="متعثر"),1,0))</f>
        <v/>
      </c>
      <c r="L105" s="19">
        <f>IF(K105=1,C105*INDEX('الإعدادات'!$E$15:$E$29,MATCH(B105&amp;"",'الإعدادات'!$A$15:$A$29,0)),"")</f>
        <v/>
      </c>
      <c r="M105" s="19">
        <f>IF(K105=1,D105*INDEX('الإعدادات'!$E$15:$E$29,MATCH(B105&amp;"",'الإعدادات'!$A$15:$A$29,0)),"")</f>
        <v/>
      </c>
      <c r="N105" s="19">
        <f>IF(K105=1,(F105+G105)*INDEX('الإعدادات'!$E$15:$E$29,MATCH(B105&amp;"",'الإعدادات'!$A$15:$A$29,0)),"")</f>
        <v/>
      </c>
      <c r="O105" s="15">
        <f>IF(J105="متعثر",COUNTIF($J$6:J105,"متعثر"),"")</f>
        <v/>
      </c>
      <c r="P105" s="6">
        <f>IF(J105="","",IF(J105="بدون طالب","اختر الطالب",IF(J105="مادة غير موجودة","اختر المادة من الإعدادات",IF(COUNTIF('الطلاب'!$A$6:$A$305,A105&amp;"")=0,"الطالب غير موجود في الطلاب",IF(IF(ISNUMBER(C105),IF(ISNUMBER(F105),IF(C105&gt;F105,1,0),0),0)=1,"أعمال السنة أكبر من الحد الأقصى",IF(IF(ISNUMBER(D105),IF(ISNUMBER(G105),IF(D105&gt;G105,1,0),0),0)=1,"النهائي أكبر من الحد الأقصى",IF(J105="ناقص","درجة غير مكتوبة","")))))))</f>
        <v/>
      </c>
    </row>
    <row r="106">
      <c r="A106" s="5" t="n"/>
      <c r="B106" s="5" t="n"/>
      <c r="C106" s="18" t="n"/>
      <c r="D106" s="18" t="n"/>
      <c r="E106" s="6">
        <f>IF(B106&amp;""="","",IFERROR(INDEX('الإعدادات'!$B$15:$B$29,MATCH(B106&amp;"",'الإعدادات'!$A$15:$A$29,0)),""))</f>
        <v/>
      </c>
      <c r="F106" s="19">
        <f>IF(B106&amp;""="","",IFERROR(INDEX('الإعدادات'!$C$15:$C$29,MATCH(B106&amp;"",'الإعدادات'!$A$15:$A$29,0)),""))</f>
        <v/>
      </c>
      <c r="G106" s="19">
        <f>IF(B106&amp;""="","",IFERROR(INDEX('الإعدادات'!$D$15:$D$29,MATCH(B106&amp;"",'الإعدادات'!$A$15:$A$29,0)),""))</f>
        <v/>
      </c>
      <c r="H106" s="19">
        <f>IF(AND(ISNUMBER(C106),ISNUMBER(D106)),C106+D106,"")</f>
        <v/>
      </c>
      <c r="I106" s="20">
        <f>IF(ISNUMBER(H106),IF(ISNUMBER(F106),IF(F106+G106=0,"",H106/(F106+G106)),""),"")</f>
        <v/>
      </c>
      <c r="J106" s="6">
        <f>IF(AND(A106&amp;""="",B106&amp;""=""),"",IF(A106&amp;""="","بدون طالب",IF(NOT(ISNUMBER(F106)),"مادة غير موجودة",IF(I106="","ناقص",IF(I106&gt;='الإعدادات'!$B$4,"ناجح","متعثر")))))</f>
        <v/>
      </c>
      <c r="K106" s="21">
        <f>IF(J106="","",IF(OR(J106="ناجح",J106="متعثر"),1,0))</f>
        <v/>
      </c>
      <c r="L106" s="19">
        <f>IF(K106=1,C106*INDEX('الإعدادات'!$E$15:$E$29,MATCH(B106&amp;"",'الإعدادات'!$A$15:$A$29,0)),"")</f>
        <v/>
      </c>
      <c r="M106" s="19">
        <f>IF(K106=1,D106*INDEX('الإعدادات'!$E$15:$E$29,MATCH(B106&amp;"",'الإعدادات'!$A$15:$A$29,0)),"")</f>
        <v/>
      </c>
      <c r="N106" s="19">
        <f>IF(K106=1,(F106+G106)*INDEX('الإعدادات'!$E$15:$E$29,MATCH(B106&amp;"",'الإعدادات'!$A$15:$A$29,0)),"")</f>
        <v/>
      </c>
      <c r="O106" s="15">
        <f>IF(J106="متعثر",COUNTIF($J$6:J106,"متعثر"),"")</f>
        <v/>
      </c>
      <c r="P106" s="6">
        <f>IF(J106="","",IF(J106="بدون طالب","اختر الطالب",IF(J106="مادة غير موجودة","اختر المادة من الإعدادات",IF(COUNTIF('الطلاب'!$A$6:$A$305,A106&amp;"")=0,"الطالب غير موجود في الطلاب",IF(IF(ISNUMBER(C106),IF(ISNUMBER(F106),IF(C106&gt;F106,1,0),0),0)=1,"أعمال السنة أكبر من الحد الأقصى",IF(IF(ISNUMBER(D106),IF(ISNUMBER(G106),IF(D106&gt;G106,1,0),0),0)=1,"النهائي أكبر من الحد الأقصى",IF(J106="ناقص","درجة غير مكتوبة","")))))))</f>
        <v/>
      </c>
    </row>
    <row r="107">
      <c r="A107" s="5" t="n"/>
      <c r="B107" s="5" t="n"/>
      <c r="C107" s="18" t="n"/>
      <c r="D107" s="18" t="n"/>
      <c r="E107" s="6">
        <f>IF(B107&amp;""="","",IFERROR(INDEX('الإعدادات'!$B$15:$B$29,MATCH(B107&amp;"",'الإعدادات'!$A$15:$A$29,0)),""))</f>
        <v/>
      </c>
      <c r="F107" s="19">
        <f>IF(B107&amp;""="","",IFERROR(INDEX('الإعدادات'!$C$15:$C$29,MATCH(B107&amp;"",'الإعدادات'!$A$15:$A$29,0)),""))</f>
        <v/>
      </c>
      <c r="G107" s="19">
        <f>IF(B107&amp;""="","",IFERROR(INDEX('الإعدادات'!$D$15:$D$29,MATCH(B107&amp;"",'الإعدادات'!$A$15:$A$29,0)),""))</f>
        <v/>
      </c>
      <c r="H107" s="19">
        <f>IF(AND(ISNUMBER(C107),ISNUMBER(D107)),C107+D107,"")</f>
        <v/>
      </c>
      <c r="I107" s="20">
        <f>IF(ISNUMBER(H107),IF(ISNUMBER(F107),IF(F107+G107=0,"",H107/(F107+G107)),""),"")</f>
        <v/>
      </c>
      <c r="J107" s="6">
        <f>IF(AND(A107&amp;""="",B107&amp;""=""),"",IF(A107&amp;""="","بدون طالب",IF(NOT(ISNUMBER(F107)),"مادة غير موجودة",IF(I107="","ناقص",IF(I107&gt;='الإعدادات'!$B$4,"ناجح","متعثر")))))</f>
        <v/>
      </c>
      <c r="K107" s="21">
        <f>IF(J107="","",IF(OR(J107="ناجح",J107="متعثر"),1,0))</f>
        <v/>
      </c>
      <c r="L107" s="19">
        <f>IF(K107=1,C107*INDEX('الإعدادات'!$E$15:$E$29,MATCH(B107&amp;"",'الإعدادات'!$A$15:$A$29,0)),"")</f>
        <v/>
      </c>
      <c r="M107" s="19">
        <f>IF(K107=1,D107*INDEX('الإعدادات'!$E$15:$E$29,MATCH(B107&amp;"",'الإعدادات'!$A$15:$A$29,0)),"")</f>
        <v/>
      </c>
      <c r="N107" s="19">
        <f>IF(K107=1,(F107+G107)*INDEX('الإعدادات'!$E$15:$E$29,MATCH(B107&amp;"",'الإعدادات'!$A$15:$A$29,0)),"")</f>
        <v/>
      </c>
      <c r="O107" s="15">
        <f>IF(J107="متعثر",COUNTIF($J$6:J107,"متعثر"),"")</f>
        <v/>
      </c>
      <c r="P107" s="6">
        <f>IF(J107="","",IF(J107="بدون طالب","اختر الطالب",IF(J107="مادة غير موجودة","اختر المادة من الإعدادات",IF(COUNTIF('الطلاب'!$A$6:$A$305,A107&amp;"")=0,"الطالب غير موجود في الطلاب",IF(IF(ISNUMBER(C107),IF(ISNUMBER(F107),IF(C107&gt;F107,1,0),0),0)=1,"أعمال السنة أكبر من الحد الأقصى",IF(IF(ISNUMBER(D107),IF(ISNUMBER(G107),IF(D107&gt;G107,1,0),0),0)=1,"النهائي أكبر من الحد الأقصى",IF(J107="ناقص","درجة غير مكتوبة","")))))))</f>
        <v/>
      </c>
    </row>
    <row r="108">
      <c r="A108" s="5" t="n"/>
      <c r="B108" s="5" t="n"/>
      <c r="C108" s="18" t="n"/>
      <c r="D108" s="18" t="n"/>
      <c r="E108" s="6">
        <f>IF(B108&amp;""="","",IFERROR(INDEX('الإعدادات'!$B$15:$B$29,MATCH(B108&amp;"",'الإعدادات'!$A$15:$A$29,0)),""))</f>
        <v/>
      </c>
      <c r="F108" s="19">
        <f>IF(B108&amp;""="","",IFERROR(INDEX('الإعدادات'!$C$15:$C$29,MATCH(B108&amp;"",'الإعدادات'!$A$15:$A$29,0)),""))</f>
        <v/>
      </c>
      <c r="G108" s="19">
        <f>IF(B108&amp;""="","",IFERROR(INDEX('الإعدادات'!$D$15:$D$29,MATCH(B108&amp;"",'الإعدادات'!$A$15:$A$29,0)),""))</f>
        <v/>
      </c>
      <c r="H108" s="19">
        <f>IF(AND(ISNUMBER(C108),ISNUMBER(D108)),C108+D108,"")</f>
        <v/>
      </c>
      <c r="I108" s="20">
        <f>IF(ISNUMBER(H108),IF(ISNUMBER(F108),IF(F108+G108=0,"",H108/(F108+G108)),""),"")</f>
        <v/>
      </c>
      <c r="J108" s="6">
        <f>IF(AND(A108&amp;""="",B108&amp;""=""),"",IF(A108&amp;""="","بدون طالب",IF(NOT(ISNUMBER(F108)),"مادة غير موجودة",IF(I108="","ناقص",IF(I108&gt;='الإعدادات'!$B$4,"ناجح","متعثر")))))</f>
        <v/>
      </c>
      <c r="K108" s="21">
        <f>IF(J108="","",IF(OR(J108="ناجح",J108="متعثر"),1,0))</f>
        <v/>
      </c>
      <c r="L108" s="19">
        <f>IF(K108=1,C108*INDEX('الإعدادات'!$E$15:$E$29,MATCH(B108&amp;"",'الإعدادات'!$A$15:$A$29,0)),"")</f>
        <v/>
      </c>
      <c r="M108" s="19">
        <f>IF(K108=1,D108*INDEX('الإعدادات'!$E$15:$E$29,MATCH(B108&amp;"",'الإعدادات'!$A$15:$A$29,0)),"")</f>
        <v/>
      </c>
      <c r="N108" s="19">
        <f>IF(K108=1,(F108+G108)*INDEX('الإعدادات'!$E$15:$E$29,MATCH(B108&amp;"",'الإعدادات'!$A$15:$A$29,0)),"")</f>
        <v/>
      </c>
      <c r="O108" s="15">
        <f>IF(J108="متعثر",COUNTIF($J$6:J108,"متعثر"),"")</f>
        <v/>
      </c>
      <c r="P108" s="6">
        <f>IF(J108="","",IF(J108="بدون طالب","اختر الطالب",IF(J108="مادة غير موجودة","اختر المادة من الإعدادات",IF(COUNTIF('الطلاب'!$A$6:$A$305,A108&amp;"")=0,"الطالب غير موجود في الطلاب",IF(IF(ISNUMBER(C108),IF(ISNUMBER(F108),IF(C108&gt;F108,1,0),0),0)=1,"أعمال السنة أكبر من الحد الأقصى",IF(IF(ISNUMBER(D108),IF(ISNUMBER(G108),IF(D108&gt;G108,1,0),0),0)=1,"النهائي أكبر من الحد الأقصى",IF(J108="ناقص","درجة غير مكتوبة","")))))))</f>
        <v/>
      </c>
    </row>
    <row r="109">
      <c r="A109" s="5" t="n"/>
      <c r="B109" s="5" t="n"/>
      <c r="C109" s="18" t="n"/>
      <c r="D109" s="18" t="n"/>
      <c r="E109" s="6">
        <f>IF(B109&amp;""="","",IFERROR(INDEX('الإعدادات'!$B$15:$B$29,MATCH(B109&amp;"",'الإعدادات'!$A$15:$A$29,0)),""))</f>
        <v/>
      </c>
      <c r="F109" s="19">
        <f>IF(B109&amp;""="","",IFERROR(INDEX('الإعدادات'!$C$15:$C$29,MATCH(B109&amp;"",'الإعدادات'!$A$15:$A$29,0)),""))</f>
        <v/>
      </c>
      <c r="G109" s="19">
        <f>IF(B109&amp;""="","",IFERROR(INDEX('الإعدادات'!$D$15:$D$29,MATCH(B109&amp;"",'الإعدادات'!$A$15:$A$29,0)),""))</f>
        <v/>
      </c>
      <c r="H109" s="19">
        <f>IF(AND(ISNUMBER(C109),ISNUMBER(D109)),C109+D109,"")</f>
        <v/>
      </c>
      <c r="I109" s="20">
        <f>IF(ISNUMBER(H109),IF(ISNUMBER(F109),IF(F109+G109=0,"",H109/(F109+G109)),""),"")</f>
        <v/>
      </c>
      <c r="J109" s="6">
        <f>IF(AND(A109&amp;""="",B109&amp;""=""),"",IF(A109&amp;""="","بدون طالب",IF(NOT(ISNUMBER(F109)),"مادة غير موجودة",IF(I109="","ناقص",IF(I109&gt;='الإعدادات'!$B$4,"ناجح","متعثر")))))</f>
        <v/>
      </c>
      <c r="K109" s="21">
        <f>IF(J109="","",IF(OR(J109="ناجح",J109="متعثر"),1,0))</f>
        <v/>
      </c>
      <c r="L109" s="19">
        <f>IF(K109=1,C109*INDEX('الإعدادات'!$E$15:$E$29,MATCH(B109&amp;"",'الإعدادات'!$A$15:$A$29,0)),"")</f>
        <v/>
      </c>
      <c r="M109" s="19">
        <f>IF(K109=1,D109*INDEX('الإعدادات'!$E$15:$E$29,MATCH(B109&amp;"",'الإعدادات'!$A$15:$A$29,0)),"")</f>
        <v/>
      </c>
      <c r="N109" s="19">
        <f>IF(K109=1,(F109+G109)*INDEX('الإعدادات'!$E$15:$E$29,MATCH(B109&amp;"",'الإعدادات'!$A$15:$A$29,0)),"")</f>
        <v/>
      </c>
      <c r="O109" s="15">
        <f>IF(J109="متعثر",COUNTIF($J$6:J109,"متعثر"),"")</f>
        <v/>
      </c>
      <c r="P109" s="6">
        <f>IF(J109="","",IF(J109="بدون طالب","اختر الطالب",IF(J109="مادة غير موجودة","اختر المادة من الإعدادات",IF(COUNTIF('الطلاب'!$A$6:$A$305,A109&amp;"")=0,"الطالب غير موجود في الطلاب",IF(IF(ISNUMBER(C109),IF(ISNUMBER(F109),IF(C109&gt;F109,1,0),0),0)=1,"أعمال السنة أكبر من الحد الأقصى",IF(IF(ISNUMBER(D109),IF(ISNUMBER(G109),IF(D109&gt;G109,1,0),0),0)=1,"النهائي أكبر من الحد الأقصى",IF(J109="ناقص","درجة غير مكتوبة","")))))))</f>
        <v/>
      </c>
    </row>
    <row r="110">
      <c r="A110" s="5" t="n"/>
      <c r="B110" s="5" t="n"/>
      <c r="C110" s="18" t="n"/>
      <c r="D110" s="18" t="n"/>
      <c r="E110" s="6">
        <f>IF(B110&amp;""="","",IFERROR(INDEX('الإعدادات'!$B$15:$B$29,MATCH(B110&amp;"",'الإعدادات'!$A$15:$A$29,0)),""))</f>
        <v/>
      </c>
      <c r="F110" s="19">
        <f>IF(B110&amp;""="","",IFERROR(INDEX('الإعدادات'!$C$15:$C$29,MATCH(B110&amp;"",'الإعدادات'!$A$15:$A$29,0)),""))</f>
        <v/>
      </c>
      <c r="G110" s="19">
        <f>IF(B110&amp;""="","",IFERROR(INDEX('الإعدادات'!$D$15:$D$29,MATCH(B110&amp;"",'الإعدادات'!$A$15:$A$29,0)),""))</f>
        <v/>
      </c>
      <c r="H110" s="19">
        <f>IF(AND(ISNUMBER(C110),ISNUMBER(D110)),C110+D110,"")</f>
        <v/>
      </c>
      <c r="I110" s="20">
        <f>IF(ISNUMBER(H110),IF(ISNUMBER(F110),IF(F110+G110=0,"",H110/(F110+G110)),""),"")</f>
        <v/>
      </c>
      <c r="J110" s="6">
        <f>IF(AND(A110&amp;""="",B110&amp;""=""),"",IF(A110&amp;""="","بدون طالب",IF(NOT(ISNUMBER(F110)),"مادة غير موجودة",IF(I110="","ناقص",IF(I110&gt;='الإعدادات'!$B$4,"ناجح","متعثر")))))</f>
        <v/>
      </c>
      <c r="K110" s="21">
        <f>IF(J110="","",IF(OR(J110="ناجح",J110="متعثر"),1,0))</f>
        <v/>
      </c>
      <c r="L110" s="19">
        <f>IF(K110=1,C110*INDEX('الإعدادات'!$E$15:$E$29,MATCH(B110&amp;"",'الإعدادات'!$A$15:$A$29,0)),"")</f>
        <v/>
      </c>
      <c r="M110" s="19">
        <f>IF(K110=1,D110*INDEX('الإعدادات'!$E$15:$E$29,MATCH(B110&amp;"",'الإعدادات'!$A$15:$A$29,0)),"")</f>
        <v/>
      </c>
      <c r="N110" s="19">
        <f>IF(K110=1,(F110+G110)*INDEX('الإعدادات'!$E$15:$E$29,MATCH(B110&amp;"",'الإعدادات'!$A$15:$A$29,0)),"")</f>
        <v/>
      </c>
      <c r="O110" s="15">
        <f>IF(J110="متعثر",COUNTIF($J$6:J110,"متعثر"),"")</f>
        <v/>
      </c>
      <c r="P110" s="6">
        <f>IF(J110="","",IF(J110="بدون طالب","اختر الطالب",IF(J110="مادة غير موجودة","اختر المادة من الإعدادات",IF(COUNTIF('الطلاب'!$A$6:$A$305,A110&amp;"")=0,"الطالب غير موجود في الطلاب",IF(IF(ISNUMBER(C110),IF(ISNUMBER(F110),IF(C110&gt;F110,1,0),0),0)=1,"أعمال السنة أكبر من الحد الأقصى",IF(IF(ISNUMBER(D110),IF(ISNUMBER(G110),IF(D110&gt;G110,1,0),0),0)=1,"النهائي أكبر من الحد الأقصى",IF(J110="ناقص","درجة غير مكتوبة","")))))))</f>
        <v/>
      </c>
    </row>
    <row r="111">
      <c r="A111" s="5" t="n"/>
      <c r="B111" s="5" t="n"/>
      <c r="C111" s="18" t="n"/>
      <c r="D111" s="18" t="n"/>
      <c r="E111" s="6">
        <f>IF(B111&amp;""="","",IFERROR(INDEX('الإعدادات'!$B$15:$B$29,MATCH(B111&amp;"",'الإعدادات'!$A$15:$A$29,0)),""))</f>
        <v/>
      </c>
      <c r="F111" s="19">
        <f>IF(B111&amp;""="","",IFERROR(INDEX('الإعدادات'!$C$15:$C$29,MATCH(B111&amp;"",'الإعدادات'!$A$15:$A$29,0)),""))</f>
        <v/>
      </c>
      <c r="G111" s="19">
        <f>IF(B111&amp;""="","",IFERROR(INDEX('الإعدادات'!$D$15:$D$29,MATCH(B111&amp;"",'الإعدادات'!$A$15:$A$29,0)),""))</f>
        <v/>
      </c>
      <c r="H111" s="19">
        <f>IF(AND(ISNUMBER(C111),ISNUMBER(D111)),C111+D111,"")</f>
        <v/>
      </c>
      <c r="I111" s="20">
        <f>IF(ISNUMBER(H111),IF(ISNUMBER(F111),IF(F111+G111=0,"",H111/(F111+G111)),""),"")</f>
        <v/>
      </c>
      <c r="J111" s="6">
        <f>IF(AND(A111&amp;""="",B111&amp;""=""),"",IF(A111&amp;""="","بدون طالب",IF(NOT(ISNUMBER(F111)),"مادة غير موجودة",IF(I111="","ناقص",IF(I111&gt;='الإعدادات'!$B$4,"ناجح","متعثر")))))</f>
        <v/>
      </c>
      <c r="K111" s="21">
        <f>IF(J111="","",IF(OR(J111="ناجح",J111="متعثر"),1,0))</f>
        <v/>
      </c>
      <c r="L111" s="19">
        <f>IF(K111=1,C111*INDEX('الإعدادات'!$E$15:$E$29,MATCH(B111&amp;"",'الإعدادات'!$A$15:$A$29,0)),"")</f>
        <v/>
      </c>
      <c r="M111" s="19">
        <f>IF(K111=1,D111*INDEX('الإعدادات'!$E$15:$E$29,MATCH(B111&amp;"",'الإعدادات'!$A$15:$A$29,0)),"")</f>
        <v/>
      </c>
      <c r="N111" s="19">
        <f>IF(K111=1,(F111+G111)*INDEX('الإعدادات'!$E$15:$E$29,MATCH(B111&amp;"",'الإعدادات'!$A$15:$A$29,0)),"")</f>
        <v/>
      </c>
      <c r="O111" s="15">
        <f>IF(J111="متعثر",COUNTIF($J$6:J111,"متعثر"),"")</f>
        <v/>
      </c>
      <c r="P111" s="6">
        <f>IF(J111="","",IF(J111="بدون طالب","اختر الطالب",IF(J111="مادة غير موجودة","اختر المادة من الإعدادات",IF(COUNTIF('الطلاب'!$A$6:$A$305,A111&amp;"")=0,"الطالب غير موجود في الطلاب",IF(IF(ISNUMBER(C111),IF(ISNUMBER(F111),IF(C111&gt;F111,1,0),0),0)=1,"أعمال السنة أكبر من الحد الأقصى",IF(IF(ISNUMBER(D111),IF(ISNUMBER(G111),IF(D111&gt;G111,1,0),0),0)=1,"النهائي أكبر من الحد الأقصى",IF(J111="ناقص","درجة غير مكتوبة","")))))))</f>
        <v/>
      </c>
    </row>
    <row r="112">
      <c r="A112" s="5" t="n"/>
      <c r="B112" s="5" t="n"/>
      <c r="C112" s="18" t="n"/>
      <c r="D112" s="18" t="n"/>
      <c r="E112" s="6">
        <f>IF(B112&amp;""="","",IFERROR(INDEX('الإعدادات'!$B$15:$B$29,MATCH(B112&amp;"",'الإعدادات'!$A$15:$A$29,0)),""))</f>
        <v/>
      </c>
      <c r="F112" s="19">
        <f>IF(B112&amp;""="","",IFERROR(INDEX('الإعدادات'!$C$15:$C$29,MATCH(B112&amp;"",'الإعدادات'!$A$15:$A$29,0)),""))</f>
        <v/>
      </c>
      <c r="G112" s="19">
        <f>IF(B112&amp;""="","",IFERROR(INDEX('الإعدادات'!$D$15:$D$29,MATCH(B112&amp;"",'الإعدادات'!$A$15:$A$29,0)),""))</f>
        <v/>
      </c>
      <c r="H112" s="19">
        <f>IF(AND(ISNUMBER(C112),ISNUMBER(D112)),C112+D112,"")</f>
        <v/>
      </c>
      <c r="I112" s="20">
        <f>IF(ISNUMBER(H112),IF(ISNUMBER(F112),IF(F112+G112=0,"",H112/(F112+G112)),""),"")</f>
        <v/>
      </c>
      <c r="J112" s="6">
        <f>IF(AND(A112&amp;""="",B112&amp;""=""),"",IF(A112&amp;""="","بدون طالب",IF(NOT(ISNUMBER(F112)),"مادة غير موجودة",IF(I112="","ناقص",IF(I112&gt;='الإعدادات'!$B$4,"ناجح","متعثر")))))</f>
        <v/>
      </c>
      <c r="K112" s="21">
        <f>IF(J112="","",IF(OR(J112="ناجح",J112="متعثر"),1,0))</f>
        <v/>
      </c>
      <c r="L112" s="19">
        <f>IF(K112=1,C112*INDEX('الإعدادات'!$E$15:$E$29,MATCH(B112&amp;"",'الإعدادات'!$A$15:$A$29,0)),"")</f>
        <v/>
      </c>
      <c r="M112" s="19">
        <f>IF(K112=1,D112*INDEX('الإعدادات'!$E$15:$E$29,MATCH(B112&amp;"",'الإعدادات'!$A$15:$A$29,0)),"")</f>
        <v/>
      </c>
      <c r="N112" s="19">
        <f>IF(K112=1,(F112+G112)*INDEX('الإعدادات'!$E$15:$E$29,MATCH(B112&amp;"",'الإعدادات'!$A$15:$A$29,0)),"")</f>
        <v/>
      </c>
      <c r="O112" s="15">
        <f>IF(J112="متعثر",COUNTIF($J$6:J112,"متعثر"),"")</f>
        <v/>
      </c>
      <c r="P112" s="6">
        <f>IF(J112="","",IF(J112="بدون طالب","اختر الطالب",IF(J112="مادة غير موجودة","اختر المادة من الإعدادات",IF(COUNTIF('الطلاب'!$A$6:$A$305,A112&amp;"")=0,"الطالب غير موجود في الطلاب",IF(IF(ISNUMBER(C112),IF(ISNUMBER(F112),IF(C112&gt;F112,1,0),0),0)=1,"أعمال السنة أكبر من الحد الأقصى",IF(IF(ISNUMBER(D112),IF(ISNUMBER(G112),IF(D112&gt;G112,1,0),0),0)=1,"النهائي أكبر من الحد الأقصى",IF(J112="ناقص","درجة غير مكتوبة","")))))))</f>
        <v/>
      </c>
    </row>
    <row r="113">
      <c r="A113" s="5" t="n"/>
      <c r="B113" s="5" t="n"/>
      <c r="C113" s="18" t="n"/>
      <c r="D113" s="18" t="n"/>
      <c r="E113" s="6">
        <f>IF(B113&amp;""="","",IFERROR(INDEX('الإعدادات'!$B$15:$B$29,MATCH(B113&amp;"",'الإعدادات'!$A$15:$A$29,0)),""))</f>
        <v/>
      </c>
      <c r="F113" s="19">
        <f>IF(B113&amp;""="","",IFERROR(INDEX('الإعدادات'!$C$15:$C$29,MATCH(B113&amp;"",'الإعدادات'!$A$15:$A$29,0)),""))</f>
        <v/>
      </c>
      <c r="G113" s="19">
        <f>IF(B113&amp;""="","",IFERROR(INDEX('الإعدادات'!$D$15:$D$29,MATCH(B113&amp;"",'الإعدادات'!$A$15:$A$29,0)),""))</f>
        <v/>
      </c>
      <c r="H113" s="19">
        <f>IF(AND(ISNUMBER(C113),ISNUMBER(D113)),C113+D113,"")</f>
        <v/>
      </c>
      <c r="I113" s="20">
        <f>IF(ISNUMBER(H113),IF(ISNUMBER(F113),IF(F113+G113=0,"",H113/(F113+G113)),""),"")</f>
        <v/>
      </c>
      <c r="J113" s="6">
        <f>IF(AND(A113&amp;""="",B113&amp;""=""),"",IF(A113&amp;""="","بدون طالب",IF(NOT(ISNUMBER(F113)),"مادة غير موجودة",IF(I113="","ناقص",IF(I113&gt;='الإعدادات'!$B$4,"ناجح","متعثر")))))</f>
        <v/>
      </c>
      <c r="K113" s="21">
        <f>IF(J113="","",IF(OR(J113="ناجح",J113="متعثر"),1,0))</f>
        <v/>
      </c>
      <c r="L113" s="19">
        <f>IF(K113=1,C113*INDEX('الإعدادات'!$E$15:$E$29,MATCH(B113&amp;"",'الإعدادات'!$A$15:$A$29,0)),"")</f>
        <v/>
      </c>
      <c r="M113" s="19">
        <f>IF(K113=1,D113*INDEX('الإعدادات'!$E$15:$E$29,MATCH(B113&amp;"",'الإعدادات'!$A$15:$A$29,0)),"")</f>
        <v/>
      </c>
      <c r="N113" s="19">
        <f>IF(K113=1,(F113+G113)*INDEX('الإعدادات'!$E$15:$E$29,MATCH(B113&amp;"",'الإعدادات'!$A$15:$A$29,0)),"")</f>
        <v/>
      </c>
      <c r="O113" s="15">
        <f>IF(J113="متعثر",COUNTIF($J$6:J113,"متعثر"),"")</f>
        <v/>
      </c>
      <c r="P113" s="6">
        <f>IF(J113="","",IF(J113="بدون طالب","اختر الطالب",IF(J113="مادة غير موجودة","اختر المادة من الإعدادات",IF(COUNTIF('الطلاب'!$A$6:$A$305,A113&amp;"")=0,"الطالب غير موجود في الطلاب",IF(IF(ISNUMBER(C113),IF(ISNUMBER(F113),IF(C113&gt;F113,1,0),0),0)=1,"أعمال السنة أكبر من الحد الأقصى",IF(IF(ISNUMBER(D113),IF(ISNUMBER(G113),IF(D113&gt;G113,1,0),0),0)=1,"النهائي أكبر من الحد الأقصى",IF(J113="ناقص","درجة غير مكتوبة","")))))))</f>
        <v/>
      </c>
    </row>
    <row r="114">
      <c r="A114" s="5" t="n"/>
      <c r="B114" s="5" t="n"/>
      <c r="C114" s="18" t="n"/>
      <c r="D114" s="18" t="n"/>
      <c r="E114" s="6">
        <f>IF(B114&amp;""="","",IFERROR(INDEX('الإعدادات'!$B$15:$B$29,MATCH(B114&amp;"",'الإعدادات'!$A$15:$A$29,0)),""))</f>
        <v/>
      </c>
      <c r="F114" s="19">
        <f>IF(B114&amp;""="","",IFERROR(INDEX('الإعدادات'!$C$15:$C$29,MATCH(B114&amp;"",'الإعدادات'!$A$15:$A$29,0)),""))</f>
        <v/>
      </c>
      <c r="G114" s="19">
        <f>IF(B114&amp;""="","",IFERROR(INDEX('الإعدادات'!$D$15:$D$29,MATCH(B114&amp;"",'الإعدادات'!$A$15:$A$29,0)),""))</f>
        <v/>
      </c>
      <c r="H114" s="19">
        <f>IF(AND(ISNUMBER(C114),ISNUMBER(D114)),C114+D114,"")</f>
        <v/>
      </c>
      <c r="I114" s="20">
        <f>IF(ISNUMBER(H114),IF(ISNUMBER(F114),IF(F114+G114=0,"",H114/(F114+G114)),""),"")</f>
        <v/>
      </c>
      <c r="J114" s="6">
        <f>IF(AND(A114&amp;""="",B114&amp;""=""),"",IF(A114&amp;""="","بدون طالب",IF(NOT(ISNUMBER(F114)),"مادة غير موجودة",IF(I114="","ناقص",IF(I114&gt;='الإعدادات'!$B$4,"ناجح","متعثر")))))</f>
        <v/>
      </c>
      <c r="K114" s="21">
        <f>IF(J114="","",IF(OR(J114="ناجح",J114="متعثر"),1,0))</f>
        <v/>
      </c>
      <c r="L114" s="19">
        <f>IF(K114=1,C114*INDEX('الإعدادات'!$E$15:$E$29,MATCH(B114&amp;"",'الإعدادات'!$A$15:$A$29,0)),"")</f>
        <v/>
      </c>
      <c r="M114" s="19">
        <f>IF(K114=1,D114*INDEX('الإعدادات'!$E$15:$E$29,MATCH(B114&amp;"",'الإعدادات'!$A$15:$A$29,0)),"")</f>
        <v/>
      </c>
      <c r="N114" s="19">
        <f>IF(K114=1,(F114+G114)*INDEX('الإعدادات'!$E$15:$E$29,MATCH(B114&amp;"",'الإعدادات'!$A$15:$A$29,0)),"")</f>
        <v/>
      </c>
      <c r="O114" s="15">
        <f>IF(J114="متعثر",COUNTIF($J$6:J114,"متعثر"),"")</f>
        <v/>
      </c>
      <c r="P114" s="6">
        <f>IF(J114="","",IF(J114="بدون طالب","اختر الطالب",IF(J114="مادة غير موجودة","اختر المادة من الإعدادات",IF(COUNTIF('الطلاب'!$A$6:$A$305,A114&amp;"")=0,"الطالب غير موجود في الطلاب",IF(IF(ISNUMBER(C114),IF(ISNUMBER(F114),IF(C114&gt;F114,1,0),0),0)=1,"أعمال السنة أكبر من الحد الأقصى",IF(IF(ISNUMBER(D114),IF(ISNUMBER(G114),IF(D114&gt;G114,1,0),0),0)=1,"النهائي أكبر من الحد الأقصى",IF(J114="ناقص","درجة غير مكتوبة","")))))))</f>
        <v/>
      </c>
    </row>
    <row r="115">
      <c r="A115" s="5" t="n"/>
      <c r="B115" s="5" t="n"/>
      <c r="C115" s="18" t="n"/>
      <c r="D115" s="18" t="n"/>
      <c r="E115" s="6">
        <f>IF(B115&amp;""="","",IFERROR(INDEX('الإعدادات'!$B$15:$B$29,MATCH(B115&amp;"",'الإعدادات'!$A$15:$A$29,0)),""))</f>
        <v/>
      </c>
      <c r="F115" s="19">
        <f>IF(B115&amp;""="","",IFERROR(INDEX('الإعدادات'!$C$15:$C$29,MATCH(B115&amp;"",'الإعدادات'!$A$15:$A$29,0)),""))</f>
        <v/>
      </c>
      <c r="G115" s="19">
        <f>IF(B115&amp;""="","",IFERROR(INDEX('الإعدادات'!$D$15:$D$29,MATCH(B115&amp;"",'الإعدادات'!$A$15:$A$29,0)),""))</f>
        <v/>
      </c>
      <c r="H115" s="19">
        <f>IF(AND(ISNUMBER(C115),ISNUMBER(D115)),C115+D115,"")</f>
        <v/>
      </c>
      <c r="I115" s="20">
        <f>IF(ISNUMBER(H115),IF(ISNUMBER(F115),IF(F115+G115=0,"",H115/(F115+G115)),""),"")</f>
        <v/>
      </c>
      <c r="J115" s="6">
        <f>IF(AND(A115&amp;""="",B115&amp;""=""),"",IF(A115&amp;""="","بدون طالب",IF(NOT(ISNUMBER(F115)),"مادة غير موجودة",IF(I115="","ناقص",IF(I115&gt;='الإعدادات'!$B$4,"ناجح","متعثر")))))</f>
        <v/>
      </c>
      <c r="K115" s="21">
        <f>IF(J115="","",IF(OR(J115="ناجح",J115="متعثر"),1,0))</f>
        <v/>
      </c>
      <c r="L115" s="19">
        <f>IF(K115=1,C115*INDEX('الإعدادات'!$E$15:$E$29,MATCH(B115&amp;"",'الإعدادات'!$A$15:$A$29,0)),"")</f>
        <v/>
      </c>
      <c r="M115" s="19">
        <f>IF(K115=1,D115*INDEX('الإعدادات'!$E$15:$E$29,MATCH(B115&amp;"",'الإعدادات'!$A$15:$A$29,0)),"")</f>
        <v/>
      </c>
      <c r="N115" s="19">
        <f>IF(K115=1,(F115+G115)*INDEX('الإعدادات'!$E$15:$E$29,MATCH(B115&amp;"",'الإعدادات'!$A$15:$A$29,0)),"")</f>
        <v/>
      </c>
      <c r="O115" s="15">
        <f>IF(J115="متعثر",COUNTIF($J$6:J115,"متعثر"),"")</f>
        <v/>
      </c>
      <c r="P115" s="6">
        <f>IF(J115="","",IF(J115="بدون طالب","اختر الطالب",IF(J115="مادة غير موجودة","اختر المادة من الإعدادات",IF(COUNTIF('الطلاب'!$A$6:$A$305,A115&amp;"")=0,"الطالب غير موجود في الطلاب",IF(IF(ISNUMBER(C115),IF(ISNUMBER(F115),IF(C115&gt;F115,1,0),0),0)=1,"أعمال السنة أكبر من الحد الأقصى",IF(IF(ISNUMBER(D115),IF(ISNUMBER(G115),IF(D115&gt;G115,1,0),0),0)=1,"النهائي أكبر من الحد الأقصى",IF(J115="ناقص","درجة غير مكتوبة","")))))))</f>
        <v/>
      </c>
    </row>
    <row r="116">
      <c r="A116" s="5" t="n"/>
      <c r="B116" s="5" t="n"/>
      <c r="C116" s="18" t="n"/>
      <c r="D116" s="18" t="n"/>
      <c r="E116" s="6">
        <f>IF(B116&amp;""="","",IFERROR(INDEX('الإعدادات'!$B$15:$B$29,MATCH(B116&amp;"",'الإعدادات'!$A$15:$A$29,0)),""))</f>
        <v/>
      </c>
      <c r="F116" s="19">
        <f>IF(B116&amp;""="","",IFERROR(INDEX('الإعدادات'!$C$15:$C$29,MATCH(B116&amp;"",'الإعدادات'!$A$15:$A$29,0)),""))</f>
        <v/>
      </c>
      <c r="G116" s="19">
        <f>IF(B116&amp;""="","",IFERROR(INDEX('الإعدادات'!$D$15:$D$29,MATCH(B116&amp;"",'الإعدادات'!$A$15:$A$29,0)),""))</f>
        <v/>
      </c>
      <c r="H116" s="19">
        <f>IF(AND(ISNUMBER(C116),ISNUMBER(D116)),C116+D116,"")</f>
        <v/>
      </c>
      <c r="I116" s="20">
        <f>IF(ISNUMBER(H116),IF(ISNUMBER(F116),IF(F116+G116=0,"",H116/(F116+G116)),""),"")</f>
        <v/>
      </c>
      <c r="J116" s="6">
        <f>IF(AND(A116&amp;""="",B116&amp;""=""),"",IF(A116&amp;""="","بدون طالب",IF(NOT(ISNUMBER(F116)),"مادة غير موجودة",IF(I116="","ناقص",IF(I116&gt;='الإعدادات'!$B$4,"ناجح","متعثر")))))</f>
        <v/>
      </c>
      <c r="K116" s="21">
        <f>IF(J116="","",IF(OR(J116="ناجح",J116="متعثر"),1,0))</f>
        <v/>
      </c>
      <c r="L116" s="19">
        <f>IF(K116=1,C116*INDEX('الإعدادات'!$E$15:$E$29,MATCH(B116&amp;"",'الإعدادات'!$A$15:$A$29,0)),"")</f>
        <v/>
      </c>
      <c r="M116" s="19">
        <f>IF(K116=1,D116*INDEX('الإعدادات'!$E$15:$E$29,MATCH(B116&amp;"",'الإعدادات'!$A$15:$A$29,0)),"")</f>
        <v/>
      </c>
      <c r="N116" s="19">
        <f>IF(K116=1,(F116+G116)*INDEX('الإعدادات'!$E$15:$E$29,MATCH(B116&amp;"",'الإعدادات'!$A$15:$A$29,0)),"")</f>
        <v/>
      </c>
      <c r="O116" s="15">
        <f>IF(J116="متعثر",COUNTIF($J$6:J116,"متعثر"),"")</f>
        <v/>
      </c>
      <c r="P116" s="6">
        <f>IF(J116="","",IF(J116="بدون طالب","اختر الطالب",IF(J116="مادة غير موجودة","اختر المادة من الإعدادات",IF(COUNTIF('الطلاب'!$A$6:$A$305,A116&amp;"")=0,"الطالب غير موجود في الطلاب",IF(IF(ISNUMBER(C116),IF(ISNUMBER(F116),IF(C116&gt;F116,1,0),0),0)=1,"أعمال السنة أكبر من الحد الأقصى",IF(IF(ISNUMBER(D116),IF(ISNUMBER(G116),IF(D116&gt;G116,1,0),0),0)=1,"النهائي أكبر من الحد الأقصى",IF(J116="ناقص","درجة غير مكتوبة","")))))))</f>
        <v/>
      </c>
    </row>
    <row r="117">
      <c r="A117" s="5" t="n"/>
      <c r="B117" s="5" t="n"/>
      <c r="C117" s="18" t="n"/>
      <c r="D117" s="18" t="n"/>
      <c r="E117" s="6">
        <f>IF(B117&amp;""="","",IFERROR(INDEX('الإعدادات'!$B$15:$B$29,MATCH(B117&amp;"",'الإعدادات'!$A$15:$A$29,0)),""))</f>
        <v/>
      </c>
      <c r="F117" s="19">
        <f>IF(B117&amp;""="","",IFERROR(INDEX('الإعدادات'!$C$15:$C$29,MATCH(B117&amp;"",'الإعدادات'!$A$15:$A$29,0)),""))</f>
        <v/>
      </c>
      <c r="G117" s="19">
        <f>IF(B117&amp;""="","",IFERROR(INDEX('الإعدادات'!$D$15:$D$29,MATCH(B117&amp;"",'الإعدادات'!$A$15:$A$29,0)),""))</f>
        <v/>
      </c>
      <c r="H117" s="19">
        <f>IF(AND(ISNUMBER(C117),ISNUMBER(D117)),C117+D117,"")</f>
        <v/>
      </c>
      <c r="I117" s="20">
        <f>IF(ISNUMBER(H117),IF(ISNUMBER(F117),IF(F117+G117=0,"",H117/(F117+G117)),""),"")</f>
        <v/>
      </c>
      <c r="J117" s="6">
        <f>IF(AND(A117&amp;""="",B117&amp;""=""),"",IF(A117&amp;""="","بدون طالب",IF(NOT(ISNUMBER(F117)),"مادة غير موجودة",IF(I117="","ناقص",IF(I117&gt;='الإعدادات'!$B$4,"ناجح","متعثر")))))</f>
        <v/>
      </c>
      <c r="K117" s="21">
        <f>IF(J117="","",IF(OR(J117="ناجح",J117="متعثر"),1,0))</f>
        <v/>
      </c>
      <c r="L117" s="19">
        <f>IF(K117=1,C117*INDEX('الإعدادات'!$E$15:$E$29,MATCH(B117&amp;"",'الإعدادات'!$A$15:$A$29,0)),"")</f>
        <v/>
      </c>
      <c r="M117" s="19">
        <f>IF(K117=1,D117*INDEX('الإعدادات'!$E$15:$E$29,MATCH(B117&amp;"",'الإعدادات'!$A$15:$A$29,0)),"")</f>
        <v/>
      </c>
      <c r="N117" s="19">
        <f>IF(K117=1,(F117+G117)*INDEX('الإعدادات'!$E$15:$E$29,MATCH(B117&amp;"",'الإعدادات'!$A$15:$A$29,0)),"")</f>
        <v/>
      </c>
      <c r="O117" s="15">
        <f>IF(J117="متعثر",COUNTIF($J$6:J117,"متعثر"),"")</f>
        <v/>
      </c>
      <c r="P117" s="6">
        <f>IF(J117="","",IF(J117="بدون طالب","اختر الطالب",IF(J117="مادة غير موجودة","اختر المادة من الإعدادات",IF(COUNTIF('الطلاب'!$A$6:$A$305,A117&amp;"")=0,"الطالب غير موجود في الطلاب",IF(IF(ISNUMBER(C117),IF(ISNUMBER(F117),IF(C117&gt;F117,1,0),0),0)=1,"أعمال السنة أكبر من الحد الأقصى",IF(IF(ISNUMBER(D117),IF(ISNUMBER(G117),IF(D117&gt;G117,1,0),0),0)=1,"النهائي أكبر من الحد الأقصى",IF(J117="ناقص","درجة غير مكتوبة","")))))))</f>
        <v/>
      </c>
    </row>
    <row r="118">
      <c r="A118" s="5" t="n"/>
      <c r="B118" s="5" t="n"/>
      <c r="C118" s="18" t="n"/>
      <c r="D118" s="18" t="n"/>
      <c r="E118" s="6">
        <f>IF(B118&amp;""="","",IFERROR(INDEX('الإعدادات'!$B$15:$B$29,MATCH(B118&amp;"",'الإعدادات'!$A$15:$A$29,0)),""))</f>
        <v/>
      </c>
      <c r="F118" s="19">
        <f>IF(B118&amp;""="","",IFERROR(INDEX('الإعدادات'!$C$15:$C$29,MATCH(B118&amp;"",'الإعدادات'!$A$15:$A$29,0)),""))</f>
        <v/>
      </c>
      <c r="G118" s="19">
        <f>IF(B118&amp;""="","",IFERROR(INDEX('الإعدادات'!$D$15:$D$29,MATCH(B118&amp;"",'الإعدادات'!$A$15:$A$29,0)),""))</f>
        <v/>
      </c>
      <c r="H118" s="19">
        <f>IF(AND(ISNUMBER(C118),ISNUMBER(D118)),C118+D118,"")</f>
        <v/>
      </c>
      <c r="I118" s="20">
        <f>IF(ISNUMBER(H118),IF(ISNUMBER(F118),IF(F118+G118=0,"",H118/(F118+G118)),""),"")</f>
        <v/>
      </c>
      <c r="J118" s="6">
        <f>IF(AND(A118&amp;""="",B118&amp;""=""),"",IF(A118&amp;""="","بدون طالب",IF(NOT(ISNUMBER(F118)),"مادة غير موجودة",IF(I118="","ناقص",IF(I118&gt;='الإعدادات'!$B$4,"ناجح","متعثر")))))</f>
        <v/>
      </c>
      <c r="K118" s="21">
        <f>IF(J118="","",IF(OR(J118="ناجح",J118="متعثر"),1,0))</f>
        <v/>
      </c>
      <c r="L118" s="19">
        <f>IF(K118=1,C118*INDEX('الإعدادات'!$E$15:$E$29,MATCH(B118&amp;"",'الإعدادات'!$A$15:$A$29,0)),"")</f>
        <v/>
      </c>
      <c r="M118" s="19">
        <f>IF(K118=1,D118*INDEX('الإعدادات'!$E$15:$E$29,MATCH(B118&amp;"",'الإعدادات'!$A$15:$A$29,0)),"")</f>
        <v/>
      </c>
      <c r="N118" s="19">
        <f>IF(K118=1,(F118+G118)*INDEX('الإعدادات'!$E$15:$E$29,MATCH(B118&amp;"",'الإعدادات'!$A$15:$A$29,0)),"")</f>
        <v/>
      </c>
      <c r="O118" s="15">
        <f>IF(J118="متعثر",COUNTIF($J$6:J118,"متعثر"),"")</f>
        <v/>
      </c>
      <c r="P118" s="6">
        <f>IF(J118="","",IF(J118="بدون طالب","اختر الطالب",IF(J118="مادة غير موجودة","اختر المادة من الإعدادات",IF(COUNTIF('الطلاب'!$A$6:$A$305,A118&amp;"")=0,"الطالب غير موجود في الطلاب",IF(IF(ISNUMBER(C118),IF(ISNUMBER(F118),IF(C118&gt;F118,1,0),0),0)=1,"أعمال السنة أكبر من الحد الأقصى",IF(IF(ISNUMBER(D118),IF(ISNUMBER(G118),IF(D118&gt;G118,1,0),0),0)=1,"النهائي أكبر من الحد الأقصى",IF(J118="ناقص","درجة غير مكتوبة","")))))))</f>
        <v/>
      </c>
    </row>
    <row r="119">
      <c r="A119" s="5" t="n"/>
      <c r="B119" s="5" t="n"/>
      <c r="C119" s="18" t="n"/>
      <c r="D119" s="18" t="n"/>
      <c r="E119" s="6">
        <f>IF(B119&amp;""="","",IFERROR(INDEX('الإعدادات'!$B$15:$B$29,MATCH(B119&amp;"",'الإعدادات'!$A$15:$A$29,0)),""))</f>
        <v/>
      </c>
      <c r="F119" s="19">
        <f>IF(B119&amp;""="","",IFERROR(INDEX('الإعدادات'!$C$15:$C$29,MATCH(B119&amp;"",'الإعدادات'!$A$15:$A$29,0)),""))</f>
        <v/>
      </c>
      <c r="G119" s="19">
        <f>IF(B119&amp;""="","",IFERROR(INDEX('الإعدادات'!$D$15:$D$29,MATCH(B119&amp;"",'الإعدادات'!$A$15:$A$29,0)),""))</f>
        <v/>
      </c>
      <c r="H119" s="19">
        <f>IF(AND(ISNUMBER(C119),ISNUMBER(D119)),C119+D119,"")</f>
        <v/>
      </c>
      <c r="I119" s="20">
        <f>IF(ISNUMBER(H119),IF(ISNUMBER(F119),IF(F119+G119=0,"",H119/(F119+G119)),""),"")</f>
        <v/>
      </c>
      <c r="J119" s="6">
        <f>IF(AND(A119&amp;""="",B119&amp;""=""),"",IF(A119&amp;""="","بدون طالب",IF(NOT(ISNUMBER(F119)),"مادة غير موجودة",IF(I119="","ناقص",IF(I119&gt;='الإعدادات'!$B$4,"ناجح","متعثر")))))</f>
        <v/>
      </c>
      <c r="K119" s="21">
        <f>IF(J119="","",IF(OR(J119="ناجح",J119="متعثر"),1,0))</f>
        <v/>
      </c>
      <c r="L119" s="19">
        <f>IF(K119=1,C119*INDEX('الإعدادات'!$E$15:$E$29,MATCH(B119&amp;"",'الإعدادات'!$A$15:$A$29,0)),"")</f>
        <v/>
      </c>
      <c r="M119" s="19">
        <f>IF(K119=1,D119*INDEX('الإعدادات'!$E$15:$E$29,MATCH(B119&amp;"",'الإعدادات'!$A$15:$A$29,0)),"")</f>
        <v/>
      </c>
      <c r="N119" s="19">
        <f>IF(K119=1,(F119+G119)*INDEX('الإعدادات'!$E$15:$E$29,MATCH(B119&amp;"",'الإعدادات'!$A$15:$A$29,0)),"")</f>
        <v/>
      </c>
      <c r="O119" s="15">
        <f>IF(J119="متعثر",COUNTIF($J$6:J119,"متعثر"),"")</f>
        <v/>
      </c>
      <c r="P119" s="6">
        <f>IF(J119="","",IF(J119="بدون طالب","اختر الطالب",IF(J119="مادة غير موجودة","اختر المادة من الإعدادات",IF(COUNTIF('الطلاب'!$A$6:$A$305,A119&amp;"")=0,"الطالب غير موجود في الطلاب",IF(IF(ISNUMBER(C119),IF(ISNUMBER(F119),IF(C119&gt;F119,1,0),0),0)=1,"أعمال السنة أكبر من الحد الأقصى",IF(IF(ISNUMBER(D119),IF(ISNUMBER(G119),IF(D119&gt;G119,1,0),0),0)=1,"النهائي أكبر من الحد الأقصى",IF(J119="ناقص","درجة غير مكتوبة","")))))))</f>
        <v/>
      </c>
    </row>
    <row r="120">
      <c r="A120" s="5" t="n"/>
      <c r="B120" s="5" t="n"/>
      <c r="C120" s="18" t="n"/>
      <c r="D120" s="18" t="n"/>
      <c r="E120" s="6">
        <f>IF(B120&amp;""="","",IFERROR(INDEX('الإعدادات'!$B$15:$B$29,MATCH(B120&amp;"",'الإعدادات'!$A$15:$A$29,0)),""))</f>
        <v/>
      </c>
      <c r="F120" s="19">
        <f>IF(B120&amp;""="","",IFERROR(INDEX('الإعدادات'!$C$15:$C$29,MATCH(B120&amp;"",'الإعدادات'!$A$15:$A$29,0)),""))</f>
        <v/>
      </c>
      <c r="G120" s="19">
        <f>IF(B120&amp;""="","",IFERROR(INDEX('الإعدادات'!$D$15:$D$29,MATCH(B120&amp;"",'الإعدادات'!$A$15:$A$29,0)),""))</f>
        <v/>
      </c>
      <c r="H120" s="19">
        <f>IF(AND(ISNUMBER(C120),ISNUMBER(D120)),C120+D120,"")</f>
        <v/>
      </c>
      <c r="I120" s="20">
        <f>IF(ISNUMBER(H120),IF(ISNUMBER(F120),IF(F120+G120=0,"",H120/(F120+G120)),""),"")</f>
        <v/>
      </c>
      <c r="J120" s="6">
        <f>IF(AND(A120&amp;""="",B120&amp;""=""),"",IF(A120&amp;""="","بدون طالب",IF(NOT(ISNUMBER(F120)),"مادة غير موجودة",IF(I120="","ناقص",IF(I120&gt;='الإعدادات'!$B$4,"ناجح","متعثر")))))</f>
        <v/>
      </c>
      <c r="K120" s="21">
        <f>IF(J120="","",IF(OR(J120="ناجح",J120="متعثر"),1,0))</f>
        <v/>
      </c>
      <c r="L120" s="19">
        <f>IF(K120=1,C120*INDEX('الإعدادات'!$E$15:$E$29,MATCH(B120&amp;"",'الإعدادات'!$A$15:$A$29,0)),"")</f>
        <v/>
      </c>
      <c r="M120" s="19">
        <f>IF(K120=1,D120*INDEX('الإعدادات'!$E$15:$E$29,MATCH(B120&amp;"",'الإعدادات'!$A$15:$A$29,0)),"")</f>
        <v/>
      </c>
      <c r="N120" s="19">
        <f>IF(K120=1,(F120+G120)*INDEX('الإعدادات'!$E$15:$E$29,MATCH(B120&amp;"",'الإعدادات'!$A$15:$A$29,0)),"")</f>
        <v/>
      </c>
      <c r="O120" s="15">
        <f>IF(J120="متعثر",COUNTIF($J$6:J120,"متعثر"),"")</f>
        <v/>
      </c>
      <c r="P120" s="6">
        <f>IF(J120="","",IF(J120="بدون طالب","اختر الطالب",IF(J120="مادة غير موجودة","اختر المادة من الإعدادات",IF(COUNTIF('الطلاب'!$A$6:$A$305,A120&amp;"")=0,"الطالب غير موجود في الطلاب",IF(IF(ISNUMBER(C120),IF(ISNUMBER(F120),IF(C120&gt;F120,1,0),0),0)=1,"أعمال السنة أكبر من الحد الأقصى",IF(IF(ISNUMBER(D120),IF(ISNUMBER(G120),IF(D120&gt;G120,1,0),0),0)=1,"النهائي أكبر من الحد الأقصى",IF(J120="ناقص","درجة غير مكتوبة","")))))))</f>
        <v/>
      </c>
    </row>
    <row r="121">
      <c r="A121" s="5" t="n"/>
      <c r="B121" s="5" t="n"/>
      <c r="C121" s="18" t="n"/>
      <c r="D121" s="18" t="n"/>
      <c r="E121" s="6">
        <f>IF(B121&amp;""="","",IFERROR(INDEX('الإعدادات'!$B$15:$B$29,MATCH(B121&amp;"",'الإعدادات'!$A$15:$A$29,0)),""))</f>
        <v/>
      </c>
      <c r="F121" s="19">
        <f>IF(B121&amp;""="","",IFERROR(INDEX('الإعدادات'!$C$15:$C$29,MATCH(B121&amp;"",'الإعدادات'!$A$15:$A$29,0)),""))</f>
        <v/>
      </c>
      <c r="G121" s="19">
        <f>IF(B121&amp;""="","",IFERROR(INDEX('الإعدادات'!$D$15:$D$29,MATCH(B121&amp;"",'الإعدادات'!$A$15:$A$29,0)),""))</f>
        <v/>
      </c>
      <c r="H121" s="19">
        <f>IF(AND(ISNUMBER(C121),ISNUMBER(D121)),C121+D121,"")</f>
        <v/>
      </c>
      <c r="I121" s="20">
        <f>IF(ISNUMBER(H121),IF(ISNUMBER(F121),IF(F121+G121=0,"",H121/(F121+G121)),""),"")</f>
        <v/>
      </c>
      <c r="J121" s="6">
        <f>IF(AND(A121&amp;""="",B121&amp;""=""),"",IF(A121&amp;""="","بدون طالب",IF(NOT(ISNUMBER(F121)),"مادة غير موجودة",IF(I121="","ناقص",IF(I121&gt;='الإعدادات'!$B$4,"ناجح","متعثر")))))</f>
        <v/>
      </c>
      <c r="K121" s="21">
        <f>IF(J121="","",IF(OR(J121="ناجح",J121="متعثر"),1,0))</f>
        <v/>
      </c>
      <c r="L121" s="19">
        <f>IF(K121=1,C121*INDEX('الإعدادات'!$E$15:$E$29,MATCH(B121&amp;"",'الإعدادات'!$A$15:$A$29,0)),"")</f>
        <v/>
      </c>
      <c r="M121" s="19">
        <f>IF(K121=1,D121*INDEX('الإعدادات'!$E$15:$E$29,MATCH(B121&amp;"",'الإعدادات'!$A$15:$A$29,0)),"")</f>
        <v/>
      </c>
      <c r="N121" s="19">
        <f>IF(K121=1,(F121+G121)*INDEX('الإعدادات'!$E$15:$E$29,MATCH(B121&amp;"",'الإعدادات'!$A$15:$A$29,0)),"")</f>
        <v/>
      </c>
      <c r="O121" s="15">
        <f>IF(J121="متعثر",COUNTIF($J$6:J121,"متعثر"),"")</f>
        <v/>
      </c>
      <c r="P121" s="6">
        <f>IF(J121="","",IF(J121="بدون طالب","اختر الطالب",IF(J121="مادة غير موجودة","اختر المادة من الإعدادات",IF(COUNTIF('الطلاب'!$A$6:$A$305,A121&amp;"")=0,"الطالب غير موجود في الطلاب",IF(IF(ISNUMBER(C121),IF(ISNUMBER(F121),IF(C121&gt;F121,1,0),0),0)=1,"أعمال السنة أكبر من الحد الأقصى",IF(IF(ISNUMBER(D121),IF(ISNUMBER(G121),IF(D121&gt;G121,1,0),0),0)=1,"النهائي أكبر من الحد الأقصى",IF(J121="ناقص","درجة غير مكتوبة","")))))))</f>
        <v/>
      </c>
    </row>
    <row r="122">
      <c r="A122" s="5" t="n"/>
      <c r="B122" s="5" t="n"/>
      <c r="C122" s="18" t="n"/>
      <c r="D122" s="18" t="n"/>
      <c r="E122" s="6">
        <f>IF(B122&amp;""="","",IFERROR(INDEX('الإعدادات'!$B$15:$B$29,MATCH(B122&amp;"",'الإعدادات'!$A$15:$A$29,0)),""))</f>
        <v/>
      </c>
      <c r="F122" s="19">
        <f>IF(B122&amp;""="","",IFERROR(INDEX('الإعدادات'!$C$15:$C$29,MATCH(B122&amp;"",'الإعدادات'!$A$15:$A$29,0)),""))</f>
        <v/>
      </c>
      <c r="G122" s="19">
        <f>IF(B122&amp;""="","",IFERROR(INDEX('الإعدادات'!$D$15:$D$29,MATCH(B122&amp;"",'الإعدادات'!$A$15:$A$29,0)),""))</f>
        <v/>
      </c>
      <c r="H122" s="19">
        <f>IF(AND(ISNUMBER(C122),ISNUMBER(D122)),C122+D122,"")</f>
        <v/>
      </c>
      <c r="I122" s="20">
        <f>IF(ISNUMBER(H122),IF(ISNUMBER(F122),IF(F122+G122=0,"",H122/(F122+G122)),""),"")</f>
        <v/>
      </c>
      <c r="J122" s="6">
        <f>IF(AND(A122&amp;""="",B122&amp;""=""),"",IF(A122&amp;""="","بدون طالب",IF(NOT(ISNUMBER(F122)),"مادة غير موجودة",IF(I122="","ناقص",IF(I122&gt;='الإعدادات'!$B$4,"ناجح","متعثر")))))</f>
        <v/>
      </c>
      <c r="K122" s="21">
        <f>IF(J122="","",IF(OR(J122="ناجح",J122="متعثر"),1,0))</f>
        <v/>
      </c>
      <c r="L122" s="19">
        <f>IF(K122=1,C122*INDEX('الإعدادات'!$E$15:$E$29,MATCH(B122&amp;"",'الإعدادات'!$A$15:$A$29,0)),"")</f>
        <v/>
      </c>
      <c r="M122" s="19">
        <f>IF(K122=1,D122*INDEX('الإعدادات'!$E$15:$E$29,MATCH(B122&amp;"",'الإعدادات'!$A$15:$A$29,0)),"")</f>
        <v/>
      </c>
      <c r="N122" s="19">
        <f>IF(K122=1,(F122+G122)*INDEX('الإعدادات'!$E$15:$E$29,MATCH(B122&amp;"",'الإعدادات'!$A$15:$A$29,0)),"")</f>
        <v/>
      </c>
      <c r="O122" s="15">
        <f>IF(J122="متعثر",COUNTIF($J$6:J122,"متعثر"),"")</f>
        <v/>
      </c>
      <c r="P122" s="6">
        <f>IF(J122="","",IF(J122="بدون طالب","اختر الطالب",IF(J122="مادة غير موجودة","اختر المادة من الإعدادات",IF(COUNTIF('الطلاب'!$A$6:$A$305,A122&amp;"")=0,"الطالب غير موجود في الطلاب",IF(IF(ISNUMBER(C122),IF(ISNUMBER(F122),IF(C122&gt;F122,1,0),0),0)=1,"أعمال السنة أكبر من الحد الأقصى",IF(IF(ISNUMBER(D122),IF(ISNUMBER(G122),IF(D122&gt;G122,1,0),0),0)=1,"النهائي أكبر من الحد الأقصى",IF(J122="ناقص","درجة غير مكتوبة","")))))))</f>
        <v/>
      </c>
    </row>
    <row r="123">
      <c r="A123" s="5" t="n"/>
      <c r="B123" s="5" t="n"/>
      <c r="C123" s="18" t="n"/>
      <c r="D123" s="18" t="n"/>
      <c r="E123" s="6">
        <f>IF(B123&amp;""="","",IFERROR(INDEX('الإعدادات'!$B$15:$B$29,MATCH(B123&amp;"",'الإعدادات'!$A$15:$A$29,0)),""))</f>
        <v/>
      </c>
      <c r="F123" s="19">
        <f>IF(B123&amp;""="","",IFERROR(INDEX('الإعدادات'!$C$15:$C$29,MATCH(B123&amp;"",'الإعدادات'!$A$15:$A$29,0)),""))</f>
        <v/>
      </c>
      <c r="G123" s="19">
        <f>IF(B123&amp;""="","",IFERROR(INDEX('الإعدادات'!$D$15:$D$29,MATCH(B123&amp;"",'الإعدادات'!$A$15:$A$29,0)),""))</f>
        <v/>
      </c>
      <c r="H123" s="19">
        <f>IF(AND(ISNUMBER(C123),ISNUMBER(D123)),C123+D123,"")</f>
        <v/>
      </c>
      <c r="I123" s="20">
        <f>IF(ISNUMBER(H123),IF(ISNUMBER(F123),IF(F123+G123=0,"",H123/(F123+G123)),""),"")</f>
        <v/>
      </c>
      <c r="J123" s="6">
        <f>IF(AND(A123&amp;""="",B123&amp;""=""),"",IF(A123&amp;""="","بدون طالب",IF(NOT(ISNUMBER(F123)),"مادة غير موجودة",IF(I123="","ناقص",IF(I123&gt;='الإعدادات'!$B$4,"ناجح","متعثر")))))</f>
        <v/>
      </c>
      <c r="K123" s="21">
        <f>IF(J123="","",IF(OR(J123="ناجح",J123="متعثر"),1,0))</f>
        <v/>
      </c>
      <c r="L123" s="19">
        <f>IF(K123=1,C123*INDEX('الإعدادات'!$E$15:$E$29,MATCH(B123&amp;"",'الإعدادات'!$A$15:$A$29,0)),"")</f>
        <v/>
      </c>
      <c r="M123" s="19">
        <f>IF(K123=1,D123*INDEX('الإعدادات'!$E$15:$E$29,MATCH(B123&amp;"",'الإعدادات'!$A$15:$A$29,0)),"")</f>
        <v/>
      </c>
      <c r="N123" s="19">
        <f>IF(K123=1,(F123+G123)*INDEX('الإعدادات'!$E$15:$E$29,MATCH(B123&amp;"",'الإعدادات'!$A$15:$A$29,0)),"")</f>
        <v/>
      </c>
      <c r="O123" s="15">
        <f>IF(J123="متعثر",COUNTIF($J$6:J123,"متعثر"),"")</f>
        <v/>
      </c>
      <c r="P123" s="6">
        <f>IF(J123="","",IF(J123="بدون طالب","اختر الطالب",IF(J123="مادة غير موجودة","اختر المادة من الإعدادات",IF(COUNTIF('الطلاب'!$A$6:$A$305,A123&amp;"")=0,"الطالب غير موجود في الطلاب",IF(IF(ISNUMBER(C123),IF(ISNUMBER(F123),IF(C123&gt;F123,1,0),0),0)=1,"أعمال السنة أكبر من الحد الأقصى",IF(IF(ISNUMBER(D123),IF(ISNUMBER(G123),IF(D123&gt;G123,1,0),0),0)=1,"النهائي أكبر من الحد الأقصى",IF(J123="ناقص","درجة غير مكتوبة","")))))))</f>
        <v/>
      </c>
    </row>
    <row r="124">
      <c r="A124" s="5" t="n"/>
      <c r="B124" s="5" t="n"/>
      <c r="C124" s="18" t="n"/>
      <c r="D124" s="18" t="n"/>
      <c r="E124" s="6">
        <f>IF(B124&amp;""="","",IFERROR(INDEX('الإعدادات'!$B$15:$B$29,MATCH(B124&amp;"",'الإعدادات'!$A$15:$A$29,0)),""))</f>
        <v/>
      </c>
      <c r="F124" s="19">
        <f>IF(B124&amp;""="","",IFERROR(INDEX('الإعدادات'!$C$15:$C$29,MATCH(B124&amp;"",'الإعدادات'!$A$15:$A$29,0)),""))</f>
        <v/>
      </c>
      <c r="G124" s="19">
        <f>IF(B124&amp;""="","",IFERROR(INDEX('الإعدادات'!$D$15:$D$29,MATCH(B124&amp;"",'الإعدادات'!$A$15:$A$29,0)),""))</f>
        <v/>
      </c>
      <c r="H124" s="19">
        <f>IF(AND(ISNUMBER(C124),ISNUMBER(D124)),C124+D124,"")</f>
        <v/>
      </c>
      <c r="I124" s="20">
        <f>IF(ISNUMBER(H124),IF(ISNUMBER(F124),IF(F124+G124=0,"",H124/(F124+G124)),""),"")</f>
        <v/>
      </c>
      <c r="J124" s="6">
        <f>IF(AND(A124&amp;""="",B124&amp;""=""),"",IF(A124&amp;""="","بدون طالب",IF(NOT(ISNUMBER(F124)),"مادة غير موجودة",IF(I124="","ناقص",IF(I124&gt;='الإعدادات'!$B$4,"ناجح","متعثر")))))</f>
        <v/>
      </c>
      <c r="K124" s="21">
        <f>IF(J124="","",IF(OR(J124="ناجح",J124="متعثر"),1,0))</f>
        <v/>
      </c>
      <c r="L124" s="19">
        <f>IF(K124=1,C124*INDEX('الإعدادات'!$E$15:$E$29,MATCH(B124&amp;"",'الإعدادات'!$A$15:$A$29,0)),"")</f>
        <v/>
      </c>
      <c r="M124" s="19">
        <f>IF(K124=1,D124*INDEX('الإعدادات'!$E$15:$E$29,MATCH(B124&amp;"",'الإعدادات'!$A$15:$A$29,0)),"")</f>
        <v/>
      </c>
      <c r="N124" s="19">
        <f>IF(K124=1,(F124+G124)*INDEX('الإعدادات'!$E$15:$E$29,MATCH(B124&amp;"",'الإعدادات'!$A$15:$A$29,0)),"")</f>
        <v/>
      </c>
      <c r="O124" s="15">
        <f>IF(J124="متعثر",COUNTIF($J$6:J124,"متعثر"),"")</f>
        <v/>
      </c>
      <c r="P124" s="6">
        <f>IF(J124="","",IF(J124="بدون طالب","اختر الطالب",IF(J124="مادة غير موجودة","اختر المادة من الإعدادات",IF(COUNTIF('الطلاب'!$A$6:$A$305,A124&amp;"")=0,"الطالب غير موجود في الطلاب",IF(IF(ISNUMBER(C124),IF(ISNUMBER(F124),IF(C124&gt;F124,1,0),0),0)=1,"أعمال السنة أكبر من الحد الأقصى",IF(IF(ISNUMBER(D124),IF(ISNUMBER(G124),IF(D124&gt;G124,1,0),0),0)=1,"النهائي أكبر من الحد الأقصى",IF(J124="ناقص","درجة غير مكتوبة","")))))))</f>
        <v/>
      </c>
    </row>
    <row r="125">
      <c r="A125" s="5" t="n"/>
      <c r="B125" s="5" t="n"/>
      <c r="C125" s="18" t="n"/>
      <c r="D125" s="18" t="n"/>
      <c r="E125" s="6">
        <f>IF(B125&amp;""="","",IFERROR(INDEX('الإعدادات'!$B$15:$B$29,MATCH(B125&amp;"",'الإعدادات'!$A$15:$A$29,0)),""))</f>
        <v/>
      </c>
      <c r="F125" s="19">
        <f>IF(B125&amp;""="","",IFERROR(INDEX('الإعدادات'!$C$15:$C$29,MATCH(B125&amp;"",'الإعدادات'!$A$15:$A$29,0)),""))</f>
        <v/>
      </c>
      <c r="G125" s="19">
        <f>IF(B125&amp;""="","",IFERROR(INDEX('الإعدادات'!$D$15:$D$29,MATCH(B125&amp;"",'الإعدادات'!$A$15:$A$29,0)),""))</f>
        <v/>
      </c>
      <c r="H125" s="19">
        <f>IF(AND(ISNUMBER(C125),ISNUMBER(D125)),C125+D125,"")</f>
        <v/>
      </c>
      <c r="I125" s="20">
        <f>IF(ISNUMBER(H125),IF(ISNUMBER(F125),IF(F125+G125=0,"",H125/(F125+G125)),""),"")</f>
        <v/>
      </c>
      <c r="J125" s="6">
        <f>IF(AND(A125&amp;""="",B125&amp;""=""),"",IF(A125&amp;""="","بدون طالب",IF(NOT(ISNUMBER(F125)),"مادة غير موجودة",IF(I125="","ناقص",IF(I125&gt;='الإعدادات'!$B$4,"ناجح","متعثر")))))</f>
        <v/>
      </c>
      <c r="K125" s="21">
        <f>IF(J125="","",IF(OR(J125="ناجح",J125="متعثر"),1,0))</f>
        <v/>
      </c>
      <c r="L125" s="19">
        <f>IF(K125=1,C125*INDEX('الإعدادات'!$E$15:$E$29,MATCH(B125&amp;"",'الإعدادات'!$A$15:$A$29,0)),"")</f>
        <v/>
      </c>
      <c r="M125" s="19">
        <f>IF(K125=1,D125*INDEX('الإعدادات'!$E$15:$E$29,MATCH(B125&amp;"",'الإعدادات'!$A$15:$A$29,0)),"")</f>
        <v/>
      </c>
      <c r="N125" s="19">
        <f>IF(K125=1,(F125+G125)*INDEX('الإعدادات'!$E$15:$E$29,MATCH(B125&amp;"",'الإعدادات'!$A$15:$A$29,0)),"")</f>
        <v/>
      </c>
      <c r="O125" s="15">
        <f>IF(J125="متعثر",COUNTIF($J$6:J125,"متعثر"),"")</f>
        <v/>
      </c>
      <c r="P125" s="6">
        <f>IF(J125="","",IF(J125="بدون طالب","اختر الطالب",IF(J125="مادة غير موجودة","اختر المادة من الإعدادات",IF(COUNTIF('الطلاب'!$A$6:$A$305,A125&amp;"")=0,"الطالب غير موجود في الطلاب",IF(IF(ISNUMBER(C125),IF(ISNUMBER(F125),IF(C125&gt;F125,1,0),0),0)=1,"أعمال السنة أكبر من الحد الأقصى",IF(IF(ISNUMBER(D125),IF(ISNUMBER(G125),IF(D125&gt;G125,1,0),0),0)=1,"النهائي أكبر من الحد الأقصى",IF(J125="ناقص","درجة غير مكتوبة","")))))))</f>
        <v/>
      </c>
    </row>
    <row r="126">
      <c r="A126" s="5" t="n"/>
      <c r="B126" s="5" t="n"/>
      <c r="C126" s="18" t="n"/>
      <c r="D126" s="18" t="n"/>
      <c r="E126" s="6">
        <f>IF(B126&amp;""="","",IFERROR(INDEX('الإعدادات'!$B$15:$B$29,MATCH(B126&amp;"",'الإعدادات'!$A$15:$A$29,0)),""))</f>
        <v/>
      </c>
      <c r="F126" s="19">
        <f>IF(B126&amp;""="","",IFERROR(INDEX('الإعدادات'!$C$15:$C$29,MATCH(B126&amp;"",'الإعدادات'!$A$15:$A$29,0)),""))</f>
        <v/>
      </c>
      <c r="G126" s="19">
        <f>IF(B126&amp;""="","",IFERROR(INDEX('الإعدادات'!$D$15:$D$29,MATCH(B126&amp;"",'الإعدادات'!$A$15:$A$29,0)),""))</f>
        <v/>
      </c>
      <c r="H126" s="19">
        <f>IF(AND(ISNUMBER(C126),ISNUMBER(D126)),C126+D126,"")</f>
        <v/>
      </c>
      <c r="I126" s="20">
        <f>IF(ISNUMBER(H126),IF(ISNUMBER(F126),IF(F126+G126=0,"",H126/(F126+G126)),""),"")</f>
        <v/>
      </c>
      <c r="J126" s="6">
        <f>IF(AND(A126&amp;""="",B126&amp;""=""),"",IF(A126&amp;""="","بدون طالب",IF(NOT(ISNUMBER(F126)),"مادة غير موجودة",IF(I126="","ناقص",IF(I126&gt;='الإعدادات'!$B$4,"ناجح","متعثر")))))</f>
        <v/>
      </c>
      <c r="K126" s="21">
        <f>IF(J126="","",IF(OR(J126="ناجح",J126="متعثر"),1,0))</f>
        <v/>
      </c>
      <c r="L126" s="19">
        <f>IF(K126=1,C126*INDEX('الإعدادات'!$E$15:$E$29,MATCH(B126&amp;"",'الإعدادات'!$A$15:$A$29,0)),"")</f>
        <v/>
      </c>
      <c r="M126" s="19">
        <f>IF(K126=1,D126*INDEX('الإعدادات'!$E$15:$E$29,MATCH(B126&amp;"",'الإعدادات'!$A$15:$A$29,0)),"")</f>
        <v/>
      </c>
      <c r="N126" s="19">
        <f>IF(K126=1,(F126+G126)*INDEX('الإعدادات'!$E$15:$E$29,MATCH(B126&amp;"",'الإعدادات'!$A$15:$A$29,0)),"")</f>
        <v/>
      </c>
      <c r="O126" s="15">
        <f>IF(J126="متعثر",COUNTIF($J$6:J126,"متعثر"),"")</f>
        <v/>
      </c>
      <c r="P126" s="6">
        <f>IF(J126="","",IF(J126="بدون طالب","اختر الطالب",IF(J126="مادة غير موجودة","اختر المادة من الإعدادات",IF(COUNTIF('الطلاب'!$A$6:$A$305,A126&amp;"")=0,"الطالب غير موجود في الطلاب",IF(IF(ISNUMBER(C126),IF(ISNUMBER(F126),IF(C126&gt;F126,1,0),0),0)=1,"أعمال السنة أكبر من الحد الأقصى",IF(IF(ISNUMBER(D126),IF(ISNUMBER(G126),IF(D126&gt;G126,1,0),0),0)=1,"النهائي أكبر من الحد الأقصى",IF(J126="ناقص","درجة غير مكتوبة","")))))))</f>
        <v/>
      </c>
    </row>
    <row r="127">
      <c r="A127" s="5" t="n"/>
      <c r="B127" s="5" t="n"/>
      <c r="C127" s="18" t="n"/>
      <c r="D127" s="18" t="n"/>
      <c r="E127" s="6">
        <f>IF(B127&amp;""="","",IFERROR(INDEX('الإعدادات'!$B$15:$B$29,MATCH(B127&amp;"",'الإعدادات'!$A$15:$A$29,0)),""))</f>
        <v/>
      </c>
      <c r="F127" s="19">
        <f>IF(B127&amp;""="","",IFERROR(INDEX('الإعدادات'!$C$15:$C$29,MATCH(B127&amp;"",'الإعدادات'!$A$15:$A$29,0)),""))</f>
        <v/>
      </c>
      <c r="G127" s="19">
        <f>IF(B127&amp;""="","",IFERROR(INDEX('الإعدادات'!$D$15:$D$29,MATCH(B127&amp;"",'الإعدادات'!$A$15:$A$29,0)),""))</f>
        <v/>
      </c>
      <c r="H127" s="19">
        <f>IF(AND(ISNUMBER(C127),ISNUMBER(D127)),C127+D127,"")</f>
        <v/>
      </c>
      <c r="I127" s="20">
        <f>IF(ISNUMBER(H127),IF(ISNUMBER(F127),IF(F127+G127=0,"",H127/(F127+G127)),""),"")</f>
        <v/>
      </c>
      <c r="J127" s="6">
        <f>IF(AND(A127&amp;""="",B127&amp;""=""),"",IF(A127&amp;""="","بدون طالب",IF(NOT(ISNUMBER(F127)),"مادة غير موجودة",IF(I127="","ناقص",IF(I127&gt;='الإعدادات'!$B$4,"ناجح","متعثر")))))</f>
        <v/>
      </c>
      <c r="K127" s="21">
        <f>IF(J127="","",IF(OR(J127="ناجح",J127="متعثر"),1,0))</f>
        <v/>
      </c>
      <c r="L127" s="19">
        <f>IF(K127=1,C127*INDEX('الإعدادات'!$E$15:$E$29,MATCH(B127&amp;"",'الإعدادات'!$A$15:$A$29,0)),"")</f>
        <v/>
      </c>
      <c r="M127" s="19">
        <f>IF(K127=1,D127*INDEX('الإعدادات'!$E$15:$E$29,MATCH(B127&amp;"",'الإعدادات'!$A$15:$A$29,0)),"")</f>
        <v/>
      </c>
      <c r="N127" s="19">
        <f>IF(K127=1,(F127+G127)*INDEX('الإعدادات'!$E$15:$E$29,MATCH(B127&amp;"",'الإعدادات'!$A$15:$A$29,0)),"")</f>
        <v/>
      </c>
      <c r="O127" s="15">
        <f>IF(J127="متعثر",COUNTIF($J$6:J127,"متعثر"),"")</f>
        <v/>
      </c>
      <c r="P127" s="6">
        <f>IF(J127="","",IF(J127="بدون طالب","اختر الطالب",IF(J127="مادة غير موجودة","اختر المادة من الإعدادات",IF(COUNTIF('الطلاب'!$A$6:$A$305,A127&amp;"")=0,"الطالب غير موجود في الطلاب",IF(IF(ISNUMBER(C127),IF(ISNUMBER(F127),IF(C127&gt;F127,1,0),0),0)=1,"أعمال السنة أكبر من الحد الأقصى",IF(IF(ISNUMBER(D127),IF(ISNUMBER(G127),IF(D127&gt;G127,1,0),0),0)=1,"النهائي أكبر من الحد الأقصى",IF(J127="ناقص","درجة غير مكتوبة","")))))))</f>
        <v/>
      </c>
    </row>
    <row r="128">
      <c r="A128" s="5" t="n"/>
      <c r="B128" s="5" t="n"/>
      <c r="C128" s="18" t="n"/>
      <c r="D128" s="18" t="n"/>
      <c r="E128" s="6">
        <f>IF(B128&amp;""="","",IFERROR(INDEX('الإعدادات'!$B$15:$B$29,MATCH(B128&amp;"",'الإعدادات'!$A$15:$A$29,0)),""))</f>
        <v/>
      </c>
      <c r="F128" s="19">
        <f>IF(B128&amp;""="","",IFERROR(INDEX('الإعدادات'!$C$15:$C$29,MATCH(B128&amp;"",'الإعدادات'!$A$15:$A$29,0)),""))</f>
        <v/>
      </c>
      <c r="G128" s="19">
        <f>IF(B128&amp;""="","",IFERROR(INDEX('الإعدادات'!$D$15:$D$29,MATCH(B128&amp;"",'الإعدادات'!$A$15:$A$29,0)),""))</f>
        <v/>
      </c>
      <c r="H128" s="19">
        <f>IF(AND(ISNUMBER(C128),ISNUMBER(D128)),C128+D128,"")</f>
        <v/>
      </c>
      <c r="I128" s="20">
        <f>IF(ISNUMBER(H128),IF(ISNUMBER(F128),IF(F128+G128=0,"",H128/(F128+G128)),""),"")</f>
        <v/>
      </c>
      <c r="J128" s="6">
        <f>IF(AND(A128&amp;""="",B128&amp;""=""),"",IF(A128&amp;""="","بدون طالب",IF(NOT(ISNUMBER(F128)),"مادة غير موجودة",IF(I128="","ناقص",IF(I128&gt;='الإعدادات'!$B$4,"ناجح","متعثر")))))</f>
        <v/>
      </c>
      <c r="K128" s="21">
        <f>IF(J128="","",IF(OR(J128="ناجح",J128="متعثر"),1,0))</f>
        <v/>
      </c>
      <c r="L128" s="19">
        <f>IF(K128=1,C128*INDEX('الإعدادات'!$E$15:$E$29,MATCH(B128&amp;"",'الإعدادات'!$A$15:$A$29,0)),"")</f>
        <v/>
      </c>
      <c r="M128" s="19">
        <f>IF(K128=1,D128*INDEX('الإعدادات'!$E$15:$E$29,MATCH(B128&amp;"",'الإعدادات'!$A$15:$A$29,0)),"")</f>
        <v/>
      </c>
      <c r="N128" s="19">
        <f>IF(K128=1,(F128+G128)*INDEX('الإعدادات'!$E$15:$E$29,MATCH(B128&amp;"",'الإعدادات'!$A$15:$A$29,0)),"")</f>
        <v/>
      </c>
      <c r="O128" s="15">
        <f>IF(J128="متعثر",COUNTIF($J$6:J128,"متعثر"),"")</f>
        <v/>
      </c>
      <c r="P128" s="6">
        <f>IF(J128="","",IF(J128="بدون طالب","اختر الطالب",IF(J128="مادة غير موجودة","اختر المادة من الإعدادات",IF(COUNTIF('الطلاب'!$A$6:$A$305,A128&amp;"")=0,"الطالب غير موجود في الطلاب",IF(IF(ISNUMBER(C128),IF(ISNUMBER(F128),IF(C128&gt;F128,1,0),0),0)=1,"أعمال السنة أكبر من الحد الأقصى",IF(IF(ISNUMBER(D128),IF(ISNUMBER(G128),IF(D128&gt;G128,1,0),0),0)=1,"النهائي أكبر من الحد الأقصى",IF(J128="ناقص","درجة غير مكتوبة","")))))))</f>
        <v/>
      </c>
    </row>
    <row r="129">
      <c r="A129" s="5" t="n"/>
      <c r="B129" s="5" t="n"/>
      <c r="C129" s="18" t="n"/>
      <c r="D129" s="18" t="n"/>
      <c r="E129" s="6">
        <f>IF(B129&amp;""="","",IFERROR(INDEX('الإعدادات'!$B$15:$B$29,MATCH(B129&amp;"",'الإعدادات'!$A$15:$A$29,0)),""))</f>
        <v/>
      </c>
      <c r="F129" s="19">
        <f>IF(B129&amp;""="","",IFERROR(INDEX('الإعدادات'!$C$15:$C$29,MATCH(B129&amp;"",'الإعدادات'!$A$15:$A$29,0)),""))</f>
        <v/>
      </c>
      <c r="G129" s="19">
        <f>IF(B129&amp;""="","",IFERROR(INDEX('الإعدادات'!$D$15:$D$29,MATCH(B129&amp;"",'الإعدادات'!$A$15:$A$29,0)),""))</f>
        <v/>
      </c>
      <c r="H129" s="19">
        <f>IF(AND(ISNUMBER(C129),ISNUMBER(D129)),C129+D129,"")</f>
        <v/>
      </c>
      <c r="I129" s="20">
        <f>IF(ISNUMBER(H129),IF(ISNUMBER(F129),IF(F129+G129=0,"",H129/(F129+G129)),""),"")</f>
        <v/>
      </c>
      <c r="J129" s="6">
        <f>IF(AND(A129&amp;""="",B129&amp;""=""),"",IF(A129&amp;""="","بدون طالب",IF(NOT(ISNUMBER(F129)),"مادة غير موجودة",IF(I129="","ناقص",IF(I129&gt;='الإعدادات'!$B$4,"ناجح","متعثر")))))</f>
        <v/>
      </c>
      <c r="K129" s="21">
        <f>IF(J129="","",IF(OR(J129="ناجح",J129="متعثر"),1,0))</f>
        <v/>
      </c>
      <c r="L129" s="19">
        <f>IF(K129=1,C129*INDEX('الإعدادات'!$E$15:$E$29,MATCH(B129&amp;"",'الإعدادات'!$A$15:$A$29,0)),"")</f>
        <v/>
      </c>
      <c r="M129" s="19">
        <f>IF(K129=1,D129*INDEX('الإعدادات'!$E$15:$E$29,MATCH(B129&amp;"",'الإعدادات'!$A$15:$A$29,0)),"")</f>
        <v/>
      </c>
      <c r="N129" s="19">
        <f>IF(K129=1,(F129+G129)*INDEX('الإعدادات'!$E$15:$E$29,MATCH(B129&amp;"",'الإعدادات'!$A$15:$A$29,0)),"")</f>
        <v/>
      </c>
      <c r="O129" s="15">
        <f>IF(J129="متعثر",COUNTIF($J$6:J129,"متعثر"),"")</f>
        <v/>
      </c>
      <c r="P129" s="6">
        <f>IF(J129="","",IF(J129="بدون طالب","اختر الطالب",IF(J129="مادة غير موجودة","اختر المادة من الإعدادات",IF(COUNTIF('الطلاب'!$A$6:$A$305,A129&amp;"")=0,"الطالب غير موجود في الطلاب",IF(IF(ISNUMBER(C129),IF(ISNUMBER(F129),IF(C129&gt;F129,1,0),0),0)=1,"أعمال السنة أكبر من الحد الأقصى",IF(IF(ISNUMBER(D129),IF(ISNUMBER(G129),IF(D129&gt;G129,1,0),0),0)=1,"النهائي أكبر من الحد الأقصى",IF(J129="ناقص","درجة غير مكتوبة","")))))))</f>
        <v/>
      </c>
    </row>
    <row r="130">
      <c r="A130" s="5" t="n"/>
      <c r="B130" s="5" t="n"/>
      <c r="C130" s="18" t="n"/>
      <c r="D130" s="18" t="n"/>
      <c r="E130" s="6">
        <f>IF(B130&amp;""="","",IFERROR(INDEX('الإعدادات'!$B$15:$B$29,MATCH(B130&amp;"",'الإعدادات'!$A$15:$A$29,0)),""))</f>
        <v/>
      </c>
      <c r="F130" s="19">
        <f>IF(B130&amp;""="","",IFERROR(INDEX('الإعدادات'!$C$15:$C$29,MATCH(B130&amp;"",'الإعدادات'!$A$15:$A$29,0)),""))</f>
        <v/>
      </c>
      <c r="G130" s="19">
        <f>IF(B130&amp;""="","",IFERROR(INDEX('الإعدادات'!$D$15:$D$29,MATCH(B130&amp;"",'الإعدادات'!$A$15:$A$29,0)),""))</f>
        <v/>
      </c>
      <c r="H130" s="19">
        <f>IF(AND(ISNUMBER(C130),ISNUMBER(D130)),C130+D130,"")</f>
        <v/>
      </c>
      <c r="I130" s="20">
        <f>IF(ISNUMBER(H130),IF(ISNUMBER(F130),IF(F130+G130=0,"",H130/(F130+G130)),""),"")</f>
        <v/>
      </c>
      <c r="J130" s="6">
        <f>IF(AND(A130&amp;""="",B130&amp;""=""),"",IF(A130&amp;""="","بدون طالب",IF(NOT(ISNUMBER(F130)),"مادة غير موجودة",IF(I130="","ناقص",IF(I130&gt;='الإعدادات'!$B$4,"ناجح","متعثر")))))</f>
        <v/>
      </c>
      <c r="K130" s="21">
        <f>IF(J130="","",IF(OR(J130="ناجح",J130="متعثر"),1,0))</f>
        <v/>
      </c>
      <c r="L130" s="19">
        <f>IF(K130=1,C130*INDEX('الإعدادات'!$E$15:$E$29,MATCH(B130&amp;"",'الإعدادات'!$A$15:$A$29,0)),"")</f>
        <v/>
      </c>
      <c r="M130" s="19">
        <f>IF(K130=1,D130*INDEX('الإعدادات'!$E$15:$E$29,MATCH(B130&amp;"",'الإعدادات'!$A$15:$A$29,0)),"")</f>
        <v/>
      </c>
      <c r="N130" s="19">
        <f>IF(K130=1,(F130+G130)*INDEX('الإعدادات'!$E$15:$E$29,MATCH(B130&amp;"",'الإعدادات'!$A$15:$A$29,0)),"")</f>
        <v/>
      </c>
      <c r="O130" s="15">
        <f>IF(J130="متعثر",COUNTIF($J$6:J130,"متعثر"),"")</f>
        <v/>
      </c>
      <c r="P130" s="6">
        <f>IF(J130="","",IF(J130="بدون طالب","اختر الطالب",IF(J130="مادة غير موجودة","اختر المادة من الإعدادات",IF(COUNTIF('الطلاب'!$A$6:$A$305,A130&amp;"")=0,"الطالب غير موجود في الطلاب",IF(IF(ISNUMBER(C130),IF(ISNUMBER(F130),IF(C130&gt;F130,1,0),0),0)=1,"أعمال السنة أكبر من الحد الأقصى",IF(IF(ISNUMBER(D130),IF(ISNUMBER(G130),IF(D130&gt;G130,1,0),0),0)=1,"النهائي أكبر من الحد الأقصى",IF(J130="ناقص","درجة غير مكتوبة","")))))))</f>
        <v/>
      </c>
    </row>
    <row r="131">
      <c r="A131" s="5" t="n"/>
      <c r="B131" s="5" t="n"/>
      <c r="C131" s="18" t="n"/>
      <c r="D131" s="18" t="n"/>
      <c r="E131" s="6">
        <f>IF(B131&amp;""="","",IFERROR(INDEX('الإعدادات'!$B$15:$B$29,MATCH(B131&amp;"",'الإعدادات'!$A$15:$A$29,0)),""))</f>
        <v/>
      </c>
      <c r="F131" s="19">
        <f>IF(B131&amp;""="","",IFERROR(INDEX('الإعدادات'!$C$15:$C$29,MATCH(B131&amp;"",'الإعدادات'!$A$15:$A$29,0)),""))</f>
        <v/>
      </c>
      <c r="G131" s="19">
        <f>IF(B131&amp;""="","",IFERROR(INDEX('الإعدادات'!$D$15:$D$29,MATCH(B131&amp;"",'الإعدادات'!$A$15:$A$29,0)),""))</f>
        <v/>
      </c>
      <c r="H131" s="19">
        <f>IF(AND(ISNUMBER(C131),ISNUMBER(D131)),C131+D131,"")</f>
        <v/>
      </c>
      <c r="I131" s="20">
        <f>IF(ISNUMBER(H131),IF(ISNUMBER(F131),IF(F131+G131=0,"",H131/(F131+G131)),""),"")</f>
        <v/>
      </c>
      <c r="J131" s="6">
        <f>IF(AND(A131&amp;""="",B131&amp;""=""),"",IF(A131&amp;""="","بدون طالب",IF(NOT(ISNUMBER(F131)),"مادة غير موجودة",IF(I131="","ناقص",IF(I131&gt;='الإعدادات'!$B$4,"ناجح","متعثر")))))</f>
        <v/>
      </c>
      <c r="K131" s="21">
        <f>IF(J131="","",IF(OR(J131="ناجح",J131="متعثر"),1,0))</f>
        <v/>
      </c>
      <c r="L131" s="19">
        <f>IF(K131=1,C131*INDEX('الإعدادات'!$E$15:$E$29,MATCH(B131&amp;"",'الإعدادات'!$A$15:$A$29,0)),"")</f>
        <v/>
      </c>
      <c r="M131" s="19">
        <f>IF(K131=1,D131*INDEX('الإعدادات'!$E$15:$E$29,MATCH(B131&amp;"",'الإعدادات'!$A$15:$A$29,0)),"")</f>
        <v/>
      </c>
      <c r="N131" s="19">
        <f>IF(K131=1,(F131+G131)*INDEX('الإعدادات'!$E$15:$E$29,MATCH(B131&amp;"",'الإعدادات'!$A$15:$A$29,0)),"")</f>
        <v/>
      </c>
      <c r="O131" s="15">
        <f>IF(J131="متعثر",COUNTIF($J$6:J131,"متعثر"),"")</f>
        <v/>
      </c>
      <c r="P131" s="6">
        <f>IF(J131="","",IF(J131="بدون طالب","اختر الطالب",IF(J131="مادة غير موجودة","اختر المادة من الإعدادات",IF(COUNTIF('الطلاب'!$A$6:$A$305,A131&amp;"")=0,"الطالب غير موجود في الطلاب",IF(IF(ISNUMBER(C131),IF(ISNUMBER(F131),IF(C131&gt;F131,1,0),0),0)=1,"أعمال السنة أكبر من الحد الأقصى",IF(IF(ISNUMBER(D131),IF(ISNUMBER(G131),IF(D131&gt;G131,1,0),0),0)=1,"النهائي أكبر من الحد الأقصى",IF(J131="ناقص","درجة غير مكتوبة","")))))))</f>
        <v/>
      </c>
    </row>
    <row r="132">
      <c r="A132" s="5" t="n"/>
      <c r="B132" s="5" t="n"/>
      <c r="C132" s="18" t="n"/>
      <c r="D132" s="18" t="n"/>
      <c r="E132" s="6">
        <f>IF(B132&amp;""="","",IFERROR(INDEX('الإعدادات'!$B$15:$B$29,MATCH(B132&amp;"",'الإعدادات'!$A$15:$A$29,0)),""))</f>
        <v/>
      </c>
      <c r="F132" s="19">
        <f>IF(B132&amp;""="","",IFERROR(INDEX('الإعدادات'!$C$15:$C$29,MATCH(B132&amp;"",'الإعدادات'!$A$15:$A$29,0)),""))</f>
        <v/>
      </c>
      <c r="G132" s="19">
        <f>IF(B132&amp;""="","",IFERROR(INDEX('الإعدادات'!$D$15:$D$29,MATCH(B132&amp;"",'الإعدادات'!$A$15:$A$29,0)),""))</f>
        <v/>
      </c>
      <c r="H132" s="19">
        <f>IF(AND(ISNUMBER(C132),ISNUMBER(D132)),C132+D132,"")</f>
        <v/>
      </c>
      <c r="I132" s="20">
        <f>IF(ISNUMBER(H132),IF(ISNUMBER(F132),IF(F132+G132=0,"",H132/(F132+G132)),""),"")</f>
        <v/>
      </c>
      <c r="J132" s="6">
        <f>IF(AND(A132&amp;""="",B132&amp;""=""),"",IF(A132&amp;""="","بدون طالب",IF(NOT(ISNUMBER(F132)),"مادة غير موجودة",IF(I132="","ناقص",IF(I132&gt;='الإعدادات'!$B$4,"ناجح","متعثر")))))</f>
        <v/>
      </c>
      <c r="K132" s="21">
        <f>IF(J132="","",IF(OR(J132="ناجح",J132="متعثر"),1,0))</f>
        <v/>
      </c>
      <c r="L132" s="19">
        <f>IF(K132=1,C132*INDEX('الإعدادات'!$E$15:$E$29,MATCH(B132&amp;"",'الإعدادات'!$A$15:$A$29,0)),"")</f>
        <v/>
      </c>
      <c r="M132" s="19">
        <f>IF(K132=1,D132*INDEX('الإعدادات'!$E$15:$E$29,MATCH(B132&amp;"",'الإعدادات'!$A$15:$A$29,0)),"")</f>
        <v/>
      </c>
      <c r="N132" s="19">
        <f>IF(K132=1,(F132+G132)*INDEX('الإعدادات'!$E$15:$E$29,MATCH(B132&amp;"",'الإعدادات'!$A$15:$A$29,0)),"")</f>
        <v/>
      </c>
      <c r="O132" s="15">
        <f>IF(J132="متعثر",COUNTIF($J$6:J132,"متعثر"),"")</f>
        <v/>
      </c>
      <c r="P132" s="6">
        <f>IF(J132="","",IF(J132="بدون طالب","اختر الطالب",IF(J132="مادة غير موجودة","اختر المادة من الإعدادات",IF(COUNTIF('الطلاب'!$A$6:$A$305,A132&amp;"")=0,"الطالب غير موجود في الطلاب",IF(IF(ISNUMBER(C132),IF(ISNUMBER(F132),IF(C132&gt;F132,1,0),0),0)=1,"أعمال السنة أكبر من الحد الأقصى",IF(IF(ISNUMBER(D132),IF(ISNUMBER(G132),IF(D132&gt;G132,1,0),0),0)=1,"النهائي أكبر من الحد الأقصى",IF(J132="ناقص","درجة غير مكتوبة","")))))))</f>
        <v/>
      </c>
    </row>
    <row r="133">
      <c r="A133" s="5" t="n"/>
      <c r="B133" s="5" t="n"/>
      <c r="C133" s="18" t="n"/>
      <c r="D133" s="18" t="n"/>
      <c r="E133" s="6">
        <f>IF(B133&amp;""="","",IFERROR(INDEX('الإعدادات'!$B$15:$B$29,MATCH(B133&amp;"",'الإعدادات'!$A$15:$A$29,0)),""))</f>
        <v/>
      </c>
      <c r="F133" s="19">
        <f>IF(B133&amp;""="","",IFERROR(INDEX('الإعدادات'!$C$15:$C$29,MATCH(B133&amp;"",'الإعدادات'!$A$15:$A$29,0)),""))</f>
        <v/>
      </c>
      <c r="G133" s="19">
        <f>IF(B133&amp;""="","",IFERROR(INDEX('الإعدادات'!$D$15:$D$29,MATCH(B133&amp;"",'الإعدادات'!$A$15:$A$29,0)),""))</f>
        <v/>
      </c>
      <c r="H133" s="19">
        <f>IF(AND(ISNUMBER(C133),ISNUMBER(D133)),C133+D133,"")</f>
        <v/>
      </c>
      <c r="I133" s="20">
        <f>IF(ISNUMBER(H133),IF(ISNUMBER(F133),IF(F133+G133=0,"",H133/(F133+G133)),""),"")</f>
        <v/>
      </c>
      <c r="J133" s="6">
        <f>IF(AND(A133&amp;""="",B133&amp;""=""),"",IF(A133&amp;""="","بدون طالب",IF(NOT(ISNUMBER(F133)),"مادة غير موجودة",IF(I133="","ناقص",IF(I133&gt;='الإعدادات'!$B$4,"ناجح","متعثر")))))</f>
        <v/>
      </c>
      <c r="K133" s="21">
        <f>IF(J133="","",IF(OR(J133="ناجح",J133="متعثر"),1,0))</f>
        <v/>
      </c>
      <c r="L133" s="19">
        <f>IF(K133=1,C133*INDEX('الإعدادات'!$E$15:$E$29,MATCH(B133&amp;"",'الإعدادات'!$A$15:$A$29,0)),"")</f>
        <v/>
      </c>
      <c r="M133" s="19">
        <f>IF(K133=1,D133*INDEX('الإعدادات'!$E$15:$E$29,MATCH(B133&amp;"",'الإعدادات'!$A$15:$A$29,0)),"")</f>
        <v/>
      </c>
      <c r="N133" s="19">
        <f>IF(K133=1,(F133+G133)*INDEX('الإعدادات'!$E$15:$E$29,MATCH(B133&amp;"",'الإعدادات'!$A$15:$A$29,0)),"")</f>
        <v/>
      </c>
      <c r="O133" s="15">
        <f>IF(J133="متعثر",COUNTIF($J$6:J133,"متعثر"),"")</f>
        <v/>
      </c>
      <c r="P133" s="6">
        <f>IF(J133="","",IF(J133="بدون طالب","اختر الطالب",IF(J133="مادة غير موجودة","اختر المادة من الإعدادات",IF(COUNTIF('الطلاب'!$A$6:$A$305,A133&amp;"")=0,"الطالب غير موجود في الطلاب",IF(IF(ISNUMBER(C133),IF(ISNUMBER(F133),IF(C133&gt;F133,1,0),0),0)=1,"أعمال السنة أكبر من الحد الأقصى",IF(IF(ISNUMBER(D133),IF(ISNUMBER(G133),IF(D133&gt;G133,1,0),0),0)=1,"النهائي أكبر من الحد الأقصى",IF(J133="ناقص","درجة غير مكتوبة","")))))))</f>
        <v/>
      </c>
    </row>
    <row r="134">
      <c r="A134" s="5" t="n"/>
      <c r="B134" s="5" t="n"/>
      <c r="C134" s="18" t="n"/>
      <c r="D134" s="18" t="n"/>
      <c r="E134" s="6">
        <f>IF(B134&amp;""="","",IFERROR(INDEX('الإعدادات'!$B$15:$B$29,MATCH(B134&amp;"",'الإعدادات'!$A$15:$A$29,0)),""))</f>
        <v/>
      </c>
      <c r="F134" s="19">
        <f>IF(B134&amp;""="","",IFERROR(INDEX('الإعدادات'!$C$15:$C$29,MATCH(B134&amp;"",'الإعدادات'!$A$15:$A$29,0)),""))</f>
        <v/>
      </c>
      <c r="G134" s="19">
        <f>IF(B134&amp;""="","",IFERROR(INDEX('الإعدادات'!$D$15:$D$29,MATCH(B134&amp;"",'الإعدادات'!$A$15:$A$29,0)),""))</f>
        <v/>
      </c>
      <c r="H134" s="19">
        <f>IF(AND(ISNUMBER(C134),ISNUMBER(D134)),C134+D134,"")</f>
        <v/>
      </c>
      <c r="I134" s="20">
        <f>IF(ISNUMBER(H134),IF(ISNUMBER(F134),IF(F134+G134=0,"",H134/(F134+G134)),""),"")</f>
        <v/>
      </c>
      <c r="J134" s="6">
        <f>IF(AND(A134&amp;""="",B134&amp;""=""),"",IF(A134&amp;""="","بدون طالب",IF(NOT(ISNUMBER(F134)),"مادة غير موجودة",IF(I134="","ناقص",IF(I134&gt;='الإعدادات'!$B$4,"ناجح","متعثر")))))</f>
        <v/>
      </c>
      <c r="K134" s="21">
        <f>IF(J134="","",IF(OR(J134="ناجح",J134="متعثر"),1,0))</f>
        <v/>
      </c>
      <c r="L134" s="19">
        <f>IF(K134=1,C134*INDEX('الإعدادات'!$E$15:$E$29,MATCH(B134&amp;"",'الإعدادات'!$A$15:$A$29,0)),"")</f>
        <v/>
      </c>
      <c r="M134" s="19">
        <f>IF(K134=1,D134*INDEX('الإعدادات'!$E$15:$E$29,MATCH(B134&amp;"",'الإعدادات'!$A$15:$A$29,0)),"")</f>
        <v/>
      </c>
      <c r="N134" s="19">
        <f>IF(K134=1,(F134+G134)*INDEX('الإعدادات'!$E$15:$E$29,MATCH(B134&amp;"",'الإعدادات'!$A$15:$A$29,0)),"")</f>
        <v/>
      </c>
      <c r="O134" s="15">
        <f>IF(J134="متعثر",COUNTIF($J$6:J134,"متعثر"),"")</f>
        <v/>
      </c>
      <c r="P134" s="6">
        <f>IF(J134="","",IF(J134="بدون طالب","اختر الطالب",IF(J134="مادة غير موجودة","اختر المادة من الإعدادات",IF(COUNTIF('الطلاب'!$A$6:$A$305,A134&amp;"")=0,"الطالب غير موجود في الطلاب",IF(IF(ISNUMBER(C134),IF(ISNUMBER(F134),IF(C134&gt;F134,1,0),0),0)=1,"أعمال السنة أكبر من الحد الأقصى",IF(IF(ISNUMBER(D134),IF(ISNUMBER(G134),IF(D134&gt;G134,1,0),0),0)=1,"النهائي أكبر من الحد الأقصى",IF(J134="ناقص","درجة غير مكتوبة","")))))))</f>
        <v/>
      </c>
    </row>
    <row r="135">
      <c r="A135" s="5" t="n"/>
      <c r="B135" s="5" t="n"/>
      <c r="C135" s="18" t="n"/>
      <c r="D135" s="18" t="n"/>
      <c r="E135" s="6">
        <f>IF(B135&amp;""="","",IFERROR(INDEX('الإعدادات'!$B$15:$B$29,MATCH(B135&amp;"",'الإعدادات'!$A$15:$A$29,0)),""))</f>
        <v/>
      </c>
      <c r="F135" s="19">
        <f>IF(B135&amp;""="","",IFERROR(INDEX('الإعدادات'!$C$15:$C$29,MATCH(B135&amp;"",'الإعدادات'!$A$15:$A$29,0)),""))</f>
        <v/>
      </c>
      <c r="G135" s="19">
        <f>IF(B135&amp;""="","",IFERROR(INDEX('الإعدادات'!$D$15:$D$29,MATCH(B135&amp;"",'الإعدادات'!$A$15:$A$29,0)),""))</f>
        <v/>
      </c>
      <c r="H135" s="19">
        <f>IF(AND(ISNUMBER(C135),ISNUMBER(D135)),C135+D135,"")</f>
        <v/>
      </c>
      <c r="I135" s="20">
        <f>IF(ISNUMBER(H135),IF(ISNUMBER(F135),IF(F135+G135=0,"",H135/(F135+G135)),""),"")</f>
        <v/>
      </c>
      <c r="J135" s="6">
        <f>IF(AND(A135&amp;""="",B135&amp;""=""),"",IF(A135&amp;""="","بدون طالب",IF(NOT(ISNUMBER(F135)),"مادة غير موجودة",IF(I135="","ناقص",IF(I135&gt;='الإعدادات'!$B$4,"ناجح","متعثر")))))</f>
        <v/>
      </c>
      <c r="K135" s="21">
        <f>IF(J135="","",IF(OR(J135="ناجح",J135="متعثر"),1,0))</f>
        <v/>
      </c>
      <c r="L135" s="19">
        <f>IF(K135=1,C135*INDEX('الإعدادات'!$E$15:$E$29,MATCH(B135&amp;"",'الإعدادات'!$A$15:$A$29,0)),"")</f>
        <v/>
      </c>
      <c r="M135" s="19">
        <f>IF(K135=1,D135*INDEX('الإعدادات'!$E$15:$E$29,MATCH(B135&amp;"",'الإعدادات'!$A$15:$A$29,0)),"")</f>
        <v/>
      </c>
      <c r="N135" s="19">
        <f>IF(K135=1,(F135+G135)*INDEX('الإعدادات'!$E$15:$E$29,MATCH(B135&amp;"",'الإعدادات'!$A$15:$A$29,0)),"")</f>
        <v/>
      </c>
      <c r="O135" s="15">
        <f>IF(J135="متعثر",COUNTIF($J$6:J135,"متعثر"),"")</f>
        <v/>
      </c>
      <c r="P135" s="6">
        <f>IF(J135="","",IF(J135="بدون طالب","اختر الطالب",IF(J135="مادة غير موجودة","اختر المادة من الإعدادات",IF(COUNTIF('الطلاب'!$A$6:$A$305,A135&amp;"")=0,"الطالب غير موجود في الطلاب",IF(IF(ISNUMBER(C135),IF(ISNUMBER(F135),IF(C135&gt;F135,1,0),0),0)=1,"أعمال السنة أكبر من الحد الأقصى",IF(IF(ISNUMBER(D135),IF(ISNUMBER(G135),IF(D135&gt;G135,1,0),0),0)=1,"النهائي أكبر من الحد الأقصى",IF(J135="ناقص","درجة غير مكتوبة","")))))))</f>
        <v/>
      </c>
    </row>
    <row r="136">
      <c r="A136" s="5" t="n"/>
      <c r="B136" s="5" t="n"/>
      <c r="C136" s="18" t="n"/>
      <c r="D136" s="18" t="n"/>
      <c r="E136" s="6">
        <f>IF(B136&amp;""="","",IFERROR(INDEX('الإعدادات'!$B$15:$B$29,MATCH(B136&amp;"",'الإعدادات'!$A$15:$A$29,0)),""))</f>
        <v/>
      </c>
      <c r="F136" s="19">
        <f>IF(B136&amp;""="","",IFERROR(INDEX('الإعدادات'!$C$15:$C$29,MATCH(B136&amp;"",'الإعدادات'!$A$15:$A$29,0)),""))</f>
        <v/>
      </c>
      <c r="G136" s="19">
        <f>IF(B136&amp;""="","",IFERROR(INDEX('الإعدادات'!$D$15:$D$29,MATCH(B136&amp;"",'الإعدادات'!$A$15:$A$29,0)),""))</f>
        <v/>
      </c>
      <c r="H136" s="19">
        <f>IF(AND(ISNUMBER(C136),ISNUMBER(D136)),C136+D136,"")</f>
        <v/>
      </c>
      <c r="I136" s="20">
        <f>IF(ISNUMBER(H136),IF(ISNUMBER(F136),IF(F136+G136=0,"",H136/(F136+G136)),""),"")</f>
        <v/>
      </c>
      <c r="J136" s="6">
        <f>IF(AND(A136&amp;""="",B136&amp;""=""),"",IF(A136&amp;""="","بدون طالب",IF(NOT(ISNUMBER(F136)),"مادة غير موجودة",IF(I136="","ناقص",IF(I136&gt;='الإعدادات'!$B$4,"ناجح","متعثر")))))</f>
        <v/>
      </c>
      <c r="K136" s="21">
        <f>IF(J136="","",IF(OR(J136="ناجح",J136="متعثر"),1,0))</f>
        <v/>
      </c>
      <c r="L136" s="19">
        <f>IF(K136=1,C136*INDEX('الإعدادات'!$E$15:$E$29,MATCH(B136&amp;"",'الإعدادات'!$A$15:$A$29,0)),"")</f>
        <v/>
      </c>
      <c r="M136" s="19">
        <f>IF(K136=1,D136*INDEX('الإعدادات'!$E$15:$E$29,MATCH(B136&amp;"",'الإعدادات'!$A$15:$A$29,0)),"")</f>
        <v/>
      </c>
      <c r="N136" s="19">
        <f>IF(K136=1,(F136+G136)*INDEX('الإعدادات'!$E$15:$E$29,MATCH(B136&amp;"",'الإعدادات'!$A$15:$A$29,0)),"")</f>
        <v/>
      </c>
      <c r="O136" s="15">
        <f>IF(J136="متعثر",COUNTIF($J$6:J136,"متعثر"),"")</f>
        <v/>
      </c>
      <c r="P136" s="6">
        <f>IF(J136="","",IF(J136="بدون طالب","اختر الطالب",IF(J136="مادة غير موجودة","اختر المادة من الإعدادات",IF(COUNTIF('الطلاب'!$A$6:$A$305,A136&amp;"")=0,"الطالب غير موجود في الطلاب",IF(IF(ISNUMBER(C136),IF(ISNUMBER(F136),IF(C136&gt;F136,1,0),0),0)=1,"أعمال السنة أكبر من الحد الأقصى",IF(IF(ISNUMBER(D136),IF(ISNUMBER(G136),IF(D136&gt;G136,1,0),0),0)=1,"النهائي أكبر من الحد الأقصى",IF(J136="ناقص","درجة غير مكتوبة","")))))))</f>
        <v/>
      </c>
    </row>
    <row r="137">
      <c r="A137" s="5" t="n"/>
      <c r="B137" s="5" t="n"/>
      <c r="C137" s="18" t="n"/>
      <c r="D137" s="18" t="n"/>
      <c r="E137" s="6">
        <f>IF(B137&amp;""="","",IFERROR(INDEX('الإعدادات'!$B$15:$B$29,MATCH(B137&amp;"",'الإعدادات'!$A$15:$A$29,0)),""))</f>
        <v/>
      </c>
      <c r="F137" s="19">
        <f>IF(B137&amp;""="","",IFERROR(INDEX('الإعدادات'!$C$15:$C$29,MATCH(B137&amp;"",'الإعدادات'!$A$15:$A$29,0)),""))</f>
        <v/>
      </c>
      <c r="G137" s="19">
        <f>IF(B137&amp;""="","",IFERROR(INDEX('الإعدادات'!$D$15:$D$29,MATCH(B137&amp;"",'الإعدادات'!$A$15:$A$29,0)),""))</f>
        <v/>
      </c>
      <c r="H137" s="19">
        <f>IF(AND(ISNUMBER(C137),ISNUMBER(D137)),C137+D137,"")</f>
        <v/>
      </c>
      <c r="I137" s="20">
        <f>IF(ISNUMBER(H137),IF(ISNUMBER(F137),IF(F137+G137=0,"",H137/(F137+G137)),""),"")</f>
        <v/>
      </c>
      <c r="J137" s="6">
        <f>IF(AND(A137&amp;""="",B137&amp;""=""),"",IF(A137&amp;""="","بدون طالب",IF(NOT(ISNUMBER(F137)),"مادة غير موجودة",IF(I137="","ناقص",IF(I137&gt;='الإعدادات'!$B$4,"ناجح","متعثر")))))</f>
        <v/>
      </c>
      <c r="K137" s="21">
        <f>IF(J137="","",IF(OR(J137="ناجح",J137="متعثر"),1,0))</f>
        <v/>
      </c>
      <c r="L137" s="19">
        <f>IF(K137=1,C137*INDEX('الإعدادات'!$E$15:$E$29,MATCH(B137&amp;"",'الإعدادات'!$A$15:$A$29,0)),"")</f>
        <v/>
      </c>
      <c r="M137" s="19">
        <f>IF(K137=1,D137*INDEX('الإعدادات'!$E$15:$E$29,MATCH(B137&amp;"",'الإعدادات'!$A$15:$A$29,0)),"")</f>
        <v/>
      </c>
      <c r="N137" s="19">
        <f>IF(K137=1,(F137+G137)*INDEX('الإعدادات'!$E$15:$E$29,MATCH(B137&amp;"",'الإعدادات'!$A$15:$A$29,0)),"")</f>
        <v/>
      </c>
      <c r="O137" s="15">
        <f>IF(J137="متعثر",COUNTIF($J$6:J137,"متعثر"),"")</f>
        <v/>
      </c>
      <c r="P137" s="6">
        <f>IF(J137="","",IF(J137="بدون طالب","اختر الطالب",IF(J137="مادة غير موجودة","اختر المادة من الإعدادات",IF(COUNTIF('الطلاب'!$A$6:$A$305,A137&amp;"")=0,"الطالب غير موجود في الطلاب",IF(IF(ISNUMBER(C137),IF(ISNUMBER(F137),IF(C137&gt;F137,1,0),0),0)=1,"أعمال السنة أكبر من الحد الأقصى",IF(IF(ISNUMBER(D137),IF(ISNUMBER(G137),IF(D137&gt;G137,1,0),0),0)=1,"النهائي أكبر من الحد الأقصى",IF(J137="ناقص","درجة غير مكتوبة","")))))))</f>
        <v/>
      </c>
    </row>
    <row r="138">
      <c r="A138" s="5" t="n"/>
      <c r="B138" s="5" t="n"/>
      <c r="C138" s="18" t="n"/>
      <c r="D138" s="18" t="n"/>
      <c r="E138" s="6">
        <f>IF(B138&amp;""="","",IFERROR(INDEX('الإعدادات'!$B$15:$B$29,MATCH(B138&amp;"",'الإعدادات'!$A$15:$A$29,0)),""))</f>
        <v/>
      </c>
      <c r="F138" s="19">
        <f>IF(B138&amp;""="","",IFERROR(INDEX('الإعدادات'!$C$15:$C$29,MATCH(B138&amp;"",'الإعدادات'!$A$15:$A$29,0)),""))</f>
        <v/>
      </c>
      <c r="G138" s="19">
        <f>IF(B138&amp;""="","",IFERROR(INDEX('الإعدادات'!$D$15:$D$29,MATCH(B138&amp;"",'الإعدادات'!$A$15:$A$29,0)),""))</f>
        <v/>
      </c>
      <c r="H138" s="19">
        <f>IF(AND(ISNUMBER(C138),ISNUMBER(D138)),C138+D138,"")</f>
        <v/>
      </c>
      <c r="I138" s="20">
        <f>IF(ISNUMBER(H138),IF(ISNUMBER(F138),IF(F138+G138=0,"",H138/(F138+G138)),""),"")</f>
        <v/>
      </c>
      <c r="J138" s="6">
        <f>IF(AND(A138&amp;""="",B138&amp;""=""),"",IF(A138&amp;""="","بدون طالب",IF(NOT(ISNUMBER(F138)),"مادة غير موجودة",IF(I138="","ناقص",IF(I138&gt;='الإعدادات'!$B$4,"ناجح","متعثر")))))</f>
        <v/>
      </c>
      <c r="K138" s="21">
        <f>IF(J138="","",IF(OR(J138="ناجح",J138="متعثر"),1,0))</f>
        <v/>
      </c>
      <c r="L138" s="19">
        <f>IF(K138=1,C138*INDEX('الإعدادات'!$E$15:$E$29,MATCH(B138&amp;"",'الإعدادات'!$A$15:$A$29,0)),"")</f>
        <v/>
      </c>
      <c r="M138" s="19">
        <f>IF(K138=1,D138*INDEX('الإعدادات'!$E$15:$E$29,MATCH(B138&amp;"",'الإعدادات'!$A$15:$A$29,0)),"")</f>
        <v/>
      </c>
      <c r="N138" s="19">
        <f>IF(K138=1,(F138+G138)*INDEX('الإعدادات'!$E$15:$E$29,MATCH(B138&amp;"",'الإعدادات'!$A$15:$A$29,0)),"")</f>
        <v/>
      </c>
      <c r="O138" s="15">
        <f>IF(J138="متعثر",COUNTIF($J$6:J138,"متعثر"),"")</f>
        <v/>
      </c>
      <c r="P138" s="6">
        <f>IF(J138="","",IF(J138="بدون طالب","اختر الطالب",IF(J138="مادة غير موجودة","اختر المادة من الإعدادات",IF(COUNTIF('الطلاب'!$A$6:$A$305,A138&amp;"")=0,"الطالب غير موجود في الطلاب",IF(IF(ISNUMBER(C138),IF(ISNUMBER(F138),IF(C138&gt;F138,1,0),0),0)=1,"أعمال السنة أكبر من الحد الأقصى",IF(IF(ISNUMBER(D138),IF(ISNUMBER(G138),IF(D138&gt;G138,1,0),0),0)=1,"النهائي أكبر من الحد الأقصى",IF(J138="ناقص","درجة غير مكتوبة","")))))))</f>
        <v/>
      </c>
    </row>
    <row r="139">
      <c r="A139" s="5" t="n"/>
      <c r="B139" s="5" t="n"/>
      <c r="C139" s="18" t="n"/>
      <c r="D139" s="18" t="n"/>
      <c r="E139" s="6">
        <f>IF(B139&amp;""="","",IFERROR(INDEX('الإعدادات'!$B$15:$B$29,MATCH(B139&amp;"",'الإعدادات'!$A$15:$A$29,0)),""))</f>
        <v/>
      </c>
      <c r="F139" s="19">
        <f>IF(B139&amp;""="","",IFERROR(INDEX('الإعدادات'!$C$15:$C$29,MATCH(B139&amp;"",'الإعدادات'!$A$15:$A$29,0)),""))</f>
        <v/>
      </c>
      <c r="G139" s="19">
        <f>IF(B139&amp;""="","",IFERROR(INDEX('الإعدادات'!$D$15:$D$29,MATCH(B139&amp;"",'الإعدادات'!$A$15:$A$29,0)),""))</f>
        <v/>
      </c>
      <c r="H139" s="19">
        <f>IF(AND(ISNUMBER(C139),ISNUMBER(D139)),C139+D139,"")</f>
        <v/>
      </c>
      <c r="I139" s="20">
        <f>IF(ISNUMBER(H139),IF(ISNUMBER(F139),IF(F139+G139=0,"",H139/(F139+G139)),""),"")</f>
        <v/>
      </c>
      <c r="J139" s="6">
        <f>IF(AND(A139&amp;""="",B139&amp;""=""),"",IF(A139&amp;""="","بدون طالب",IF(NOT(ISNUMBER(F139)),"مادة غير موجودة",IF(I139="","ناقص",IF(I139&gt;='الإعدادات'!$B$4,"ناجح","متعثر")))))</f>
        <v/>
      </c>
      <c r="K139" s="21">
        <f>IF(J139="","",IF(OR(J139="ناجح",J139="متعثر"),1,0))</f>
        <v/>
      </c>
      <c r="L139" s="19">
        <f>IF(K139=1,C139*INDEX('الإعدادات'!$E$15:$E$29,MATCH(B139&amp;"",'الإعدادات'!$A$15:$A$29,0)),"")</f>
        <v/>
      </c>
      <c r="M139" s="19">
        <f>IF(K139=1,D139*INDEX('الإعدادات'!$E$15:$E$29,MATCH(B139&amp;"",'الإعدادات'!$A$15:$A$29,0)),"")</f>
        <v/>
      </c>
      <c r="N139" s="19">
        <f>IF(K139=1,(F139+G139)*INDEX('الإعدادات'!$E$15:$E$29,MATCH(B139&amp;"",'الإعدادات'!$A$15:$A$29,0)),"")</f>
        <v/>
      </c>
      <c r="O139" s="15">
        <f>IF(J139="متعثر",COUNTIF($J$6:J139,"متعثر"),"")</f>
        <v/>
      </c>
      <c r="P139" s="6">
        <f>IF(J139="","",IF(J139="بدون طالب","اختر الطالب",IF(J139="مادة غير موجودة","اختر المادة من الإعدادات",IF(COUNTIF('الطلاب'!$A$6:$A$305,A139&amp;"")=0,"الطالب غير موجود في الطلاب",IF(IF(ISNUMBER(C139),IF(ISNUMBER(F139),IF(C139&gt;F139,1,0),0),0)=1,"أعمال السنة أكبر من الحد الأقصى",IF(IF(ISNUMBER(D139),IF(ISNUMBER(G139),IF(D139&gt;G139,1,0),0),0)=1,"النهائي أكبر من الحد الأقصى",IF(J139="ناقص","درجة غير مكتوبة","")))))))</f>
        <v/>
      </c>
    </row>
    <row r="140">
      <c r="A140" s="5" t="n"/>
      <c r="B140" s="5" t="n"/>
      <c r="C140" s="18" t="n"/>
      <c r="D140" s="18" t="n"/>
      <c r="E140" s="6">
        <f>IF(B140&amp;""="","",IFERROR(INDEX('الإعدادات'!$B$15:$B$29,MATCH(B140&amp;"",'الإعدادات'!$A$15:$A$29,0)),""))</f>
        <v/>
      </c>
      <c r="F140" s="19">
        <f>IF(B140&amp;""="","",IFERROR(INDEX('الإعدادات'!$C$15:$C$29,MATCH(B140&amp;"",'الإعدادات'!$A$15:$A$29,0)),""))</f>
        <v/>
      </c>
      <c r="G140" s="19">
        <f>IF(B140&amp;""="","",IFERROR(INDEX('الإعدادات'!$D$15:$D$29,MATCH(B140&amp;"",'الإعدادات'!$A$15:$A$29,0)),""))</f>
        <v/>
      </c>
      <c r="H140" s="19">
        <f>IF(AND(ISNUMBER(C140),ISNUMBER(D140)),C140+D140,"")</f>
        <v/>
      </c>
      <c r="I140" s="20">
        <f>IF(ISNUMBER(H140),IF(ISNUMBER(F140),IF(F140+G140=0,"",H140/(F140+G140)),""),"")</f>
        <v/>
      </c>
      <c r="J140" s="6">
        <f>IF(AND(A140&amp;""="",B140&amp;""=""),"",IF(A140&amp;""="","بدون طالب",IF(NOT(ISNUMBER(F140)),"مادة غير موجودة",IF(I140="","ناقص",IF(I140&gt;='الإعدادات'!$B$4,"ناجح","متعثر")))))</f>
        <v/>
      </c>
      <c r="K140" s="21">
        <f>IF(J140="","",IF(OR(J140="ناجح",J140="متعثر"),1,0))</f>
        <v/>
      </c>
      <c r="L140" s="19">
        <f>IF(K140=1,C140*INDEX('الإعدادات'!$E$15:$E$29,MATCH(B140&amp;"",'الإعدادات'!$A$15:$A$29,0)),"")</f>
        <v/>
      </c>
      <c r="M140" s="19">
        <f>IF(K140=1,D140*INDEX('الإعدادات'!$E$15:$E$29,MATCH(B140&amp;"",'الإعدادات'!$A$15:$A$29,0)),"")</f>
        <v/>
      </c>
      <c r="N140" s="19">
        <f>IF(K140=1,(F140+G140)*INDEX('الإعدادات'!$E$15:$E$29,MATCH(B140&amp;"",'الإعدادات'!$A$15:$A$29,0)),"")</f>
        <v/>
      </c>
      <c r="O140" s="15">
        <f>IF(J140="متعثر",COUNTIF($J$6:J140,"متعثر"),"")</f>
        <v/>
      </c>
      <c r="P140" s="6">
        <f>IF(J140="","",IF(J140="بدون طالب","اختر الطالب",IF(J140="مادة غير موجودة","اختر المادة من الإعدادات",IF(COUNTIF('الطلاب'!$A$6:$A$305,A140&amp;"")=0,"الطالب غير موجود في الطلاب",IF(IF(ISNUMBER(C140),IF(ISNUMBER(F140),IF(C140&gt;F140,1,0),0),0)=1,"أعمال السنة أكبر من الحد الأقصى",IF(IF(ISNUMBER(D140),IF(ISNUMBER(G140),IF(D140&gt;G140,1,0),0),0)=1,"النهائي أكبر من الحد الأقصى",IF(J140="ناقص","درجة غير مكتوبة","")))))))</f>
        <v/>
      </c>
    </row>
    <row r="141">
      <c r="A141" s="5" t="n"/>
      <c r="B141" s="5" t="n"/>
      <c r="C141" s="18" t="n"/>
      <c r="D141" s="18" t="n"/>
      <c r="E141" s="6">
        <f>IF(B141&amp;""="","",IFERROR(INDEX('الإعدادات'!$B$15:$B$29,MATCH(B141&amp;"",'الإعدادات'!$A$15:$A$29,0)),""))</f>
        <v/>
      </c>
      <c r="F141" s="19">
        <f>IF(B141&amp;""="","",IFERROR(INDEX('الإعدادات'!$C$15:$C$29,MATCH(B141&amp;"",'الإعدادات'!$A$15:$A$29,0)),""))</f>
        <v/>
      </c>
      <c r="G141" s="19">
        <f>IF(B141&amp;""="","",IFERROR(INDEX('الإعدادات'!$D$15:$D$29,MATCH(B141&amp;"",'الإعدادات'!$A$15:$A$29,0)),""))</f>
        <v/>
      </c>
      <c r="H141" s="19">
        <f>IF(AND(ISNUMBER(C141),ISNUMBER(D141)),C141+D141,"")</f>
        <v/>
      </c>
      <c r="I141" s="20">
        <f>IF(ISNUMBER(H141),IF(ISNUMBER(F141),IF(F141+G141=0,"",H141/(F141+G141)),""),"")</f>
        <v/>
      </c>
      <c r="J141" s="6">
        <f>IF(AND(A141&amp;""="",B141&amp;""=""),"",IF(A141&amp;""="","بدون طالب",IF(NOT(ISNUMBER(F141)),"مادة غير موجودة",IF(I141="","ناقص",IF(I141&gt;='الإعدادات'!$B$4,"ناجح","متعثر")))))</f>
        <v/>
      </c>
      <c r="K141" s="21">
        <f>IF(J141="","",IF(OR(J141="ناجح",J141="متعثر"),1,0))</f>
        <v/>
      </c>
      <c r="L141" s="19">
        <f>IF(K141=1,C141*INDEX('الإعدادات'!$E$15:$E$29,MATCH(B141&amp;"",'الإعدادات'!$A$15:$A$29,0)),"")</f>
        <v/>
      </c>
      <c r="M141" s="19">
        <f>IF(K141=1,D141*INDEX('الإعدادات'!$E$15:$E$29,MATCH(B141&amp;"",'الإعدادات'!$A$15:$A$29,0)),"")</f>
        <v/>
      </c>
      <c r="N141" s="19">
        <f>IF(K141=1,(F141+G141)*INDEX('الإعدادات'!$E$15:$E$29,MATCH(B141&amp;"",'الإعدادات'!$A$15:$A$29,0)),"")</f>
        <v/>
      </c>
      <c r="O141" s="15">
        <f>IF(J141="متعثر",COUNTIF($J$6:J141,"متعثر"),"")</f>
        <v/>
      </c>
      <c r="P141" s="6">
        <f>IF(J141="","",IF(J141="بدون طالب","اختر الطالب",IF(J141="مادة غير موجودة","اختر المادة من الإعدادات",IF(COUNTIF('الطلاب'!$A$6:$A$305,A141&amp;"")=0,"الطالب غير موجود في الطلاب",IF(IF(ISNUMBER(C141),IF(ISNUMBER(F141),IF(C141&gt;F141,1,0),0),0)=1,"أعمال السنة أكبر من الحد الأقصى",IF(IF(ISNUMBER(D141),IF(ISNUMBER(G141),IF(D141&gt;G141,1,0),0),0)=1,"النهائي أكبر من الحد الأقصى",IF(J141="ناقص","درجة غير مكتوبة","")))))))</f>
        <v/>
      </c>
    </row>
    <row r="142">
      <c r="A142" s="5" t="n"/>
      <c r="B142" s="5" t="n"/>
      <c r="C142" s="18" t="n"/>
      <c r="D142" s="18" t="n"/>
      <c r="E142" s="6">
        <f>IF(B142&amp;""="","",IFERROR(INDEX('الإعدادات'!$B$15:$B$29,MATCH(B142&amp;"",'الإعدادات'!$A$15:$A$29,0)),""))</f>
        <v/>
      </c>
      <c r="F142" s="19">
        <f>IF(B142&amp;""="","",IFERROR(INDEX('الإعدادات'!$C$15:$C$29,MATCH(B142&amp;"",'الإعدادات'!$A$15:$A$29,0)),""))</f>
        <v/>
      </c>
      <c r="G142" s="19">
        <f>IF(B142&amp;""="","",IFERROR(INDEX('الإعدادات'!$D$15:$D$29,MATCH(B142&amp;"",'الإعدادات'!$A$15:$A$29,0)),""))</f>
        <v/>
      </c>
      <c r="H142" s="19">
        <f>IF(AND(ISNUMBER(C142),ISNUMBER(D142)),C142+D142,"")</f>
        <v/>
      </c>
      <c r="I142" s="20">
        <f>IF(ISNUMBER(H142),IF(ISNUMBER(F142),IF(F142+G142=0,"",H142/(F142+G142)),""),"")</f>
        <v/>
      </c>
      <c r="J142" s="6">
        <f>IF(AND(A142&amp;""="",B142&amp;""=""),"",IF(A142&amp;""="","بدون طالب",IF(NOT(ISNUMBER(F142)),"مادة غير موجودة",IF(I142="","ناقص",IF(I142&gt;='الإعدادات'!$B$4,"ناجح","متعثر")))))</f>
        <v/>
      </c>
      <c r="K142" s="21">
        <f>IF(J142="","",IF(OR(J142="ناجح",J142="متعثر"),1,0))</f>
        <v/>
      </c>
      <c r="L142" s="19">
        <f>IF(K142=1,C142*INDEX('الإعدادات'!$E$15:$E$29,MATCH(B142&amp;"",'الإعدادات'!$A$15:$A$29,0)),"")</f>
        <v/>
      </c>
      <c r="M142" s="19">
        <f>IF(K142=1,D142*INDEX('الإعدادات'!$E$15:$E$29,MATCH(B142&amp;"",'الإعدادات'!$A$15:$A$29,0)),"")</f>
        <v/>
      </c>
      <c r="N142" s="19">
        <f>IF(K142=1,(F142+G142)*INDEX('الإعدادات'!$E$15:$E$29,MATCH(B142&amp;"",'الإعدادات'!$A$15:$A$29,0)),"")</f>
        <v/>
      </c>
      <c r="O142" s="15">
        <f>IF(J142="متعثر",COUNTIF($J$6:J142,"متعثر"),"")</f>
        <v/>
      </c>
      <c r="P142" s="6">
        <f>IF(J142="","",IF(J142="بدون طالب","اختر الطالب",IF(J142="مادة غير موجودة","اختر المادة من الإعدادات",IF(COUNTIF('الطلاب'!$A$6:$A$305,A142&amp;"")=0,"الطالب غير موجود في الطلاب",IF(IF(ISNUMBER(C142),IF(ISNUMBER(F142),IF(C142&gt;F142,1,0),0),0)=1,"أعمال السنة أكبر من الحد الأقصى",IF(IF(ISNUMBER(D142),IF(ISNUMBER(G142),IF(D142&gt;G142,1,0),0),0)=1,"النهائي أكبر من الحد الأقصى",IF(J142="ناقص","درجة غير مكتوبة","")))))))</f>
        <v/>
      </c>
    </row>
    <row r="143">
      <c r="A143" s="5" t="n"/>
      <c r="B143" s="5" t="n"/>
      <c r="C143" s="18" t="n"/>
      <c r="D143" s="18" t="n"/>
      <c r="E143" s="6">
        <f>IF(B143&amp;""="","",IFERROR(INDEX('الإعدادات'!$B$15:$B$29,MATCH(B143&amp;"",'الإعدادات'!$A$15:$A$29,0)),""))</f>
        <v/>
      </c>
      <c r="F143" s="19">
        <f>IF(B143&amp;""="","",IFERROR(INDEX('الإعدادات'!$C$15:$C$29,MATCH(B143&amp;"",'الإعدادات'!$A$15:$A$29,0)),""))</f>
        <v/>
      </c>
      <c r="G143" s="19">
        <f>IF(B143&amp;""="","",IFERROR(INDEX('الإعدادات'!$D$15:$D$29,MATCH(B143&amp;"",'الإعدادات'!$A$15:$A$29,0)),""))</f>
        <v/>
      </c>
      <c r="H143" s="19">
        <f>IF(AND(ISNUMBER(C143),ISNUMBER(D143)),C143+D143,"")</f>
        <v/>
      </c>
      <c r="I143" s="20">
        <f>IF(ISNUMBER(H143),IF(ISNUMBER(F143),IF(F143+G143=0,"",H143/(F143+G143)),""),"")</f>
        <v/>
      </c>
      <c r="J143" s="6">
        <f>IF(AND(A143&amp;""="",B143&amp;""=""),"",IF(A143&amp;""="","بدون طالب",IF(NOT(ISNUMBER(F143)),"مادة غير موجودة",IF(I143="","ناقص",IF(I143&gt;='الإعدادات'!$B$4,"ناجح","متعثر")))))</f>
        <v/>
      </c>
      <c r="K143" s="21">
        <f>IF(J143="","",IF(OR(J143="ناجح",J143="متعثر"),1,0))</f>
        <v/>
      </c>
      <c r="L143" s="19">
        <f>IF(K143=1,C143*INDEX('الإعدادات'!$E$15:$E$29,MATCH(B143&amp;"",'الإعدادات'!$A$15:$A$29,0)),"")</f>
        <v/>
      </c>
      <c r="M143" s="19">
        <f>IF(K143=1,D143*INDEX('الإعدادات'!$E$15:$E$29,MATCH(B143&amp;"",'الإعدادات'!$A$15:$A$29,0)),"")</f>
        <v/>
      </c>
      <c r="N143" s="19">
        <f>IF(K143=1,(F143+G143)*INDEX('الإعدادات'!$E$15:$E$29,MATCH(B143&amp;"",'الإعدادات'!$A$15:$A$29,0)),"")</f>
        <v/>
      </c>
      <c r="O143" s="15">
        <f>IF(J143="متعثر",COUNTIF($J$6:J143,"متعثر"),"")</f>
        <v/>
      </c>
      <c r="P143" s="6">
        <f>IF(J143="","",IF(J143="بدون طالب","اختر الطالب",IF(J143="مادة غير موجودة","اختر المادة من الإعدادات",IF(COUNTIF('الطلاب'!$A$6:$A$305,A143&amp;"")=0,"الطالب غير موجود في الطلاب",IF(IF(ISNUMBER(C143),IF(ISNUMBER(F143),IF(C143&gt;F143,1,0),0),0)=1,"أعمال السنة أكبر من الحد الأقصى",IF(IF(ISNUMBER(D143),IF(ISNUMBER(G143),IF(D143&gt;G143,1,0),0),0)=1,"النهائي أكبر من الحد الأقصى",IF(J143="ناقص","درجة غير مكتوبة","")))))))</f>
        <v/>
      </c>
    </row>
    <row r="144">
      <c r="A144" s="5" t="n"/>
      <c r="B144" s="5" t="n"/>
      <c r="C144" s="18" t="n"/>
      <c r="D144" s="18" t="n"/>
      <c r="E144" s="6">
        <f>IF(B144&amp;""="","",IFERROR(INDEX('الإعدادات'!$B$15:$B$29,MATCH(B144&amp;"",'الإعدادات'!$A$15:$A$29,0)),""))</f>
        <v/>
      </c>
      <c r="F144" s="19">
        <f>IF(B144&amp;""="","",IFERROR(INDEX('الإعدادات'!$C$15:$C$29,MATCH(B144&amp;"",'الإعدادات'!$A$15:$A$29,0)),""))</f>
        <v/>
      </c>
      <c r="G144" s="19">
        <f>IF(B144&amp;""="","",IFERROR(INDEX('الإعدادات'!$D$15:$D$29,MATCH(B144&amp;"",'الإعدادات'!$A$15:$A$29,0)),""))</f>
        <v/>
      </c>
      <c r="H144" s="19">
        <f>IF(AND(ISNUMBER(C144),ISNUMBER(D144)),C144+D144,"")</f>
        <v/>
      </c>
      <c r="I144" s="20">
        <f>IF(ISNUMBER(H144),IF(ISNUMBER(F144),IF(F144+G144=0,"",H144/(F144+G144)),""),"")</f>
        <v/>
      </c>
      <c r="J144" s="6">
        <f>IF(AND(A144&amp;""="",B144&amp;""=""),"",IF(A144&amp;""="","بدون طالب",IF(NOT(ISNUMBER(F144)),"مادة غير موجودة",IF(I144="","ناقص",IF(I144&gt;='الإعدادات'!$B$4,"ناجح","متعثر")))))</f>
        <v/>
      </c>
      <c r="K144" s="21">
        <f>IF(J144="","",IF(OR(J144="ناجح",J144="متعثر"),1,0))</f>
        <v/>
      </c>
      <c r="L144" s="19">
        <f>IF(K144=1,C144*INDEX('الإعدادات'!$E$15:$E$29,MATCH(B144&amp;"",'الإعدادات'!$A$15:$A$29,0)),"")</f>
        <v/>
      </c>
      <c r="M144" s="19">
        <f>IF(K144=1,D144*INDEX('الإعدادات'!$E$15:$E$29,MATCH(B144&amp;"",'الإعدادات'!$A$15:$A$29,0)),"")</f>
        <v/>
      </c>
      <c r="N144" s="19">
        <f>IF(K144=1,(F144+G144)*INDEX('الإعدادات'!$E$15:$E$29,MATCH(B144&amp;"",'الإعدادات'!$A$15:$A$29,0)),"")</f>
        <v/>
      </c>
      <c r="O144" s="15">
        <f>IF(J144="متعثر",COUNTIF($J$6:J144,"متعثر"),"")</f>
        <v/>
      </c>
      <c r="P144" s="6">
        <f>IF(J144="","",IF(J144="بدون طالب","اختر الطالب",IF(J144="مادة غير موجودة","اختر المادة من الإعدادات",IF(COUNTIF('الطلاب'!$A$6:$A$305,A144&amp;"")=0,"الطالب غير موجود في الطلاب",IF(IF(ISNUMBER(C144),IF(ISNUMBER(F144),IF(C144&gt;F144,1,0),0),0)=1,"أعمال السنة أكبر من الحد الأقصى",IF(IF(ISNUMBER(D144),IF(ISNUMBER(G144),IF(D144&gt;G144,1,0),0),0)=1,"النهائي أكبر من الحد الأقصى",IF(J144="ناقص","درجة غير مكتوبة","")))))))</f>
        <v/>
      </c>
    </row>
    <row r="145">
      <c r="A145" s="5" t="n"/>
      <c r="B145" s="5" t="n"/>
      <c r="C145" s="18" t="n"/>
      <c r="D145" s="18" t="n"/>
      <c r="E145" s="6">
        <f>IF(B145&amp;""="","",IFERROR(INDEX('الإعدادات'!$B$15:$B$29,MATCH(B145&amp;"",'الإعدادات'!$A$15:$A$29,0)),""))</f>
        <v/>
      </c>
      <c r="F145" s="19">
        <f>IF(B145&amp;""="","",IFERROR(INDEX('الإعدادات'!$C$15:$C$29,MATCH(B145&amp;"",'الإعدادات'!$A$15:$A$29,0)),""))</f>
        <v/>
      </c>
      <c r="G145" s="19">
        <f>IF(B145&amp;""="","",IFERROR(INDEX('الإعدادات'!$D$15:$D$29,MATCH(B145&amp;"",'الإعدادات'!$A$15:$A$29,0)),""))</f>
        <v/>
      </c>
      <c r="H145" s="19">
        <f>IF(AND(ISNUMBER(C145),ISNUMBER(D145)),C145+D145,"")</f>
        <v/>
      </c>
      <c r="I145" s="20">
        <f>IF(ISNUMBER(H145),IF(ISNUMBER(F145),IF(F145+G145=0,"",H145/(F145+G145)),""),"")</f>
        <v/>
      </c>
      <c r="J145" s="6">
        <f>IF(AND(A145&amp;""="",B145&amp;""=""),"",IF(A145&amp;""="","بدون طالب",IF(NOT(ISNUMBER(F145)),"مادة غير موجودة",IF(I145="","ناقص",IF(I145&gt;='الإعدادات'!$B$4,"ناجح","متعثر")))))</f>
        <v/>
      </c>
      <c r="K145" s="21">
        <f>IF(J145="","",IF(OR(J145="ناجح",J145="متعثر"),1,0))</f>
        <v/>
      </c>
      <c r="L145" s="19">
        <f>IF(K145=1,C145*INDEX('الإعدادات'!$E$15:$E$29,MATCH(B145&amp;"",'الإعدادات'!$A$15:$A$29,0)),"")</f>
        <v/>
      </c>
      <c r="M145" s="19">
        <f>IF(K145=1,D145*INDEX('الإعدادات'!$E$15:$E$29,MATCH(B145&amp;"",'الإعدادات'!$A$15:$A$29,0)),"")</f>
        <v/>
      </c>
      <c r="N145" s="19">
        <f>IF(K145=1,(F145+G145)*INDEX('الإعدادات'!$E$15:$E$29,MATCH(B145&amp;"",'الإعدادات'!$A$15:$A$29,0)),"")</f>
        <v/>
      </c>
      <c r="O145" s="15">
        <f>IF(J145="متعثر",COUNTIF($J$6:J145,"متعثر"),"")</f>
        <v/>
      </c>
      <c r="P145" s="6">
        <f>IF(J145="","",IF(J145="بدون طالب","اختر الطالب",IF(J145="مادة غير موجودة","اختر المادة من الإعدادات",IF(COUNTIF('الطلاب'!$A$6:$A$305,A145&amp;"")=0,"الطالب غير موجود في الطلاب",IF(IF(ISNUMBER(C145),IF(ISNUMBER(F145),IF(C145&gt;F145,1,0),0),0)=1,"أعمال السنة أكبر من الحد الأقصى",IF(IF(ISNUMBER(D145),IF(ISNUMBER(G145),IF(D145&gt;G145,1,0),0),0)=1,"النهائي أكبر من الحد الأقصى",IF(J145="ناقص","درجة غير مكتوبة","")))))))</f>
        <v/>
      </c>
    </row>
    <row r="146">
      <c r="A146" s="5" t="n"/>
      <c r="B146" s="5" t="n"/>
      <c r="C146" s="18" t="n"/>
      <c r="D146" s="18" t="n"/>
      <c r="E146" s="6">
        <f>IF(B146&amp;""="","",IFERROR(INDEX('الإعدادات'!$B$15:$B$29,MATCH(B146&amp;"",'الإعدادات'!$A$15:$A$29,0)),""))</f>
        <v/>
      </c>
      <c r="F146" s="19">
        <f>IF(B146&amp;""="","",IFERROR(INDEX('الإعدادات'!$C$15:$C$29,MATCH(B146&amp;"",'الإعدادات'!$A$15:$A$29,0)),""))</f>
        <v/>
      </c>
      <c r="G146" s="19">
        <f>IF(B146&amp;""="","",IFERROR(INDEX('الإعدادات'!$D$15:$D$29,MATCH(B146&amp;"",'الإعدادات'!$A$15:$A$29,0)),""))</f>
        <v/>
      </c>
      <c r="H146" s="19">
        <f>IF(AND(ISNUMBER(C146),ISNUMBER(D146)),C146+D146,"")</f>
        <v/>
      </c>
      <c r="I146" s="20">
        <f>IF(ISNUMBER(H146),IF(ISNUMBER(F146),IF(F146+G146=0,"",H146/(F146+G146)),""),"")</f>
        <v/>
      </c>
      <c r="J146" s="6">
        <f>IF(AND(A146&amp;""="",B146&amp;""=""),"",IF(A146&amp;""="","بدون طالب",IF(NOT(ISNUMBER(F146)),"مادة غير موجودة",IF(I146="","ناقص",IF(I146&gt;='الإعدادات'!$B$4,"ناجح","متعثر")))))</f>
        <v/>
      </c>
      <c r="K146" s="21">
        <f>IF(J146="","",IF(OR(J146="ناجح",J146="متعثر"),1,0))</f>
        <v/>
      </c>
      <c r="L146" s="19">
        <f>IF(K146=1,C146*INDEX('الإعدادات'!$E$15:$E$29,MATCH(B146&amp;"",'الإعدادات'!$A$15:$A$29,0)),"")</f>
        <v/>
      </c>
      <c r="M146" s="19">
        <f>IF(K146=1,D146*INDEX('الإعدادات'!$E$15:$E$29,MATCH(B146&amp;"",'الإعدادات'!$A$15:$A$29,0)),"")</f>
        <v/>
      </c>
      <c r="N146" s="19">
        <f>IF(K146=1,(F146+G146)*INDEX('الإعدادات'!$E$15:$E$29,MATCH(B146&amp;"",'الإعدادات'!$A$15:$A$29,0)),"")</f>
        <v/>
      </c>
      <c r="O146" s="15">
        <f>IF(J146="متعثر",COUNTIF($J$6:J146,"متعثر"),"")</f>
        <v/>
      </c>
      <c r="P146" s="6">
        <f>IF(J146="","",IF(J146="بدون طالب","اختر الطالب",IF(J146="مادة غير موجودة","اختر المادة من الإعدادات",IF(COUNTIF('الطلاب'!$A$6:$A$305,A146&amp;"")=0,"الطالب غير موجود في الطلاب",IF(IF(ISNUMBER(C146),IF(ISNUMBER(F146),IF(C146&gt;F146,1,0),0),0)=1,"أعمال السنة أكبر من الحد الأقصى",IF(IF(ISNUMBER(D146),IF(ISNUMBER(G146),IF(D146&gt;G146,1,0),0),0)=1,"النهائي أكبر من الحد الأقصى",IF(J146="ناقص","درجة غير مكتوبة","")))))))</f>
        <v/>
      </c>
    </row>
    <row r="147">
      <c r="A147" s="5" t="n"/>
      <c r="B147" s="5" t="n"/>
      <c r="C147" s="18" t="n"/>
      <c r="D147" s="18" t="n"/>
      <c r="E147" s="6">
        <f>IF(B147&amp;""="","",IFERROR(INDEX('الإعدادات'!$B$15:$B$29,MATCH(B147&amp;"",'الإعدادات'!$A$15:$A$29,0)),""))</f>
        <v/>
      </c>
      <c r="F147" s="19">
        <f>IF(B147&amp;""="","",IFERROR(INDEX('الإعدادات'!$C$15:$C$29,MATCH(B147&amp;"",'الإعدادات'!$A$15:$A$29,0)),""))</f>
        <v/>
      </c>
      <c r="G147" s="19">
        <f>IF(B147&amp;""="","",IFERROR(INDEX('الإعدادات'!$D$15:$D$29,MATCH(B147&amp;"",'الإعدادات'!$A$15:$A$29,0)),""))</f>
        <v/>
      </c>
      <c r="H147" s="19">
        <f>IF(AND(ISNUMBER(C147),ISNUMBER(D147)),C147+D147,"")</f>
        <v/>
      </c>
      <c r="I147" s="20">
        <f>IF(ISNUMBER(H147),IF(ISNUMBER(F147),IF(F147+G147=0,"",H147/(F147+G147)),""),"")</f>
        <v/>
      </c>
      <c r="J147" s="6">
        <f>IF(AND(A147&amp;""="",B147&amp;""=""),"",IF(A147&amp;""="","بدون طالب",IF(NOT(ISNUMBER(F147)),"مادة غير موجودة",IF(I147="","ناقص",IF(I147&gt;='الإعدادات'!$B$4,"ناجح","متعثر")))))</f>
        <v/>
      </c>
      <c r="K147" s="21">
        <f>IF(J147="","",IF(OR(J147="ناجح",J147="متعثر"),1,0))</f>
        <v/>
      </c>
      <c r="L147" s="19">
        <f>IF(K147=1,C147*INDEX('الإعدادات'!$E$15:$E$29,MATCH(B147&amp;"",'الإعدادات'!$A$15:$A$29,0)),"")</f>
        <v/>
      </c>
      <c r="M147" s="19">
        <f>IF(K147=1,D147*INDEX('الإعدادات'!$E$15:$E$29,MATCH(B147&amp;"",'الإعدادات'!$A$15:$A$29,0)),"")</f>
        <v/>
      </c>
      <c r="N147" s="19">
        <f>IF(K147=1,(F147+G147)*INDEX('الإعدادات'!$E$15:$E$29,MATCH(B147&amp;"",'الإعدادات'!$A$15:$A$29,0)),"")</f>
        <v/>
      </c>
      <c r="O147" s="15">
        <f>IF(J147="متعثر",COUNTIF($J$6:J147,"متعثر"),"")</f>
        <v/>
      </c>
      <c r="P147" s="6">
        <f>IF(J147="","",IF(J147="بدون طالب","اختر الطالب",IF(J147="مادة غير موجودة","اختر المادة من الإعدادات",IF(COUNTIF('الطلاب'!$A$6:$A$305,A147&amp;"")=0,"الطالب غير موجود في الطلاب",IF(IF(ISNUMBER(C147),IF(ISNUMBER(F147),IF(C147&gt;F147,1,0),0),0)=1,"أعمال السنة أكبر من الحد الأقصى",IF(IF(ISNUMBER(D147),IF(ISNUMBER(G147),IF(D147&gt;G147,1,0),0),0)=1,"النهائي أكبر من الحد الأقصى",IF(J147="ناقص","درجة غير مكتوبة","")))))))</f>
        <v/>
      </c>
    </row>
    <row r="148">
      <c r="A148" s="5" t="n"/>
      <c r="B148" s="5" t="n"/>
      <c r="C148" s="18" t="n"/>
      <c r="D148" s="18" t="n"/>
      <c r="E148" s="6">
        <f>IF(B148&amp;""="","",IFERROR(INDEX('الإعدادات'!$B$15:$B$29,MATCH(B148&amp;"",'الإعدادات'!$A$15:$A$29,0)),""))</f>
        <v/>
      </c>
      <c r="F148" s="19">
        <f>IF(B148&amp;""="","",IFERROR(INDEX('الإعدادات'!$C$15:$C$29,MATCH(B148&amp;"",'الإعدادات'!$A$15:$A$29,0)),""))</f>
        <v/>
      </c>
      <c r="G148" s="19">
        <f>IF(B148&amp;""="","",IFERROR(INDEX('الإعدادات'!$D$15:$D$29,MATCH(B148&amp;"",'الإعدادات'!$A$15:$A$29,0)),""))</f>
        <v/>
      </c>
      <c r="H148" s="19">
        <f>IF(AND(ISNUMBER(C148),ISNUMBER(D148)),C148+D148,"")</f>
        <v/>
      </c>
      <c r="I148" s="20">
        <f>IF(ISNUMBER(H148),IF(ISNUMBER(F148),IF(F148+G148=0,"",H148/(F148+G148)),""),"")</f>
        <v/>
      </c>
      <c r="J148" s="6">
        <f>IF(AND(A148&amp;""="",B148&amp;""=""),"",IF(A148&amp;""="","بدون طالب",IF(NOT(ISNUMBER(F148)),"مادة غير موجودة",IF(I148="","ناقص",IF(I148&gt;='الإعدادات'!$B$4,"ناجح","متعثر")))))</f>
        <v/>
      </c>
      <c r="K148" s="21">
        <f>IF(J148="","",IF(OR(J148="ناجح",J148="متعثر"),1,0))</f>
        <v/>
      </c>
      <c r="L148" s="19">
        <f>IF(K148=1,C148*INDEX('الإعدادات'!$E$15:$E$29,MATCH(B148&amp;"",'الإعدادات'!$A$15:$A$29,0)),"")</f>
        <v/>
      </c>
      <c r="M148" s="19">
        <f>IF(K148=1,D148*INDEX('الإعدادات'!$E$15:$E$29,MATCH(B148&amp;"",'الإعدادات'!$A$15:$A$29,0)),"")</f>
        <v/>
      </c>
      <c r="N148" s="19">
        <f>IF(K148=1,(F148+G148)*INDEX('الإعدادات'!$E$15:$E$29,MATCH(B148&amp;"",'الإعدادات'!$A$15:$A$29,0)),"")</f>
        <v/>
      </c>
      <c r="O148" s="15">
        <f>IF(J148="متعثر",COUNTIF($J$6:J148,"متعثر"),"")</f>
        <v/>
      </c>
      <c r="P148" s="6">
        <f>IF(J148="","",IF(J148="بدون طالب","اختر الطالب",IF(J148="مادة غير موجودة","اختر المادة من الإعدادات",IF(COUNTIF('الطلاب'!$A$6:$A$305,A148&amp;"")=0,"الطالب غير موجود في الطلاب",IF(IF(ISNUMBER(C148),IF(ISNUMBER(F148),IF(C148&gt;F148,1,0),0),0)=1,"أعمال السنة أكبر من الحد الأقصى",IF(IF(ISNUMBER(D148),IF(ISNUMBER(G148),IF(D148&gt;G148,1,0),0),0)=1,"النهائي أكبر من الحد الأقصى",IF(J148="ناقص","درجة غير مكتوبة","")))))))</f>
        <v/>
      </c>
    </row>
    <row r="149">
      <c r="A149" s="5" t="n"/>
      <c r="B149" s="5" t="n"/>
      <c r="C149" s="18" t="n"/>
      <c r="D149" s="18" t="n"/>
      <c r="E149" s="6">
        <f>IF(B149&amp;""="","",IFERROR(INDEX('الإعدادات'!$B$15:$B$29,MATCH(B149&amp;"",'الإعدادات'!$A$15:$A$29,0)),""))</f>
        <v/>
      </c>
      <c r="F149" s="19">
        <f>IF(B149&amp;""="","",IFERROR(INDEX('الإعدادات'!$C$15:$C$29,MATCH(B149&amp;"",'الإعدادات'!$A$15:$A$29,0)),""))</f>
        <v/>
      </c>
      <c r="G149" s="19">
        <f>IF(B149&amp;""="","",IFERROR(INDEX('الإعدادات'!$D$15:$D$29,MATCH(B149&amp;"",'الإعدادات'!$A$15:$A$29,0)),""))</f>
        <v/>
      </c>
      <c r="H149" s="19">
        <f>IF(AND(ISNUMBER(C149),ISNUMBER(D149)),C149+D149,"")</f>
        <v/>
      </c>
      <c r="I149" s="20">
        <f>IF(ISNUMBER(H149),IF(ISNUMBER(F149),IF(F149+G149=0,"",H149/(F149+G149)),""),"")</f>
        <v/>
      </c>
      <c r="J149" s="6">
        <f>IF(AND(A149&amp;""="",B149&amp;""=""),"",IF(A149&amp;""="","بدون طالب",IF(NOT(ISNUMBER(F149)),"مادة غير موجودة",IF(I149="","ناقص",IF(I149&gt;='الإعدادات'!$B$4,"ناجح","متعثر")))))</f>
        <v/>
      </c>
      <c r="K149" s="21">
        <f>IF(J149="","",IF(OR(J149="ناجح",J149="متعثر"),1,0))</f>
        <v/>
      </c>
      <c r="L149" s="19">
        <f>IF(K149=1,C149*INDEX('الإعدادات'!$E$15:$E$29,MATCH(B149&amp;"",'الإعدادات'!$A$15:$A$29,0)),"")</f>
        <v/>
      </c>
      <c r="M149" s="19">
        <f>IF(K149=1,D149*INDEX('الإعدادات'!$E$15:$E$29,MATCH(B149&amp;"",'الإعدادات'!$A$15:$A$29,0)),"")</f>
        <v/>
      </c>
      <c r="N149" s="19">
        <f>IF(K149=1,(F149+G149)*INDEX('الإعدادات'!$E$15:$E$29,MATCH(B149&amp;"",'الإعدادات'!$A$15:$A$29,0)),"")</f>
        <v/>
      </c>
      <c r="O149" s="15">
        <f>IF(J149="متعثر",COUNTIF($J$6:J149,"متعثر"),"")</f>
        <v/>
      </c>
      <c r="P149" s="6">
        <f>IF(J149="","",IF(J149="بدون طالب","اختر الطالب",IF(J149="مادة غير موجودة","اختر المادة من الإعدادات",IF(COUNTIF('الطلاب'!$A$6:$A$305,A149&amp;"")=0,"الطالب غير موجود في الطلاب",IF(IF(ISNUMBER(C149),IF(ISNUMBER(F149),IF(C149&gt;F149,1,0),0),0)=1,"أعمال السنة أكبر من الحد الأقصى",IF(IF(ISNUMBER(D149),IF(ISNUMBER(G149),IF(D149&gt;G149,1,0),0),0)=1,"النهائي أكبر من الحد الأقصى",IF(J149="ناقص","درجة غير مكتوبة","")))))))</f>
        <v/>
      </c>
    </row>
    <row r="150">
      <c r="A150" s="5" t="n"/>
      <c r="B150" s="5" t="n"/>
      <c r="C150" s="18" t="n"/>
      <c r="D150" s="18" t="n"/>
      <c r="E150" s="6">
        <f>IF(B150&amp;""="","",IFERROR(INDEX('الإعدادات'!$B$15:$B$29,MATCH(B150&amp;"",'الإعدادات'!$A$15:$A$29,0)),""))</f>
        <v/>
      </c>
      <c r="F150" s="19">
        <f>IF(B150&amp;""="","",IFERROR(INDEX('الإعدادات'!$C$15:$C$29,MATCH(B150&amp;"",'الإعدادات'!$A$15:$A$29,0)),""))</f>
        <v/>
      </c>
      <c r="G150" s="19">
        <f>IF(B150&amp;""="","",IFERROR(INDEX('الإعدادات'!$D$15:$D$29,MATCH(B150&amp;"",'الإعدادات'!$A$15:$A$29,0)),""))</f>
        <v/>
      </c>
      <c r="H150" s="19">
        <f>IF(AND(ISNUMBER(C150),ISNUMBER(D150)),C150+D150,"")</f>
        <v/>
      </c>
      <c r="I150" s="20">
        <f>IF(ISNUMBER(H150),IF(ISNUMBER(F150),IF(F150+G150=0,"",H150/(F150+G150)),""),"")</f>
        <v/>
      </c>
      <c r="J150" s="6">
        <f>IF(AND(A150&amp;""="",B150&amp;""=""),"",IF(A150&amp;""="","بدون طالب",IF(NOT(ISNUMBER(F150)),"مادة غير موجودة",IF(I150="","ناقص",IF(I150&gt;='الإعدادات'!$B$4,"ناجح","متعثر")))))</f>
        <v/>
      </c>
      <c r="K150" s="21">
        <f>IF(J150="","",IF(OR(J150="ناجح",J150="متعثر"),1,0))</f>
        <v/>
      </c>
      <c r="L150" s="19">
        <f>IF(K150=1,C150*INDEX('الإعدادات'!$E$15:$E$29,MATCH(B150&amp;"",'الإعدادات'!$A$15:$A$29,0)),"")</f>
        <v/>
      </c>
      <c r="M150" s="19">
        <f>IF(K150=1,D150*INDEX('الإعدادات'!$E$15:$E$29,MATCH(B150&amp;"",'الإعدادات'!$A$15:$A$29,0)),"")</f>
        <v/>
      </c>
      <c r="N150" s="19">
        <f>IF(K150=1,(F150+G150)*INDEX('الإعدادات'!$E$15:$E$29,MATCH(B150&amp;"",'الإعدادات'!$A$15:$A$29,0)),"")</f>
        <v/>
      </c>
      <c r="O150" s="15">
        <f>IF(J150="متعثر",COUNTIF($J$6:J150,"متعثر"),"")</f>
        <v/>
      </c>
      <c r="P150" s="6">
        <f>IF(J150="","",IF(J150="بدون طالب","اختر الطالب",IF(J150="مادة غير موجودة","اختر المادة من الإعدادات",IF(COUNTIF('الطلاب'!$A$6:$A$305,A150&amp;"")=0,"الطالب غير موجود في الطلاب",IF(IF(ISNUMBER(C150),IF(ISNUMBER(F150),IF(C150&gt;F150,1,0),0),0)=1,"أعمال السنة أكبر من الحد الأقصى",IF(IF(ISNUMBER(D150),IF(ISNUMBER(G150),IF(D150&gt;G150,1,0),0),0)=1,"النهائي أكبر من الحد الأقصى",IF(J150="ناقص","درجة غير مكتوبة","")))))))</f>
        <v/>
      </c>
    </row>
    <row r="151">
      <c r="A151" s="5" t="n"/>
      <c r="B151" s="5" t="n"/>
      <c r="C151" s="18" t="n"/>
      <c r="D151" s="18" t="n"/>
      <c r="E151" s="6">
        <f>IF(B151&amp;""="","",IFERROR(INDEX('الإعدادات'!$B$15:$B$29,MATCH(B151&amp;"",'الإعدادات'!$A$15:$A$29,0)),""))</f>
        <v/>
      </c>
      <c r="F151" s="19">
        <f>IF(B151&amp;""="","",IFERROR(INDEX('الإعدادات'!$C$15:$C$29,MATCH(B151&amp;"",'الإعدادات'!$A$15:$A$29,0)),""))</f>
        <v/>
      </c>
      <c r="G151" s="19">
        <f>IF(B151&amp;""="","",IFERROR(INDEX('الإعدادات'!$D$15:$D$29,MATCH(B151&amp;"",'الإعدادات'!$A$15:$A$29,0)),""))</f>
        <v/>
      </c>
      <c r="H151" s="19">
        <f>IF(AND(ISNUMBER(C151),ISNUMBER(D151)),C151+D151,"")</f>
        <v/>
      </c>
      <c r="I151" s="20">
        <f>IF(ISNUMBER(H151),IF(ISNUMBER(F151),IF(F151+G151=0,"",H151/(F151+G151)),""),"")</f>
        <v/>
      </c>
      <c r="J151" s="6">
        <f>IF(AND(A151&amp;""="",B151&amp;""=""),"",IF(A151&amp;""="","بدون طالب",IF(NOT(ISNUMBER(F151)),"مادة غير موجودة",IF(I151="","ناقص",IF(I151&gt;='الإعدادات'!$B$4,"ناجح","متعثر")))))</f>
        <v/>
      </c>
      <c r="K151" s="21">
        <f>IF(J151="","",IF(OR(J151="ناجح",J151="متعثر"),1,0))</f>
        <v/>
      </c>
      <c r="L151" s="19">
        <f>IF(K151=1,C151*INDEX('الإعدادات'!$E$15:$E$29,MATCH(B151&amp;"",'الإعدادات'!$A$15:$A$29,0)),"")</f>
        <v/>
      </c>
      <c r="M151" s="19">
        <f>IF(K151=1,D151*INDEX('الإعدادات'!$E$15:$E$29,MATCH(B151&amp;"",'الإعدادات'!$A$15:$A$29,0)),"")</f>
        <v/>
      </c>
      <c r="N151" s="19">
        <f>IF(K151=1,(F151+G151)*INDEX('الإعدادات'!$E$15:$E$29,MATCH(B151&amp;"",'الإعدادات'!$A$15:$A$29,0)),"")</f>
        <v/>
      </c>
      <c r="O151" s="15">
        <f>IF(J151="متعثر",COUNTIF($J$6:J151,"متعثر"),"")</f>
        <v/>
      </c>
      <c r="P151" s="6">
        <f>IF(J151="","",IF(J151="بدون طالب","اختر الطالب",IF(J151="مادة غير موجودة","اختر المادة من الإعدادات",IF(COUNTIF('الطلاب'!$A$6:$A$305,A151&amp;"")=0,"الطالب غير موجود في الطلاب",IF(IF(ISNUMBER(C151),IF(ISNUMBER(F151),IF(C151&gt;F151,1,0),0),0)=1,"أعمال السنة أكبر من الحد الأقصى",IF(IF(ISNUMBER(D151),IF(ISNUMBER(G151),IF(D151&gt;G151,1,0),0),0)=1,"النهائي أكبر من الحد الأقصى",IF(J151="ناقص","درجة غير مكتوبة","")))))))</f>
        <v/>
      </c>
    </row>
    <row r="152">
      <c r="A152" s="5" t="n"/>
      <c r="B152" s="5" t="n"/>
      <c r="C152" s="18" t="n"/>
      <c r="D152" s="18" t="n"/>
      <c r="E152" s="6">
        <f>IF(B152&amp;""="","",IFERROR(INDEX('الإعدادات'!$B$15:$B$29,MATCH(B152&amp;"",'الإعدادات'!$A$15:$A$29,0)),""))</f>
        <v/>
      </c>
      <c r="F152" s="19">
        <f>IF(B152&amp;""="","",IFERROR(INDEX('الإعدادات'!$C$15:$C$29,MATCH(B152&amp;"",'الإعدادات'!$A$15:$A$29,0)),""))</f>
        <v/>
      </c>
      <c r="G152" s="19">
        <f>IF(B152&amp;""="","",IFERROR(INDEX('الإعدادات'!$D$15:$D$29,MATCH(B152&amp;"",'الإعدادات'!$A$15:$A$29,0)),""))</f>
        <v/>
      </c>
      <c r="H152" s="19">
        <f>IF(AND(ISNUMBER(C152),ISNUMBER(D152)),C152+D152,"")</f>
        <v/>
      </c>
      <c r="I152" s="20">
        <f>IF(ISNUMBER(H152),IF(ISNUMBER(F152),IF(F152+G152=0,"",H152/(F152+G152)),""),"")</f>
        <v/>
      </c>
      <c r="J152" s="6">
        <f>IF(AND(A152&amp;""="",B152&amp;""=""),"",IF(A152&amp;""="","بدون طالب",IF(NOT(ISNUMBER(F152)),"مادة غير موجودة",IF(I152="","ناقص",IF(I152&gt;='الإعدادات'!$B$4,"ناجح","متعثر")))))</f>
        <v/>
      </c>
      <c r="K152" s="21">
        <f>IF(J152="","",IF(OR(J152="ناجح",J152="متعثر"),1,0))</f>
        <v/>
      </c>
      <c r="L152" s="19">
        <f>IF(K152=1,C152*INDEX('الإعدادات'!$E$15:$E$29,MATCH(B152&amp;"",'الإعدادات'!$A$15:$A$29,0)),"")</f>
        <v/>
      </c>
      <c r="M152" s="19">
        <f>IF(K152=1,D152*INDEX('الإعدادات'!$E$15:$E$29,MATCH(B152&amp;"",'الإعدادات'!$A$15:$A$29,0)),"")</f>
        <v/>
      </c>
      <c r="N152" s="19">
        <f>IF(K152=1,(F152+G152)*INDEX('الإعدادات'!$E$15:$E$29,MATCH(B152&amp;"",'الإعدادات'!$A$15:$A$29,0)),"")</f>
        <v/>
      </c>
      <c r="O152" s="15">
        <f>IF(J152="متعثر",COUNTIF($J$6:J152,"متعثر"),"")</f>
        <v/>
      </c>
      <c r="P152" s="6">
        <f>IF(J152="","",IF(J152="بدون طالب","اختر الطالب",IF(J152="مادة غير موجودة","اختر المادة من الإعدادات",IF(COUNTIF('الطلاب'!$A$6:$A$305,A152&amp;"")=0,"الطالب غير موجود في الطلاب",IF(IF(ISNUMBER(C152),IF(ISNUMBER(F152),IF(C152&gt;F152,1,0),0),0)=1,"أعمال السنة أكبر من الحد الأقصى",IF(IF(ISNUMBER(D152),IF(ISNUMBER(G152),IF(D152&gt;G152,1,0),0),0)=1,"النهائي أكبر من الحد الأقصى",IF(J152="ناقص","درجة غير مكتوبة","")))))))</f>
        <v/>
      </c>
    </row>
    <row r="153">
      <c r="A153" s="5" t="n"/>
      <c r="B153" s="5" t="n"/>
      <c r="C153" s="18" t="n"/>
      <c r="D153" s="18" t="n"/>
      <c r="E153" s="6">
        <f>IF(B153&amp;""="","",IFERROR(INDEX('الإعدادات'!$B$15:$B$29,MATCH(B153&amp;"",'الإعدادات'!$A$15:$A$29,0)),""))</f>
        <v/>
      </c>
      <c r="F153" s="19">
        <f>IF(B153&amp;""="","",IFERROR(INDEX('الإعدادات'!$C$15:$C$29,MATCH(B153&amp;"",'الإعدادات'!$A$15:$A$29,0)),""))</f>
        <v/>
      </c>
      <c r="G153" s="19">
        <f>IF(B153&amp;""="","",IFERROR(INDEX('الإعدادات'!$D$15:$D$29,MATCH(B153&amp;"",'الإعدادات'!$A$15:$A$29,0)),""))</f>
        <v/>
      </c>
      <c r="H153" s="19">
        <f>IF(AND(ISNUMBER(C153),ISNUMBER(D153)),C153+D153,"")</f>
        <v/>
      </c>
      <c r="I153" s="20">
        <f>IF(ISNUMBER(H153),IF(ISNUMBER(F153),IF(F153+G153=0,"",H153/(F153+G153)),""),"")</f>
        <v/>
      </c>
      <c r="J153" s="6">
        <f>IF(AND(A153&amp;""="",B153&amp;""=""),"",IF(A153&amp;""="","بدون طالب",IF(NOT(ISNUMBER(F153)),"مادة غير موجودة",IF(I153="","ناقص",IF(I153&gt;='الإعدادات'!$B$4,"ناجح","متعثر")))))</f>
        <v/>
      </c>
      <c r="K153" s="21">
        <f>IF(J153="","",IF(OR(J153="ناجح",J153="متعثر"),1,0))</f>
        <v/>
      </c>
      <c r="L153" s="19">
        <f>IF(K153=1,C153*INDEX('الإعدادات'!$E$15:$E$29,MATCH(B153&amp;"",'الإعدادات'!$A$15:$A$29,0)),"")</f>
        <v/>
      </c>
      <c r="M153" s="19">
        <f>IF(K153=1,D153*INDEX('الإعدادات'!$E$15:$E$29,MATCH(B153&amp;"",'الإعدادات'!$A$15:$A$29,0)),"")</f>
        <v/>
      </c>
      <c r="N153" s="19">
        <f>IF(K153=1,(F153+G153)*INDEX('الإعدادات'!$E$15:$E$29,MATCH(B153&amp;"",'الإعدادات'!$A$15:$A$29,0)),"")</f>
        <v/>
      </c>
      <c r="O153" s="15">
        <f>IF(J153="متعثر",COUNTIF($J$6:J153,"متعثر"),"")</f>
        <v/>
      </c>
      <c r="P153" s="6">
        <f>IF(J153="","",IF(J153="بدون طالب","اختر الطالب",IF(J153="مادة غير موجودة","اختر المادة من الإعدادات",IF(COUNTIF('الطلاب'!$A$6:$A$305,A153&amp;"")=0,"الطالب غير موجود في الطلاب",IF(IF(ISNUMBER(C153),IF(ISNUMBER(F153),IF(C153&gt;F153,1,0),0),0)=1,"أعمال السنة أكبر من الحد الأقصى",IF(IF(ISNUMBER(D153),IF(ISNUMBER(G153),IF(D153&gt;G153,1,0),0),0)=1,"النهائي أكبر من الحد الأقصى",IF(J153="ناقص","درجة غير مكتوبة","")))))))</f>
        <v/>
      </c>
    </row>
    <row r="154">
      <c r="A154" s="5" t="n"/>
      <c r="B154" s="5" t="n"/>
      <c r="C154" s="18" t="n"/>
      <c r="D154" s="18" t="n"/>
      <c r="E154" s="6">
        <f>IF(B154&amp;""="","",IFERROR(INDEX('الإعدادات'!$B$15:$B$29,MATCH(B154&amp;"",'الإعدادات'!$A$15:$A$29,0)),""))</f>
        <v/>
      </c>
      <c r="F154" s="19">
        <f>IF(B154&amp;""="","",IFERROR(INDEX('الإعدادات'!$C$15:$C$29,MATCH(B154&amp;"",'الإعدادات'!$A$15:$A$29,0)),""))</f>
        <v/>
      </c>
      <c r="G154" s="19">
        <f>IF(B154&amp;""="","",IFERROR(INDEX('الإعدادات'!$D$15:$D$29,MATCH(B154&amp;"",'الإعدادات'!$A$15:$A$29,0)),""))</f>
        <v/>
      </c>
      <c r="H154" s="19">
        <f>IF(AND(ISNUMBER(C154),ISNUMBER(D154)),C154+D154,"")</f>
        <v/>
      </c>
      <c r="I154" s="20">
        <f>IF(ISNUMBER(H154),IF(ISNUMBER(F154),IF(F154+G154=0,"",H154/(F154+G154)),""),"")</f>
        <v/>
      </c>
      <c r="J154" s="6">
        <f>IF(AND(A154&amp;""="",B154&amp;""=""),"",IF(A154&amp;""="","بدون طالب",IF(NOT(ISNUMBER(F154)),"مادة غير موجودة",IF(I154="","ناقص",IF(I154&gt;='الإعدادات'!$B$4,"ناجح","متعثر")))))</f>
        <v/>
      </c>
      <c r="K154" s="21">
        <f>IF(J154="","",IF(OR(J154="ناجح",J154="متعثر"),1,0))</f>
        <v/>
      </c>
      <c r="L154" s="19">
        <f>IF(K154=1,C154*INDEX('الإعدادات'!$E$15:$E$29,MATCH(B154&amp;"",'الإعدادات'!$A$15:$A$29,0)),"")</f>
        <v/>
      </c>
      <c r="M154" s="19">
        <f>IF(K154=1,D154*INDEX('الإعدادات'!$E$15:$E$29,MATCH(B154&amp;"",'الإعدادات'!$A$15:$A$29,0)),"")</f>
        <v/>
      </c>
      <c r="N154" s="19">
        <f>IF(K154=1,(F154+G154)*INDEX('الإعدادات'!$E$15:$E$29,MATCH(B154&amp;"",'الإعدادات'!$A$15:$A$29,0)),"")</f>
        <v/>
      </c>
      <c r="O154" s="15">
        <f>IF(J154="متعثر",COUNTIF($J$6:J154,"متعثر"),"")</f>
        <v/>
      </c>
      <c r="P154" s="6">
        <f>IF(J154="","",IF(J154="بدون طالب","اختر الطالب",IF(J154="مادة غير موجودة","اختر المادة من الإعدادات",IF(COUNTIF('الطلاب'!$A$6:$A$305,A154&amp;"")=0,"الطالب غير موجود في الطلاب",IF(IF(ISNUMBER(C154),IF(ISNUMBER(F154),IF(C154&gt;F154,1,0),0),0)=1,"أعمال السنة أكبر من الحد الأقصى",IF(IF(ISNUMBER(D154),IF(ISNUMBER(G154),IF(D154&gt;G154,1,0),0),0)=1,"النهائي أكبر من الحد الأقصى",IF(J154="ناقص","درجة غير مكتوبة","")))))))</f>
        <v/>
      </c>
    </row>
    <row r="155">
      <c r="A155" s="5" t="n"/>
      <c r="B155" s="5" t="n"/>
      <c r="C155" s="18" t="n"/>
      <c r="D155" s="18" t="n"/>
      <c r="E155" s="6">
        <f>IF(B155&amp;""="","",IFERROR(INDEX('الإعدادات'!$B$15:$B$29,MATCH(B155&amp;"",'الإعدادات'!$A$15:$A$29,0)),""))</f>
        <v/>
      </c>
      <c r="F155" s="19">
        <f>IF(B155&amp;""="","",IFERROR(INDEX('الإعدادات'!$C$15:$C$29,MATCH(B155&amp;"",'الإعدادات'!$A$15:$A$29,0)),""))</f>
        <v/>
      </c>
      <c r="G155" s="19">
        <f>IF(B155&amp;""="","",IFERROR(INDEX('الإعدادات'!$D$15:$D$29,MATCH(B155&amp;"",'الإعدادات'!$A$15:$A$29,0)),""))</f>
        <v/>
      </c>
      <c r="H155" s="19">
        <f>IF(AND(ISNUMBER(C155),ISNUMBER(D155)),C155+D155,"")</f>
        <v/>
      </c>
      <c r="I155" s="20">
        <f>IF(ISNUMBER(H155),IF(ISNUMBER(F155),IF(F155+G155=0,"",H155/(F155+G155)),""),"")</f>
        <v/>
      </c>
      <c r="J155" s="6">
        <f>IF(AND(A155&amp;""="",B155&amp;""=""),"",IF(A155&amp;""="","بدون طالب",IF(NOT(ISNUMBER(F155)),"مادة غير موجودة",IF(I155="","ناقص",IF(I155&gt;='الإعدادات'!$B$4,"ناجح","متعثر")))))</f>
        <v/>
      </c>
      <c r="K155" s="21">
        <f>IF(J155="","",IF(OR(J155="ناجح",J155="متعثر"),1,0))</f>
        <v/>
      </c>
      <c r="L155" s="19">
        <f>IF(K155=1,C155*INDEX('الإعدادات'!$E$15:$E$29,MATCH(B155&amp;"",'الإعدادات'!$A$15:$A$29,0)),"")</f>
        <v/>
      </c>
      <c r="M155" s="19">
        <f>IF(K155=1,D155*INDEX('الإعدادات'!$E$15:$E$29,MATCH(B155&amp;"",'الإعدادات'!$A$15:$A$29,0)),"")</f>
        <v/>
      </c>
      <c r="N155" s="19">
        <f>IF(K155=1,(F155+G155)*INDEX('الإعدادات'!$E$15:$E$29,MATCH(B155&amp;"",'الإعدادات'!$A$15:$A$29,0)),"")</f>
        <v/>
      </c>
      <c r="O155" s="15">
        <f>IF(J155="متعثر",COUNTIF($J$6:J155,"متعثر"),"")</f>
        <v/>
      </c>
      <c r="P155" s="6">
        <f>IF(J155="","",IF(J155="بدون طالب","اختر الطالب",IF(J155="مادة غير موجودة","اختر المادة من الإعدادات",IF(COUNTIF('الطلاب'!$A$6:$A$305,A155&amp;"")=0,"الطالب غير موجود في الطلاب",IF(IF(ISNUMBER(C155),IF(ISNUMBER(F155),IF(C155&gt;F155,1,0),0),0)=1,"أعمال السنة أكبر من الحد الأقصى",IF(IF(ISNUMBER(D155),IF(ISNUMBER(G155),IF(D155&gt;G155,1,0),0),0)=1,"النهائي أكبر من الحد الأقصى",IF(J155="ناقص","درجة غير مكتوبة","")))))))</f>
        <v/>
      </c>
    </row>
    <row r="156">
      <c r="A156" s="5" t="n"/>
      <c r="B156" s="5" t="n"/>
      <c r="C156" s="18" t="n"/>
      <c r="D156" s="18" t="n"/>
      <c r="E156" s="6">
        <f>IF(B156&amp;""="","",IFERROR(INDEX('الإعدادات'!$B$15:$B$29,MATCH(B156&amp;"",'الإعدادات'!$A$15:$A$29,0)),""))</f>
        <v/>
      </c>
      <c r="F156" s="19">
        <f>IF(B156&amp;""="","",IFERROR(INDEX('الإعدادات'!$C$15:$C$29,MATCH(B156&amp;"",'الإعدادات'!$A$15:$A$29,0)),""))</f>
        <v/>
      </c>
      <c r="G156" s="19">
        <f>IF(B156&amp;""="","",IFERROR(INDEX('الإعدادات'!$D$15:$D$29,MATCH(B156&amp;"",'الإعدادات'!$A$15:$A$29,0)),""))</f>
        <v/>
      </c>
      <c r="H156" s="19">
        <f>IF(AND(ISNUMBER(C156),ISNUMBER(D156)),C156+D156,"")</f>
        <v/>
      </c>
      <c r="I156" s="20">
        <f>IF(ISNUMBER(H156),IF(ISNUMBER(F156),IF(F156+G156=0,"",H156/(F156+G156)),""),"")</f>
        <v/>
      </c>
      <c r="J156" s="6">
        <f>IF(AND(A156&amp;""="",B156&amp;""=""),"",IF(A156&amp;""="","بدون طالب",IF(NOT(ISNUMBER(F156)),"مادة غير موجودة",IF(I156="","ناقص",IF(I156&gt;='الإعدادات'!$B$4,"ناجح","متعثر")))))</f>
        <v/>
      </c>
      <c r="K156" s="21">
        <f>IF(J156="","",IF(OR(J156="ناجح",J156="متعثر"),1,0))</f>
        <v/>
      </c>
      <c r="L156" s="19">
        <f>IF(K156=1,C156*INDEX('الإعدادات'!$E$15:$E$29,MATCH(B156&amp;"",'الإعدادات'!$A$15:$A$29,0)),"")</f>
        <v/>
      </c>
      <c r="M156" s="19">
        <f>IF(K156=1,D156*INDEX('الإعدادات'!$E$15:$E$29,MATCH(B156&amp;"",'الإعدادات'!$A$15:$A$29,0)),"")</f>
        <v/>
      </c>
      <c r="N156" s="19">
        <f>IF(K156=1,(F156+G156)*INDEX('الإعدادات'!$E$15:$E$29,MATCH(B156&amp;"",'الإعدادات'!$A$15:$A$29,0)),"")</f>
        <v/>
      </c>
      <c r="O156" s="15">
        <f>IF(J156="متعثر",COUNTIF($J$6:J156,"متعثر"),"")</f>
        <v/>
      </c>
      <c r="P156" s="6">
        <f>IF(J156="","",IF(J156="بدون طالب","اختر الطالب",IF(J156="مادة غير موجودة","اختر المادة من الإعدادات",IF(COUNTIF('الطلاب'!$A$6:$A$305,A156&amp;"")=0,"الطالب غير موجود في الطلاب",IF(IF(ISNUMBER(C156),IF(ISNUMBER(F156),IF(C156&gt;F156,1,0),0),0)=1,"أعمال السنة أكبر من الحد الأقصى",IF(IF(ISNUMBER(D156),IF(ISNUMBER(G156),IF(D156&gt;G156,1,0),0),0)=1,"النهائي أكبر من الحد الأقصى",IF(J156="ناقص","درجة غير مكتوبة","")))))))</f>
        <v/>
      </c>
    </row>
    <row r="157">
      <c r="A157" s="5" t="n"/>
      <c r="B157" s="5" t="n"/>
      <c r="C157" s="18" t="n"/>
      <c r="D157" s="18" t="n"/>
      <c r="E157" s="6">
        <f>IF(B157&amp;""="","",IFERROR(INDEX('الإعدادات'!$B$15:$B$29,MATCH(B157&amp;"",'الإعدادات'!$A$15:$A$29,0)),""))</f>
        <v/>
      </c>
      <c r="F157" s="19">
        <f>IF(B157&amp;""="","",IFERROR(INDEX('الإعدادات'!$C$15:$C$29,MATCH(B157&amp;"",'الإعدادات'!$A$15:$A$29,0)),""))</f>
        <v/>
      </c>
      <c r="G157" s="19">
        <f>IF(B157&amp;""="","",IFERROR(INDEX('الإعدادات'!$D$15:$D$29,MATCH(B157&amp;"",'الإعدادات'!$A$15:$A$29,0)),""))</f>
        <v/>
      </c>
      <c r="H157" s="19">
        <f>IF(AND(ISNUMBER(C157),ISNUMBER(D157)),C157+D157,"")</f>
        <v/>
      </c>
      <c r="I157" s="20">
        <f>IF(ISNUMBER(H157),IF(ISNUMBER(F157),IF(F157+G157=0,"",H157/(F157+G157)),""),"")</f>
        <v/>
      </c>
      <c r="J157" s="6">
        <f>IF(AND(A157&amp;""="",B157&amp;""=""),"",IF(A157&amp;""="","بدون طالب",IF(NOT(ISNUMBER(F157)),"مادة غير موجودة",IF(I157="","ناقص",IF(I157&gt;='الإعدادات'!$B$4,"ناجح","متعثر")))))</f>
        <v/>
      </c>
      <c r="K157" s="21">
        <f>IF(J157="","",IF(OR(J157="ناجح",J157="متعثر"),1,0))</f>
        <v/>
      </c>
      <c r="L157" s="19">
        <f>IF(K157=1,C157*INDEX('الإعدادات'!$E$15:$E$29,MATCH(B157&amp;"",'الإعدادات'!$A$15:$A$29,0)),"")</f>
        <v/>
      </c>
      <c r="M157" s="19">
        <f>IF(K157=1,D157*INDEX('الإعدادات'!$E$15:$E$29,MATCH(B157&amp;"",'الإعدادات'!$A$15:$A$29,0)),"")</f>
        <v/>
      </c>
      <c r="N157" s="19">
        <f>IF(K157=1,(F157+G157)*INDEX('الإعدادات'!$E$15:$E$29,MATCH(B157&amp;"",'الإعدادات'!$A$15:$A$29,0)),"")</f>
        <v/>
      </c>
      <c r="O157" s="15">
        <f>IF(J157="متعثر",COUNTIF($J$6:J157,"متعثر"),"")</f>
        <v/>
      </c>
      <c r="P157" s="6">
        <f>IF(J157="","",IF(J157="بدون طالب","اختر الطالب",IF(J157="مادة غير موجودة","اختر المادة من الإعدادات",IF(COUNTIF('الطلاب'!$A$6:$A$305,A157&amp;"")=0,"الطالب غير موجود في الطلاب",IF(IF(ISNUMBER(C157),IF(ISNUMBER(F157),IF(C157&gt;F157,1,0),0),0)=1,"أعمال السنة أكبر من الحد الأقصى",IF(IF(ISNUMBER(D157),IF(ISNUMBER(G157),IF(D157&gt;G157,1,0),0),0)=1,"النهائي أكبر من الحد الأقصى",IF(J157="ناقص","درجة غير مكتوبة","")))))))</f>
        <v/>
      </c>
    </row>
    <row r="158">
      <c r="A158" s="5" t="n"/>
      <c r="B158" s="5" t="n"/>
      <c r="C158" s="18" t="n"/>
      <c r="D158" s="18" t="n"/>
      <c r="E158" s="6">
        <f>IF(B158&amp;""="","",IFERROR(INDEX('الإعدادات'!$B$15:$B$29,MATCH(B158&amp;"",'الإعدادات'!$A$15:$A$29,0)),""))</f>
        <v/>
      </c>
      <c r="F158" s="19">
        <f>IF(B158&amp;""="","",IFERROR(INDEX('الإعدادات'!$C$15:$C$29,MATCH(B158&amp;"",'الإعدادات'!$A$15:$A$29,0)),""))</f>
        <v/>
      </c>
      <c r="G158" s="19">
        <f>IF(B158&amp;""="","",IFERROR(INDEX('الإعدادات'!$D$15:$D$29,MATCH(B158&amp;"",'الإعدادات'!$A$15:$A$29,0)),""))</f>
        <v/>
      </c>
      <c r="H158" s="19">
        <f>IF(AND(ISNUMBER(C158),ISNUMBER(D158)),C158+D158,"")</f>
        <v/>
      </c>
      <c r="I158" s="20">
        <f>IF(ISNUMBER(H158),IF(ISNUMBER(F158),IF(F158+G158=0,"",H158/(F158+G158)),""),"")</f>
        <v/>
      </c>
      <c r="J158" s="6">
        <f>IF(AND(A158&amp;""="",B158&amp;""=""),"",IF(A158&amp;""="","بدون طالب",IF(NOT(ISNUMBER(F158)),"مادة غير موجودة",IF(I158="","ناقص",IF(I158&gt;='الإعدادات'!$B$4,"ناجح","متعثر")))))</f>
        <v/>
      </c>
      <c r="K158" s="21">
        <f>IF(J158="","",IF(OR(J158="ناجح",J158="متعثر"),1,0))</f>
        <v/>
      </c>
      <c r="L158" s="19">
        <f>IF(K158=1,C158*INDEX('الإعدادات'!$E$15:$E$29,MATCH(B158&amp;"",'الإعدادات'!$A$15:$A$29,0)),"")</f>
        <v/>
      </c>
      <c r="M158" s="19">
        <f>IF(K158=1,D158*INDEX('الإعدادات'!$E$15:$E$29,MATCH(B158&amp;"",'الإعدادات'!$A$15:$A$29,0)),"")</f>
        <v/>
      </c>
      <c r="N158" s="19">
        <f>IF(K158=1,(F158+G158)*INDEX('الإعدادات'!$E$15:$E$29,MATCH(B158&amp;"",'الإعدادات'!$A$15:$A$29,0)),"")</f>
        <v/>
      </c>
      <c r="O158" s="15">
        <f>IF(J158="متعثر",COUNTIF($J$6:J158,"متعثر"),"")</f>
        <v/>
      </c>
      <c r="P158" s="6">
        <f>IF(J158="","",IF(J158="بدون طالب","اختر الطالب",IF(J158="مادة غير موجودة","اختر المادة من الإعدادات",IF(COUNTIF('الطلاب'!$A$6:$A$305,A158&amp;"")=0,"الطالب غير موجود في الطلاب",IF(IF(ISNUMBER(C158),IF(ISNUMBER(F158),IF(C158&gt;F158,1,0),0),0)=1,"أعمال السنة أكبر من الحد الأقصى",IF(IF(ISNUMBER(D158),IF(ISNUMBER(G158),IF(D158&gt;G158,1,0),0),0)=1,"النهائي أكبر من الحد الأقصى",IF(J158="ناقص","درجة غير مكتوبة","")))))))</f>
        <v/>
      </c>
    </row>
    <row r="159">
      <c r="A159" s="5" t="n"/>
      <c r="B159" s="5" t="n"/>
      <c r="C159" s="18" t="n"/>
      <c r="D159" s="18" t="n"/>
      <c r="E159" s="6">
        <f>IF(B159&amp;""="","",IFERROR(INDEX('الإعدادات'!$B$15:$B$29,MATCH(B159&amp;"",'الإعدادات'!$A$15:$A$29,0)),""))</f>
        <v/>
      </c>
      <c r="F159" s="19">
        <f>IF(B159&amp;""="","",IFERROR(INDEX('الإعدادات'!$C$15:$C$29,MATCH(B159&amp;"",'الإعدادات'!$A$15:$A$29,0)),""))</f>
        <v/>
      </c>
      <c r="G159" s="19">
        <f>IF(B159&amp;""="","",IFERROR(INDEX('الإعدادات'!$D$15:$D$29,MATCH(B159&amp;"",'الإعدادات'!$A$15:$A$29,0)),""))</f>
        <v/>
      </c>
      <c r="H159" s="19">
        <f>IF(AND(ISNUMBER(C159),ISNUMBER(D159)),C159+D159,"")</f>
        <v/>
      </c>
      <c r="I159" s="20">
        <f>IF(ISNUMBER(H159),IF(ISNUMBER(F159),IF(F159+G159=0,"",H159/(F159+G159)),""),"")</f>
        <v/>
      </c>
      <c r="J159" s="6">
        <f>IF(AND(A159&amp;""="",B159&amp;""=""),"",IF(A159&amp;""="","بدون طالب",IF(NOT(ISNUMBER(F159)),"مادة غير موجودة",IF(I159="","ناقص",IF(I159&gt;='الإعدادات'!$B$4,"ناجح","متعثر")))))</f>
        <v/>
      </c>
      <c r="K159" s="21">
        <f>IF(J159="","",IF(OR(J159="ناجح",J159="متعثر"),1,0))</f>
        <v/>
      </c>
      <c r="L159" s="19">
        <f>IF(K159=1,C159*INDEX('الإعدادات'!$E$15:$E$29,MATCH(B159&amp;"",'الإعدادات'!$A$15:$A$29,0)),"")</f>
        <v/>
      </c>
      <c r="M159" s="19">
        <f>IF(K159=1,D159*INDEX('الإعدادات'!$E$15:$E$29,MATCH(B159&amp;"",'الإعدادات'!$A$15:$A$29,0)),"")</f>
        <v/>
      </c>
      <c r="N159" s="19">
        <f>IF(K159=1,(F159+G159)*INDEX('الإعدادات'!$E$15:$E$29,MATCH(B159&amp;"",'الإعدادات'!$A$15:$A$29,0)),"")</f>
        <v/>
      </c>
      <c r="O159" s="15">
        <f>IF(J159="متعثر",COUNTIF($J$6:J159,"متعثر"),"")</f>
        <v/>
      </c>
      <c r="P159" s="6">
        <f>IF(J159="","",IF(J159="بدون طالب","اختر الطالب",IF(J159="مادة غير موجودة","اختر المادة من الإعدادات",IF(COUNTIF('الطلاب'!$A$6:$A$305,A159&amp;"")=0,"الطالب غير موجود في الطلاب",IF(IF(ISNUMBER(C159),IF(ISNUMBER(F159),IF(C159&gt;F159,1,0),0),0)=1,"أعمال السنة أكبر من الحد الأقصى",IF(IF(ISNUMBER(D159),IF(ISNUMBER(G159),IF(D159&gt;G159,1,0),0),0)=1,"النهائي أكبر من الحد الأقصى",IF(J159="ناقص","درجة غير مكتوبة","")))))))</f>
        <v/>
      </c>
    </row>
    <row r="160">
      <c r="A160" s="5" t="n"/>
      <c r="B160" s="5" t="n"/>
      <c r="C160" s="18" t="n"/>
      <c r="D160" s="18" t="n"/>
      <c r="E160" s="6">
        <f>IF(B160&amp;""="","",IFERROR(INDEX('الإعدادات'!$B$15:$B$29,MATCH(B160&amp;"",'الإعدادات'!$A$15:$A$29,0)),""))</f>
        <v/>
      </c>
      <c r="F160" s="19">
        <f>IF(B160&amp;""="","",IFERROR(INDEX('الإعدادات'!$C$15:$C$29,MATCH(B160&amp;"",'الإعدادات'!$A$15:$A$29,0)),""))</f>
        <v/>
      </c>
      <c r="G160" s="19">
        <f>IF(B160&amp;""="","",IFERROR(INDEX('الإعدادات'!$D$15:$D$29,MATCH(B160&amp;"",'الإعدادات'!$A$15:$A$29,0)),""))</f>
        <v/>
      </c>
      <c r="H160" s="19">
        <f>IF(AND(ISNUMBER(C160),ISNUMBER(D160)),C160+D160,"")</f>
        <v/>
      </c>
      <c r="I160" s="20">
        <f>IF(ISNUMBER(H160),IF(ISNUMBER(F160),IF(F160+G160=0,"",H160/(F160+G160)),""),"")</f>
        <v/>
      </c>
      <c r="J160" s="6">
        <f>IF(AND(A160&amp;""="",B160&amp;""=""),"",IF(A160&amp;""="","بدون طالب",IF(NOT(ISNUMBER(F160)),"مادة غير موجودة",IF(I160="","ناقص",IF(I160&gt;='الإعدادات'!$B$4,"ناجح","متعثر")))))</f>
        <v/>
      </c>
      <c r="K160" s="21">
        <f>IF(J160="","",IF(OR(J160="ناجح",J160="متعثر"),1,0))</f>
        <v/>
      </c>
      <c r="L160" s="19">
        <f>IF(K160=1,C160*INDEX('الإعدادات'!$E$15:$E$29,MATCH(B160&amp;"",'الإعدادات'!$A$15:$A$29,0)),"")</f>
        <v/>
      </c>
      <c r="M160" s="19">
        <f>IF(K160=1,D160*INDEX('الإعدادات'!$E$15:$E$29,MATCH(B160&amp;"",'الإعدادات'!$A$15:$A$29,0)),"")</f>
        <v/>
      </c>
      <c r="N160" s="19">
        <f>IF(K160=1,(F160+G160)*INDEX('الإعدادات'!$E$15:$E$29,MATCH(B160&amp;"",'الإعدادات'!$A$15:$A$29,0)),"")</f>
        <v/>
      </c>
      <c r="O160" s="15">
        <f>IF(J160="متعثر",COUNTIF($J$6:J160,"متعثر"),"")</f>
        <v/>
      </c>
      <c r="P160" s="6">
        <f>IF(J160="","",IF(J160="بدون طالب","اختر الطالب",IF(J160="مادة غير موجودة","اختر المادة من الإعدادات",IF(COUNTIF('الطلاب'!$A$6:$A$305,A160&amp;"")=0,"الطالب غير موجود في الطلاب",IF(IF(ISNUMBER(C160),IF(ISNUMBER(F160),IF(C160&gt;F160,1,0),0),0)=1,"أعمال السنة أكبر من الحد الأقصى",IF(IF(ISNUMBER(D160),IF(ISNUMBER(G160),IF(D160&gt;G160,1,0),0),0)=1,"النهائي أكبر من الحد الأقصى",IF(J160="ناقص","درجة غير مكتوبة","")))))))</f>
        <v/>
      </c>
    </row>
    <row r="161">
      <c r="A161" s="5" t="n"/>
      <c r="B161" s="5" t="n"/>
      <c r="C161" s="18" t="n"/>
      <c r="D161" s="18" t="n"/>
      <c r="E161" s="6">
        <f>IF(B161&amp;""="","",IFERROR(INDEX('الإعدادات'!$B$15:$B$29,MATCH(B161&amp;"",'الإعدادات'!$A$15:$A$29,0)),""))</f>
        <v/>
      </c>
      <c r="F161" s="19">
        <f>IF(B161&amp;""="","",IFERROR(INDEX('الإعدادات'!$C$15:$C$29,MATCH(B161&amp;"",'الإعدادات'!$A$15:$A$29,0)),""))</f>
        <v/>
      </c>
      <c r="G161" s="19">
        <f>IF(B161&amp;""="","",IFERROR(INDEX('الإعدادات'!$D$15:$D$29,MATCH(B161&amp;"",'الإعدادات'!$A$15:$A$29,0)),""))</f>
        <v/>
      </c>
      <c r="H161" s="19">
        <f>IF(AND(ISNUMBER(C161),ISNUMBER(D161)),C161+D161,"")</f>
        <v/>
      </c>
      <c r="I161" s="20">
        <f>IF(ISNUMBER(H161),IF(ISNUMBER(F161),IF(F161+G161=0,"",H161/(F161+G161)),""),"")</f>
        <v/>
      </c>
      <c r="J161" s="6">
        <f>IF(AND(A161&amp;""="",B161&amp;""=""),"",IF(A161&amp;""="","بدون طالب",IF(NOT(ISNUMBER(F161)),"مادة غير موجودة",IF(I161="","ناقص",IF(I161&gt;='الإعدادات'!$B$4,"ناجح","متعثر")))))</f>
        <v/>
      </c>
      <c r="K161" s="21">
        <f>IF(J161="","",IF(OR(J161="ناجح",J161="متعثر"),1,0))</f>
        <v/>
      </c>
      <c r="L161" s="19">
        <f>IF(K161=1,C161*INDEX('الإعدادات'!$E$15:$E$29,MATCH(B161&amp;"",'الإعدادات'!$A$15:$A$29,0)),"")</f>
        <v/>
      </c>
      <c r="M161" s="19">
        <f>IF(K161=1,D161*INDEX('الإعدادات'!$E$15:$E$29,MATCH(B161&amp;"",'الإعدادات'!$A$15:$A$29,0)),"")</f>
        <v/>
      </c>
      <c r="N161" s="19">
        <f>IF(K161=1,(F161+G161)*INDEX('الإعدادات'!$E$15:$E$29,MATCH(B161&amp;"",'الإعدادات'!$A$15:$A$29,0)),"")</f>
        <v/>
      </c>
      <c r="O161" s="15">
        <f>IF(J161="متعثر",COUNTIF($J$6:J161,"متعثر"),"")</f>
        <v/>
      </c>
      <c r="P161" s="6">
        <f>IF(J161="","",IF(J161="بدون طالب","اختر الطالب",IF(J161="مادة غير موجودة","اختر المادة من الإعدادات",IF(COUNTIF('الطلاب'!$A$6:$A$305,A161&amp;"")=0,"الطالب غير موجود في الطلاب",IF(IF(ISNUMBER(C161),IF(ISNUMBER(F161),IF(C161&gt;F161,1,0),0),0)=1,"أعمال السنة أكبر من الحد الأقصى",IF(IF(ISNUMBER(D161),IF(ISNUMBER(G161),IF(D161&gt;G161,1,0),0),0)=1,"النهائي أكبر من الحد الأقصى",IF(J161="ناقص","درجة غير مكتوبة","")))))))</f>
        <v/>
      </c>
    </row>
    <row r="162">
      <c r="A162" s="5" t="n"/>
      <c r="B162" s="5" t="n"/>
      <c r="C162" s="18" t="n"/>
      <c r="D162" s="18" t="n"/>
      <c r="E162" s="6">
        <f>IF(B162&amp;""="","",IFERROR(INDEX('الإعدادات'!$B$15:$B$29,MATCH(B162&amp;"",'الإعدادات'!$A$15:$A$29,0)),""))</f>
        <v/>
      </c>
      <c r="F162" s="19">
        <f>IF(B162&amp;""="","",IFERROR(INDEX('الإعدادات'!$C$15:$C$29,MATCH(B162&amp;"",'الإعدادات'!$A$15:$A$29,0)),""))</f>
        <v/>
      </c>
      <c r="G162" s="19">
        <f>IF(B162&amp;""="","",IFERROR(INDEX('الإعدادات'!$D$15:$D$29,MATCH(B162&amp;"",'الإعدادات'!$A$15:$A$29,0)),""))</f>
        <v/>
      </c>
      <c r="H162" s="19">
        <f>IF(AND(ISNUMBER(C162),ISNUMBER(D162)),C162+D162,"")</f>
        <v/>
      </c>
      <c r="I162" s="20">
        <f>IF(ISNUMBER(H162),IF(ISNUMBER(F162),IF(F162+G162=0,"",H162/(F162+G162)),""),"")</f>
        <v/>
      </c>
      <c r="J162" s="6">
        <f>IF(AND(A162&amp;""="",B162&amp;""=""),"",IF(A162&amp;""="","بدون طالب",IF(NOT(ISNUMBER(F162)),"مادة غير موجودة",IF(I162="","ناقص",IF(I162&gt;='الإعدادات'!$B$4,"ناجح","متعثر")))))</f>
        <v/>
      </c>
      <c r="K162" s="21">
        <f>IF(J162="","",IF(OR(J162="ناجح",J162="متعثر"),1,0))</f>
        <v/>
      </c>
      <c r="L162" s="19">
        <f>IF(K162=1,C162*INDEX('الإعدادات'!$E$15:$E$29,MATCH(B162&amp;"",'الإعدادات'!$A$15:$A$29,0)),"")</f>
        <v/>
      </c>
      <c r="M162" s="19">
        <f>IF(K162=1,D162*INDEX('الإعدادات'!$E$15:$E$29,MATCH(B162&amp;"",'الإعدادات'!$A$15:$A$29,0)),"")</f>
        <v/>
      </c>
      <c r="N162" s="19">
        <f>IF(K162=1,(F162+G162)*INDEX('الإعدادات'!$E$15:$E$29,MATCH(B162&amp;"",'الإعدادات'!$A$15:$A$29,0)),"")</f>
        <v/>
      </c>
      <c r="O162" s="15">
        <f>IF(J162="متعثر",COUNTIF($J$6:J162,"متعثر"),"")</f>
        <v/>
      </c>
      <c r="P162" s="6">
        <f>IF(J162="","",IF(J162="بدون طالب","اختر الطالب",IF(J162="مادة غير موجودة","اختر المادة من الإعدادات",IF(COUNTIF('الطلاب'!$A$6:$A$305,A162&amp;"")=0,"الطالب غير موجود في الطلاب",IF(IF(ISNUMBER(C162),IF(ISNUMBER(F162),IF(C162&gt;F162,1,0),0),0)=1,"أعمال السنة أكبر من الحد الأقصى",IF(IF(ISNUMBER(D162),IF(ISNUMBER(G162),IF(D162&gt;G162,1,0),0),0)=1,"النهائي أكبر من الحد الأقصى",IF(J162="ناقص","درجة غير مكتوبة","")))))))</f>
        <v/>
      </c>
    </row>
    <row r="163">
      <c r="A163" s="5" t="n"/>
      <c r="B163" s="5" t="n"/>
      <c r="C163" s="18" t="n"/>
      <c r="D163" s="18" t="n"/>
      <c r="E163" s="6">
        <f>IF(B163&amp;""="","",IFERROR(INDEX('الإعدادات'!$B$15:$B$29,MATCH(B163&amp;"",'الإعدادات'!$A$15:$A$29,0)),""))</f>
        <v/>
      </c>
      <c r="F163" s="19">
        <f>IF(B163&amp;""="","",IFERROR(INDEX('الإعدادات'!$C$15:$C$29,MATCH(B163&amp;"",'الإعدادات'!$A$15:$A$29,0)),""))</f>
        <v/>
      </c>
      <c r="G163" s="19">
        <f>IF(B163&amp;""="","",IFERROR(INDEX('الإعدادات'!$D$15:$D$29,MATCH(B163&amp;"",'الإعدادات'!$A$15:$A$29,0)),""))</f>
        <v/>
      </c>
      <c r="H163" s="19">
        <f>IF(AND(ISNUMBER(C163),ISNUMBER(D163)),C163+D163,"")</f>
        <v/>
      </c>
      <c r="I163" s="20">
        <f>IF(ISNUMBER(H163),IF(ISNUMBER(F163),IF(F163+G163=0,"",H163/(F163+G163)),""),"")</f>
        <v/>
      </c>
      <c r="J163" s="6">
        <f>IF(AND(A163&amp;""="",B163&amp;""=""),"",IF(A163&amp;""="","بدون طالب",IF(NOT(ISNUMBER(F163)),"مادة غير موجودة",IF(I163="","ناقص",IF(I163&gt;='الإعدادات'!$B$4,"ناجح","متعثر")))))</f>
        <v/>
      </c>
      <c r="K163" s="21">
        <f>IF(J163="","",IF(OR(J163="ناجح",J163="متعثر"),1,0))</f>
        <v/>
      </c>
      <c r="L163" s="19">
        <f>IF(K163=1,C163*INDEX('الإعدادات'!$E$15:$E$29,MATCH(B163&amp;"",'الإعدادات'!$A$15:$A$29,0)),"")</f>
        <v/>
      </c>
      <c r="M163" s="19">
        <f>IF(K163=1,D163*INDEX('الإعدادات'!$E$15:$E$29,MATCH(B163&amp;"",'الإعدادات'!$A$15:$A$29,0)),"")</f>
        <v/>
      </c>
      <c r="N163" s="19">
        <f>IF(K163=1,(F163+G163)*INDEX('الإعدادات'!$E$15:$E$29,MATCH(B163&amp;"",'الإعدادات'!$A$15:$A$29,0)),"")</f>
        <v/>
      </c>
      <c r="O163" s="15">
        <f>IF(J163="متعثر",COUNTIF($J$6:J163,"متعثر"),"")</f>
        <v/>
      </c>
      <c r="P163" s="6">
        <f>IF(J163="","",IF(J163="بدون طالب","اختر الطالب",IF(J163="مادة غير موجودة","اختر المادة من الإعدادات",IF(COUNTIF('الطلاب'!$A$6:$A$305,A163&amp;"")=0,"الطالب غير موجود في الطلاب",IF(IF(ISNUMBER(C163),IF(ISNUMBER(F163),IF(C163&gt;F163,1,0),0),0)=1,"أعمال السنة أكبر من الحد الأقصى",IF(IF(ISNUMBER(D163),IF(ISNUMBER(G163),IF(D163&gt;G163,1,0),0),0)=1,"النهائي أكبر من الحد الأقصى",IF(J163="ناقص","درجة غير مكتوبة","")))))))</f>
        <v/>
      </c>
    </row>
    <row r="164">
      <c r="A164" s="5" t="n"/>
      <c r="B164" s="5" t="n"/>
      <c r="C164" s="18" t="n"/>
      <c r="D164" s="18" t="n"/>
      <c r="E164" s="6">
        <f>IF(B164&amp;""="","",IFERROR(INDEX('الإعدادات'!$B$15:$B$29,MATCH(B164&amp;"",'الإعدادات'!$A$15:$A$29,0)),""))</f>
        <v/>
      </c>
      <c r="F164" s="19">
        <f>IF(B164&amp;""="","",IFERROR(INDEX('الإعدادات'!$C$15:$C$29,MATCH(B164&amp;"",'الإعدادات'!$A$15:$A$29,0)),""))</f>
        <v/>
      </c>
      <c r="G164" s="19">
        <f>IF(B164&amp;""="","",IFERROR(INDEX('الإعدادات'!$D$15:$D$29,MATCH(B164&amp;"",'الإعدادات'!$A$15:$A$29,0)),""))</f>
        <v/>
      </c>
      <c r="H164" s="19">
        <f>IF(AND(ISNUMBER(C164),ISNUMBER(D164)),C164+D164,"")</f>
        <v/>
      </c>
      <c r="I164" s="20">
        <f>IF(ISNUMBER(H164),IF(ISNUMBER(F164),IF(F164+G164=0,"",H164/(F164+G164)),""),"")</f>
        <v/>
      </c>
      <c r="J164" s="6">
        <f>IF(AND(A164&amp;""="",B164&amp;""=""),"",IF(A164&amp;""="","بدون طالب",IF(NOT(ISNUMBER(F164)),"مادة غير موجودة",IF(I164="","ناقص",IF(I164&gt;='الإعدادات'!$B$4,"ناجح","متعثر")))))</f>
        <v/>
      </c>
      <c r="K164" s="21">
        <f>IF(J164="","",IF(OR(J164="ناجح",J164="متعثر"),1,0))</f>
        <v/>
      </c>
      <c r="L164" s="19">
        <f>IF(K164=1,C164*INDEX('الإعدادات'!$E$15:$E$29,MATCH(B164&amp;"",'الإعدادات'!$A$15:$A$29,0)),"")</f>
        <v/>
      </c>
      <c r="M164" s="19">
        <f>IF(K164=1,D164*INDEX('الإعدادات'!$E$15:$E$29,MATCH(B164&amp;"",'الإعدادات'!$A$15:$A$29,0)),"")</f>
        <v/>
      </c>
      <c r="N164" s="19">
        <f>IF(K164=1,(F164+G164)*INDEX('الإعدادات'!$E$15:$E$29,MATCH(B164&amp;"",'الإعدادات'!$A$15:$A$29,0)),"")</f>
        <v/>
      </c>
      <c r="O164" s="15">
        <f>IF(J164="متعثر",COUNTIF($J$6:J164,"متعثر"),"")</f>
        <v/>
      </c>
      <c r="P164" s="6">
        <f>IF(J164="","",IF(J164="بدون طالب","اختر الطالب",IF(J164="مادة غير موجودة","اختر المادة من الإعدادات",IF(COUNTIF('الطلاب'!$A$6:$A$305,A164&amp;"")=0,"الطالب غير موجود في الطلاب",IF(IF(ISNUMBER(C164),IF(ISNUMBER(F164),IF(C164&gt;F164,1,0),0),0)=1,"أعمال السنة أكبر من الحد الأقصى",IF(IF(ISNUMBER(D164),IF(ISNUMBER(G164),IF(D164&gt;G164,1,0),0),0)=1,"النهائي أكبر من الحد الأقصى",IF(J164="ناقص","درجة غير مكتوبة","")))))))</f>
        <v/>
      </c>
    </row>
    <row r="165">
      <c r="A165" s="5" t="n"/>
      <c r="B165" s="5" t="n"/>
      <c r="C165" s="18" t="n"/>
      <c r="D165" s="18" t="n"/>
      <c r="E165" s="6">
        <f>IF(B165&amp;""="","",IFERROR(INDEX('الإعدادات'!$B$15:$B$29,MATCH(B165&amp;"",'الإعدادات'!$A$15:$A$29,0)),""))</f>
        <v/>
      </c>
      <c r="F165" s="19">
        <f>IF(B165&amp;""="","",IFERROR(INDEX('الإعدادات'!$C$15:$C$29,MATCH(B165&amp;"",'الإعدادات'!$A$15:$A$29,0)),""))</f>
        <v/>
      </c>
      <c r="G165" s="19">
        <f>IF(B165&amp;""="","",IFERROR(INDEX('الإعدادات'!$D$15:$D$29,MATCH(B165&amp;"",'الإعدادات'!$A$15:$A$29,0)),""))</f>
        <v/>
      </c>
      <c r="H165" s="19">
        <f>IF(AND(ISNUMBER(C165),ISNUMBER(D165)),C165+D165,"")</f>
        <v/>
      </c>
      <c r="I165" s="20">
        <f>IF(ISNUMBER(H165),IF(ISNUMBER(F165),IF(F165+G165=0,"",H165/(F165+G165)),""),"")</f>
        <v/>
      </c>
      <c r="J165" s="6">
        <f>IF(AND(A165&amp;""="",B165&amp;""=""),"",IF(A165&amp;""="","بدون طالب",IF(NOT(ISNUMBER(F165)),"مادة غير موجودة",IF(I165="","ناقص",IF(I165&gt;='الإعدادات'!$B$4,"ناجح","متعثر")))))</f>
        <v/>
      </c>
      <c r="K165" s="21">
        <f>IF(J165="","",IF(OR(J165="ناجح",J165="متعثر"),1,0))</f>
        <v/>
      </c>
      <c r="L165" s="19">
        <f>IF(K165=1,C165*INDEX('الإعدادات'!$E$15:$E$29,MATCH(B165&amp;"",'الإعدادات'!$A$15:$A$29,0)),"")</f>
        <v/>
      </c>
      <c r="M165" s="19">
        <f>IF(K165=1,D165*INDEX('الإعدادات'!$E$15:$E$29,MATCH(B165&amp;"",'الإعدادات'!$A$15:$A$29,0)),"")</f>
        <v/>
      </c>
      <c r="N165" s="19">
        <f>IF(K165=1,(F165+G165)*INDEX('الإعدادات'!$E$15:$E$29,MATCH(B165&amp;"",'الإعدادات'!$A$15:$A$29,0)),"")</f>
        <v/>
      </c>
      <c r="O165" s="15">
        <f>IF(J165="متعثر",COUNTIF($J$6:J165,"متعثر"),"")</f>
        <v/>
      </c>
      <c r="P165" s="6">
        <f>IF(J165="","",IF(J165="بدون طالب","اختر الطالب",IF(J165="مادة غير موجودة","اختر المادة من الإعدادات",IF(COUNTIF('الطلاب'!$A$6:$A$305,A165&amp;"")=0,"الطالب غير موجود في الطلاب",IF(IF(ISNUMBER(C165),IF(ISNUMBER(F165),IF(C165&gt;F165,1,0),0),0)=1,"أعمال السنة أكبر من الحد الأقصى",IF(IF(ISNUMBER(D165),IF(ISNUMBER(G165),IF(D165&gt;G165,1,0),0),0)=1,"النهائي أكبر من الحد الأقصى",IF(J165="ناقص","درجة غير مكتوبة","")))))))</f>
        <v/>
      </c>
    </row>
    <row r="166">
      <c r="A166" s="5" t="n"/>
      <c r="B166" s="5" t="n"/>
      <c r="C166" s="18" t="n"/>
      <c r="D166" s="18" t="n"/>
      <c r="E166" s="6">
        <f>IF(B166&amp;""="","",IFERROR(INDEX('الإعدادات'!$B$15:$B$29,MATCH(B166&amp;"",'الإعدادات'!$A$15:$A$29,0)),""))</f>
        <v/>
      </c>
      <c r="F166" s="19">
        <f>IF(B166&amp;""="","",IFERROR(INDEX('الإعدادات'!$C$15:$C$29,MATCH(B166&amp;"",'الإعدادات'!$A$15:$A$29,0)),""))</f>
        <v/>
      </c>
      <c r="G166" s="19">
        <f>IF(B166&amp;""="","",IFERROR(INDEX('الإعدادات'!$D$15:$D$29,MATCH(B166&amp;"",'الإعدادات'!$A$15:$A$29,0)),""))</f>
        <v/>
      </c>
      <c r="H166" s="19">
        <f>IF(AND(ISNUMBER(C166),ISNUMBER(D166)),C166+D166,"")</f>
        <v/>
      </c>
      <c r="I166" s="20">
        <f>IF(ISNUMBER(H166),IF(ISNUMBER(F166),IF(F166+G166=0,"",H166/(F166+G166)),""),"")</f>
        <v/>
      </c>
      <c r="J166" s="6">
        <f>IF(AND(A166&amp;""="",B166&amp;""=""),"",IF(A166&amp;""="","بدون طالب",IF(NOT(ISNUMBER(F166)),"مادة غير موجودة",IF(I166="","ناقص",IF(I166&gt;='الإعدادات'!$B$4,"ناجح","متعثر")))))</f>
        <v/>
      </c>
      <c r="K166" s="21">
        <f>IF(J166="","",IF(OR(J166="ناجح",J166="متعثر"),1,0))</f>
        <v/>
      </c>
      <c r="L166" s="19">
        <f>IF(K166=1,C166*INDEX('الإعدادات'!$E$15:$E$29,MATCH(B166&amp;"",'الإعدادات'!$A$15:$A$29,0)),"")</f>
        <v/>
      </c>
      <c r="M166" s="19">
        <f>IF(K166=1,D166*INDEX('الإعدادات'!$E$15:$E$29,MATCH(B166&amp;"",'الإعدادات'!$A$15:$A$29,0)),"")</f>
        <v/>
      </c>
      <c r="N166" s="19">
        <f>IF(K166=1,(F166+G166)*INDEX('الإعدادات'!$E$15:$E$29,MATCH(B166&amp;"",'الإعدادات'!$A$15:$A$29,0)),"")</f>
        <v/>
      </c>
      <c r="O166" s="15">
        <f>IF(J166="متعثر",COUNTIF($J$6:J166,"متعثر"),"")</f>
        <v/>
      </c>
      <c r="P166" s="6">
        <f>IF(J166="","",IF(J166="بدون طالب","اختر الطالب",IF(J166="مادة غير موجودة","اختر المادة من الإعدادات",IF(COUNTIF('الطلاب'!$A$6:$A$305,A166&amp;"")=0,"الطالب غير موجود في الطلاب",IF(IF(ISNUMBER(C166),IF(ISNUMBER(F166),IF(C166&gt;F166,1,0),0),0)=1,"أعمال السنة أكبر من الحد الأقصى",IF(IF(ISNUMBER(D166),IF(ISNUMBER(G166),IF(D166&gt;G166,1,0),0),0)=1,"النهائي أكبر من الحد الأقصى",IF(J166="ناقص","درجة غير مكتوبة","")))))))</f>
        <v/>
      </c>
    </row>
    <row r="167">
      <c r="A167" s="5" t="n"/>
      <c r="B167" s="5" t="n"/>
      <c r="C167" s="18" t="n"/>
      <c r="D167" s="18" t="n"/>
      <c r="E167" s="6">
        <f>IF(B167&amp;""="","",IFERROR(INDEX('الإعدادات'!$B$15:$B$29,MATCH(B167&amp;"",'الإعدادات'!$A$15:$A$29,0)),""))</f>
        <v/>
      </c>
      <c r="F167" s="19">
        <f>IF(B167&amp;""="","",IFERROR(INDEX('الإعدادات'!$C$15:$C$29,MATCH(B167&amp;"",'الإعدادات'!$A$15:$A$29,0)),""))</f>
        <v/>
      </c>
      <c r="G167" s="19">
        <f>IF(B167&amp;""="","",IFERROR(INDEX('الإعدادات'!$D$15:$D$29,MATCH(B167&amp;"",'الإعدادات'!$A$15:$A$29,0)),""))</f>
        <v/>
      </c>
      <c r="H167" s="19">
        <f>IF(AND(ISNUMBER(C167),ISNUMBER(D167)),C167+D167,"")</f>
        <v/>
      </c>
      <c r="I167" s="20">
        <f>IF(ISNUMBER(H167),IF(ISNUMBER(F167),IF(F167+G167=0,"",H167/(F167+G167)),""),"")</f>
        <v/>
      </c>
      <c r="J167" s="6">
        <f>IF(AND(A167&amp;""="",B167&amp;""=""),"",IF(A167&amp;""="","بدون طالب",IF(NOT(ISNUMBER(F167)),"مادة غير موجودة",IF(I167="","ناقص",IF(I167&gt;='الإعدادات'!$B$4,"ناجح","متعثر")))))</f>
        <v/>
      </c>
      <c r="K167" s="21">
        <f>IF(J167="","",IF(OR(J167="ناجح",J167="متعثر"),1,0))</f>
        <v/>
      </c>
      <c r="L167" s="19">
        <f>IF(K167=1,C167*INDEX('الإعدادات'!$E$15:$E$29,MATCH(B167&amp;"",'الإعدادات'!$A$15:$A$29,0)),"")</f>
        <v/>
      </c>
      <c r="M167" s="19">
        <f>IF(K167=1,D167*INDEX('الإعدادات'!$E$15:$E$29,MATCH(B167&amp;"",'الإعدادات'!$A$15:$A$29,0)),"")</f>
        <v/>
      </c>
      <c r="N167" s="19">
        <f>IF(K167=1,(F167+G167)*INDEX('الإعدادات'!$E$15:$E$29,MATCH(B167&amp;"",'الإعدادات'!$A$15:$A$29,0)),"")</f>
        <v/>
      </c>
      <c r="O167" s="15">
        <f>IF(J167="متعثر",COUNTIF($J$6:J167,"متعثر"),"")</f>
        <v/>
      </c>
      <c r="P167" s="6">
        <f>IF(J167="","",IF(J167="بدون طالب","اختر الطالب",IF(J167="مادة غير موجودة","اختر المادة من الإعدادات",IF(COUNTIF('الطلاب'!$A$6:$A$305,A167&amp;"")=0,"الطالب غير موجود في الطلاب",IF(IF(ISNUMBER(C167),IF(ISNUMBER(F167),IF(C167&gt;F167,1,0),0),0)=1,"أعمال السنة أكبر من الحد الأقصى",IF(IF(ISNUMBER(D167),IF(ISNUMBER(G167),IF(D167&gt;G167,1,0),0),0)=1,"النهائي أكبر من الحد الأقصى",IF(J167="ناقص","درجة غير مكتوبة","")))))))</f>
        <v/>
      </c>
    </row>
    <row r="168">
      <c r="A168" s="5" t="n"/>
      <c r="B168" s="5" t="n"/>
      <c r="C168" s="18" t="n"/>
      <c r="D168" s="18" t="n"/>
      <c r="E168" s="6">
        <f>IF(B168&amp;""="","",IFERROR(INDEX('الإعدادات'!$B$15:$B$29,MATCH(B168&amp;"",'الإعدادات'!$A$15:$A$29,0)),""))</f>
        <v/>
      </c>
      <c r="F168" s="19">
        <f>IF(B168&amp;""="","",IFERROR(INDEX('الإعدادات'!$C$15:$C$29,MATCH(B168&amp;"",'الإعدادات'!$A$15:$A$29,0)),""))</f>
        <v/>
      </c>
      <c r="G168" s="19">
        <f>IF(B168&amp;""="","",IFERROR(INDEX('الإعدادات'!$D$15:$D$29,MATCH(B168&amp;"",'الإعدادات'!$A$15:$A$29,0)),""))</f>
        <v/>
      </c>
      <c r="H168" s="19">
        <f>IF(AND(ISNUMBER(C168),ISNUMBER(D168)),C168+D168,"")</f>
        <v/>
      </c>
      <c r="I168" s="20">
        <f>IF(ISNUMBER(H168),IF(ISNUMBER(F168),IF(F168+G168=0,"",H168/(F168+G168)),""),"")</f>
        <v/>
      </c>
      <c r="J168" s="6">
        <f>IF(AND(A168&amp;""="",B168&amp;""=""),"",IF(A168&amp;""="","بدون طالب",IF(NOT(ISNUMBER(F168)),"مادة غير موجودة",IF(I168="","ناقص",IF(I168&gt;='الإعدادات'!$B$4,"ناجح","متعثر")))))</f>
        <v/>
      </c>
      <c r="K168" s="21">
        <f>IF(J168="","",IF(OR(J168="ناجح",J168="متعثر"),1,0))</f>
        <v/>
      </c>
      <c r="L168" s="19">
        <f>IF(K168=1,C168*INDEX('الإعدادات'!$E$15:$E$29,MATCH(B168&amp;"",'الإعدادات'!$A$15:$A$29,0)),"")</f>
        <v/>
      </c>
      <c r="M168" s="19">
        <f>IF(K168=1,D168*INDEX('الإعدادات'!$E$15:$E$29,MATCH(B168&amp;"",'الإعدادات'!$A$15:$A$29,0)),"")</f>
        <v/>
      </c>
      <c r="N168" s="19">
        <f>IF(K168=1,(F168+G168)*INDEX('الإعدادات'!$E$15:$E$29,MATCH(B168&amp;"",'الإعدادات'!$A$15:$A$29,0)),"")</f>
        <v/>
      </c>
      <c r="O168" s="15">
        <f>IF(J168="متعثر",COUNTIF($J$6:J168,"متعثر"),"")</f>
        <v/>
      </c>
      <c r="P168" s="6">
        <f>IF(J168="","",IF(J168="بدون طالب","اختر الطالب",IF(J168="مادة غير موجودة","اختر المادة من الإعدادات",IF(COUNTIF('الطلاب'!$A$6:$A$305,A168&amp;"")=0,"الطالب غير موجود في الطلاب",IF(IF(ISNUMBER(C168),IF(ISNUMBER(F168),IF(C168&gt;F168,1,0),0),0)=1,"أعمال السنة أكبر من الحد الأقصى",IF(IF(ISNUMBER(D168),IF(ISNUMBER(G168),IF(D168&gt;G168,1,0),0),0)=1,"النهائي أكبر من الحد الأقصى",IF(J168="ناقص","درجة غير مكتوبة","")))))))</f>
        <v/>
      </c>
    </row>
    <row r="169">
      <c r="A169" s="5" t="n"/>
      <c r="B169" s="5" t="n"/>
      <c r="C169" s="18" t="n"/>
      <c r="D169" s="18" t="n"/>
      <c r="E169" s="6">
        <f>IF(B169&amp;""="","",IFERROR(INDEX('الإعدادات'!$B$15:$B$29,MATCH(B169&amp;"",'الإعدادات'!$A$15:$A$29,0)),""))</f>
        <v/>
      </c>
      <c r="F169" s="19">
        <f>IF(B169&amp;""="","",IFERROR(INDEX('الإعدادات'!$C$15:$C$29,MATCH(B169&amp;"",'الإعدادات'!$A$15:$A$29,0)),""))</f>
        <v/>
      </c>
      <c r="G169" s="19">
        <f>IF(B169&amp;""="","",IFERROR(INDEX('الإعدادات'!$D$15:$D$29,MATCH(B169&amp;"",'الإعدادات'!$A$15:$A$29,0)),""))</f>
        <v/>
      </c>
      <c r="H169" s="19">
        <f>IF(AND(ISNUMBER(C169),ISNUMBER(D169)),C169+D169,"")</f>
        <v/>
      </c>
      <c r="I169" s="20">
        <f>IF(ISNUMBER(H169),IF(ISNUMBER(F169),IF(F169+G169=0,"",H169/(F169+G169)),""),"")</f>
        <v/>
      </c>
      <c r="J169" s="6">
        <f>IF(AND(A169&amp;""="",B169&amp;""=""),"",IF(A169&amp;""="","بدون طالب",IF(NOT(ISNUMBER(F169)),"مادة غير موجودة",IF(I169="","ناقص",IF(I169&gt;='الإعدادات'!$B$4,"ناجح","متعثر")))))</f>
        <v/>
      </c>
      <c r="K169" s="21">
        <f>IF(J169="","",IF(OR(J169="ناجح",J169="متعثر"),1,0))</f>
        <v/>
      </c>
      <c r="L169" s="19">
        <f>IF(K169=1,C169*INDEX('الإعدادات'!$E$15:$E$29,MATCH(B169&amp;"",'الإعدادات'!$A$15:$A$29,0)),"")</f>
        <v/>
      </c>
      <c r="M169" s="19">
        <f>IF(K169=1,D169*INDEX('الإعدادات'!$E$15:$E$29,MATCH(B169&amp;"",'الإعدادات'!$A$15:$A$29,0)),"")</f>
        <v/>
      </c>
      <c r="N169" s="19">
        <f>IF(K169=1,(F169+G169)*INDEX('الإعدادات'!$E$15:$E$29,MATCH(B169&amp;"",'الإعدادات'!$A$15:$A$29,0)),"")</f>
        <v/>
      </c>
      <c r="O169" s="15">
        <f>IF(J169="متعثر",COUNTIF($J$6:J169,"متعثر"),"")</f>
        <v/>
      </c>
      <c r="P169" s="6">
        <f>IF(J169="","",IF(J169="بدون طالب","اختر الطالب",IF(J169="مادة غير موجودة","اختر المادة من الإعدادات",IF(COUNTIF('الطلاب'!$A$6:$A$305,A169&amp;"")=0,"الطالب غير موجود في الطلاب",IF(IF(ISNUMBER(C169),IF(ISNUMBER(F169),IF(C169&gt;F169,1,0),0),0)=1,"أعمال السنة أكبر من الحد الأقصى",IF(IF(ISNUMBER(D169),IF(ISNUMBER(G169),IF(D169&gt;G169,1,0),0),0)=1,"النهائي أكبر من الحد الأقصى",IF(J169="ناقص","درجة غير مكتوبة","")))))))</f>
        <v/>
      </c>
    </row>
    <row r="170">
      <c r="A170" s="5" t="n"/>
      <c r="B170" s="5" t="n"/>
      <c r="C170" s="18" t="n"/>
      <c r="D170" s="18" t="n"/>
      <c r="E170" s="6">
        <f>IF(B170&amp;""="","",IFERROR(INDEX('الإعدادات'!$B$15:$B$29,MATCH(B170&amp;"",'الإعدادات'!$A$15:$A$29,0)),""))</f>
        <v/>
      </c>
      <c r="F170" s="19">
        <f>IF(B170&amp;""="","",IFERROR(INDEX('الإعدادات'!$C$15:$C$29,MATCH(B170&amp;"",'الإعدادات'!$A$15:$A$29,0)),""))</f>
        <v/>
      </c>
      <c r="G170" s="19">
        <f>IF(B170&amp;""="","",IFERROR(INDEX('الإعدادات'!$D$15:$D$29,MATCH(B170&amp;"",'الإعدادات'!$A$15:$A$29,0)),""))</f>
        <v/>
      </c>
      <c r="H170" s="19">
        <f>IF(AND(ISNUMBER(C170),ISNUMBER(D170)),C170+D170,"")</f>
        <v/>
      </c>
      <c r="I170" s="20">
        <f>IF(ISNUMBER(H170),IF(ISNUMBER(F170),IF(F170+G170=0,"",H170/(F170+G170)),""),"")</f>
        <v/>
      </c>
      <c r="J170" s="6">
        <f>IF(AND(A170&amp;""="",B170&amp;""=""),"",IF(A170&amp;""="","بدون طالب",IF(NOT(ISNUMBER(F170)),"مادة غير موجودة",IF(I170="","ناقص",IF(I170&gt;='الإعدادات'!$B$4,"ناجح","متعثر")))))</f>
        <v/>
      </c>
      <c r="K170" s="21">
        <f>IF(J170="","",IF(OR(J170="ناجح",J170="متعثر"),1,0))</f>
        <v/>
      </c>
      <c r="L170" s="19">
        <f>IF(K170=1,C170*INDEX('الإعدادات'!$E$15:$E$29,MATCH(B170&amp;"",'الإعدادات'!$A$15:$A$29,0)),"")</f>
        <v/>
      </c>
      <c r="M170" s="19">
        <f>IF(K170=1,D170*INDEX('الإعدادات'!$E$15:$E$29,MATCH(B170&amp;"",'الإعدادات'!$A$15:$A$29,0)),"")</f>
        <v/>
      </c>
      <c r="N170" s="19">
        <f>IF(K170=1,(F170+G170)*INDEX('الإعدادات'!$E$15:$E$29,MATCH(B170&amp;"",'الإعدادات'!$A$15:$A$29,0)),"")</f>
        <v/>
      </c>
      <c r="O170" s="15">
        <f>IF(J170="متعثر",COUNTIF($J$6:J170,"متعثر"),"")</f>
        <v/>
      </c>
      <c r="P170" s="6">
        <f>IF(J170="","",IF(J170="بدون طالب","اختر الطالب",IF(J170="مادة غير موجودة","اختر المادة من الإعدادات",IF(COUNTIF('الطلاب'!$A$6:$A$305,A170&amp;"")=0,"الطالب غير موجود في الطلاب",IF(IF(ISNUMBER(C170),IF(ISNUMBER(F170),IF(C170&gt;F170,1,0),0),0)=1,"أعمال السنة أكبر من الحد الأقصى",IF(IF(ISNUMBER(D170),IF(ISNUMBER(G170),IF(D170&gt;G170,1,0),0),0)=1,"النهائي أكبر من الحد الأقصى",IF(J170="ناقص","درجة غير مكتوبة","")))))))</f>
        <v/>
      </c>
    </row>
    <row r="171">
      <c r="A171" s="5" t="n"/>
      <c r="B171" s="5" t="n"/>
      <c r="C171" s="18" t="n"/>
      <c r="D171" s="18" t="n"/>
      <c r="E171" s="6">
        <f>IF(B171&amp;""="","",IFERROR(INDEX('الإعدادات'!$B$15:$B$29,MATCH(B171&amp;"",'الإعدادات'!$A$15:$A$29,0)),""))</f>
        <v/>
      </c>
      <c r="F171" s="19">
        <f>IF(B171&amp;""="","",IFERROR(INDEX('الإعدادات'!$C$15:$C$29,MATCH(B171&amp;"",'الإعدادات'!$A$15:$A$29,0)),""))</f>
        <v/>
      </c>
      <c r="G171" s="19">
        <f>IF(B171&amp;""="","",IFERROR(INDEX('الإعدادات'!$D$15:$D$29,MATCH(B171&amp;"",'الإعدادات'!$A$15:$A$29,0)),""))</f>
        <v/>
      </c>
      <c r="H171" s="19">
        <f>IF(AND(ISNUMBER(C171),ISNUMBER(D171)),C171+D171,"")</f>
        <v/>
      </c>
      <c r="I171" s="20">
        <f>IF(ISNUMBER(H171),IF(ISNUMBER(F171),IF(F171+G171=0,"",H171/(F171+G171)),""),"")</f>
        <v/>
      </c>
      <c r="J171" s="6">
        <f>IF(AND(A171&amp;""="",B171&amp;""=""),"",IF(A171&amp;""="","بدون طالب",IF(NOT(ISNUMBER(F171)),"مادة غير موجودة",IF(I171="","ناقص",IF(I171&gt;='الإعدادات'!$B$4,"ناجح","متعثر")))))</f>
        <v/>
      </c>
      <c r="K171" s="21">
        <f>IF(J171="","",IF(OR(J171="ناجح",J171="متعثر"),1,0))</f>
        <v/>
      </c>
      <c r="L171" s="19">
        <f>IF(K171=1,C171*INDEX('الإعدادات'!$E$15:$E$29,MATCH(B171&amp;"",'الإعدادات'!$A$15:$A$29,0)),"")</f>
        <v/>
      </c>
      <c r="M171" s="19">
        <f>IF(K171=1,D171*INDEX('الإعدادات'!$E$15:$E$29,MATCH(B171&amp;"",'الإعدادات'!$A$15:$A$29,0)),"")</f>
        <v/>
      </c>
      <c r="N171" s="19">
        <f>IF(K171=1,(F171+G171)*INDEX('الإعدادات'!$E$15:$E$29,MATCH(B171&amp;"",'الإعدادات'!$A$15:$A$29,0)),"")</f>
        <v/>
      </c>
      <c r="O171" s="15">
        <f>IF(J171="متعثر",COUNTIF($J$6:J171,"متعثر"),"")</f>
        <v/>
      </c>
      <c r="P171" s="6">
        <f>IF(J171="","",IF(J171="بدون طالب","اختر الطالب",IF(J171="مادة غير موجودة","اختر المادة من الإعدادات",IF(COUNTIF('الطلاب'!$A$6:$A$305,A171&amp;"")=0,"الطالب غير موجود في الطلاب",IF(IF(ISNUMBER(C171),IF(ISNUMBER(F171),IF(C171&gt;F171,1,0),0),0)=1,"أعمال السنة أكبر من الحد الأقصى",IF(IF(ISNUMBER(D171),IF(ISNUMBER(G171),IF(D171&gt;G171,1,0),0),0)=1,"النهائي أكبر من الحد الأقصى",IF(J171="ناقص","درجة غير مكتوبة","")))))))</f>
        <v/>
      </c>
    </row>
    <row r="172">
      <c r="A172" s="5" t="n"/>
      <c r="B172" s="5" t="n"/>
      <c r="C172" s="18" t="n"/>
      <c r="D172" s="18" t="n"/>
      <c r="E172" s="6">
        <f>IF(B172&amp;""="","",IFERROR(INDEX('الإعدادات'!$B$15:$B$29,MATCH(B172&amp;"",'الإعدادات'!$A$15:$A$29,0)),""))</f>
        <v/>
      </c>
      <c r="F172" s="19">
        <f>IF(B172&amp;""="","",IFERROR(INDEX('الإعدادات'!$C$15:$C$29,MATCH(B172&amp;"",'الإعدادات'!$A$15:$A$29,0)),""))</f>
        <v/>
      </c>
      <c r="G172" s="19">
        <f>IF(B172&amp;""="","",IFERROR(INDEX('الإعدادات'!$D$15:$D$29,MATCH(B172&amp;"",'الإعدادات'!$A$15:$A$29,0)),""))</f>
        <v/>
      </c>
      <c r="H172" s="19">
        <f>IF(AND(ISNUMBER(C172),ISNUMBER(D172)),C172+D172,"")</f>
        <v/>
      </c>
      <c r="I172" s="20">
        <f>IF(ISNUMBER(H172),IF(ISNUMBER(F172),IF(F172+G172=0,"",H172/(F172+G172)),""),"")</f>
        <v/>
      </c>
      <c r="J172" s="6">
        <f>IF(AND(A172&amp;""="",B172&amp;""=""),"",IF(A172&amp;""="","بدون طالب",IF(NOT(ISNUMBER(F172)),"مادة غير موجودة",IF(I172="","ناقص",IF(I172&gt;='الإعدادات'!$B$4,"ناجح","متعثر")))))</f>
        <v/>
      </c>
      <c r="K172" s="21">
        <f>IF(J172="","",IF(OR(J172="ناجح",J172="متعثر"),1,0))</f>
        <v/>
      </c>
      <c r="L172" s="19">
        <f>IF(K172=1,C172*INDEX('الإعدادات'!$E$15:$E$29,MATCH(B172&amp;"",'الإعدادات'!$A$15:$A$29,0)),"")</f>
        <v/>
      </c>
      <c r="M172" s="19">
        <f>IF(K172=1,D172*INDEX('الإعدادات'!$E$15:$E$29,MATCH(B172&amp;"",'الإعدادات'!$A$15:$A$29,0)),"")</f>
        <v/>
      </c>
      <c r="N172" s="19">
        <f>IF(K172=1,(F172+G172)*INDEX('الإعدادات'!$E$15:$E$29,MATCH(B172&amp;"",'الإعدادات'!$A$15:$A$29,0)),"")</f>
        <v/>
      </c>
      <c r="O172" s="15">
        <f>IF(J172="متعثر",COUNTIF($J$6:J172,"متعثر"),"")</f>
        <v/>
      </c>
      <c r="P172" s="6">
        <f>IF(J172="","",IF(J172="بدون طالب","اختر الطالب",IF(J172="مادة غير موجودة","اختر المادة من الإعدادات",IF(COUNTIF('الطلاب'!$A$6:$A$305,A172&amp;"")=0,"الطالب غير موجود في الطلاب",IF(IF(ISNUMBER(C172),IF(ISNUMBER(F172),IF(C172&gt;F172,1,0),0),0)=1,"أعمال السنة أكبر من الحد الأقصى",IF(IF(ISNUMBER(D172),IF(ISNUMBER(G172),IF(D172&gt;G172,1,0),0),0)=1,"النهائي أكبر من الحد الأقصى",IF(J172="ناقص","درجة غير مكتوبة","")))))))</f>
        <v/>
      </c>
    </row>
    <row r="173">
      <c r="A173" s="5" t="n"/>
      <c r="B173" s="5" t="n"/>
      <c r="C173" s="18" t="n"/>
      <c r="D173" s="18" t="n"/>
      <c r="E173" s="6">
        <f>IF(B173&amp;""="","",IFERROR(INDEX('الإعدادات'!$B$15:$B$29,MATCH(B173&amp;"",'الإعدادات'!$A$15:$A$29,0)),""))</f>
        <v/>
      </c>
      <c r="F173" s="19">
        <f>IF(B173&amp;""="","",IFERROR(INDEX('الإعدادات'!$C$15:$C$29,MATCH(B173&amp;"",'الإعدادات'!$A$15:$A$29,0)),""))</f>
        <v/>
      </c>
      <c r="G173" s="19">
        <f>IF(B173&amp;""="","",IFERROR(INDEX('الإعدادات'!$D$15:$D$29,MATCH(B173&amp;"",'الإعدادات'!$A$15:$A$29,0)),""))</f>
        <v/>
      </c>
      <c r="H173" s="19">
        <f>IF(AND(ISNUMBER(C173),ISNUMBER(D173)),C173+D173,"")</f>
        <v/>
      </c>
      <c r="I173" s="20">
        <f>IF(ISNUMBER(H173),IF(ISNUMBER(F173),IF(F173+G173=0,"",H173/(F173+G173)),""),"")</f>
        <v/>
      </c>
      <c r="J173" s="6">
        <f>IF(AND(A173&amp;""="",B173&amp;""=""),"",IF(A173&amp;""="","بدون طالب",IF(NOT(ISNUMBER(F173)),"مادة غير موجودة",IF(I173="","ناقص",IF(I173&gt;='الإعدادات'!$B$4,"ناجح","متعثر")))))</f>
        <v/>
      </c>
      <c r="K173" s="21">
        <f>IF(J173="","",IF(OR(J173="ناجح",J173="متعثر"),1,0))</f>
        <v/>
      </c>
      <c r="L173" s="19">
        <f>IF(K173=1,C173*INDEX('الإعدادات'!$E$15:$E$29,MATCH(B173&amp;"",'الإعدادات'!$A$15:$A$29,0)),"")</f>
        <v/>
      </c>
      <c r="M173" s="19">
        <f>IF(K173=1,D173*INDEX('الإعدادات'!$E$15:$E$29,MATCH(B173&amp;"",'الإعدادات'!$A$15:$A$29,0)),"")</f>
        <v/>
      </c>
      <c r="N173" s="19">
        <f>IF(K173=1,(F173+G173)*INDEX('الإعدادات'!$E$15:$E$29,MATCH(B173&amp;"",'الإعدادات'!$A$15:$A$29,0)),"")</f>
        <v/>
      </c>
      <c r="O173" s="15">
        <f>IF(J173="متعثر",COUNTIF($J$6:J173,"متعثر"),"")</f>
        <v/>
      </c>
      <c r="P173" s="6">
        <f>IF(J173="","",IF(J173="بدون طالب","اختر الطالب",IF(J173="مادة غير موجودة","اختر المادة من الإعدادات",IF(COUNTIF('الطلاب'!$A$6:$A$305,A173&amp;"")=0,"الطالب غير موجود في الطلاب",IF(IF(ISNUMBER(C173),IF(ISNUMBER(F173),IF(C173&gt;F173,1,0),0),0)=1,"أعمال السنة أكبر من الحد الأقصى",IF(IF(ISNUMBER(D173),IF(ISNUMBER(G173),IF(D173&gt;G173,1,0),0),0)=1,"النهائي أكبر من الحد الأقصى",IF(J173="ناقص","درجة غير مكتوبة","")))))))</f>
        <v/>
      </c>
    </row>
    <row r="174">
      <c r="A174" s="5" t="n"/>
      <c r="B174" s="5" t="n"/>
      <c r="C174" s="18" t="n"/>
      <c r="D174" s="18" t="n"/>
      <c r="E174" s="6">
        <f>IF(B174&amp;""="","",IFERROR(INDEX('الإعدادات'!$B$15:$B$29,MATCH(B174&amp;"",'الإعدادات'!$A$15:$A$29,0)),""))</f>
        <v/>
      </c>
      <c r="F174" s="19">
        <f>IF(B174&amp;""="","",IFERROR(INDEX('الإعدادات'!$C$15:$C$29,MATCH(B174&amp;"",'الإعدادات'!$A$15:$A$29,0)),""))</f>
        <v/>
      </c>
      <c r="G174" s="19">
        <f>IF(B174&amp;""="","",IFERROR(INDEX('الإعدادات'!$D$15:$D$29,MATCH(B174&amp;"",'الإعدادات'!$A$15:$A$29,0)),""))</f>
        <v/>
      </c>
      <c r="H174" s="19">
        <f>IF(AND(ISNUMBER(C174),ISNUMBER(D174)),C174+D174,"")</f>
        <v/>
      </c>
      <c r="I174" s="20">
        <f>IF(ISNUMBER(H174),IF(ISNUMBER(F174),IF(F174+G174=0,"",H174/(F174+G174)),""),"")</f>
        <v/>
      </c>
      <c r="J174" s="6">
        <f>IF(AND(A174&amp;""="",B174&amp;""=""),"",IF(A174&amp;""="","بدون طالب",IF(NOT(ISNUMBER(F174)),"مادة غير موجودة",IF(I174="","ناقص",IF(I174&gt;='الإعدادات'!$B$4,"ناجح","متعثر")))))</f>
        <v/>
      </c>
      <c r="K174" s="21">
        <f>IF(J174="","",IF(OR(J174="ناجح",J174="متعثر"),1,0))</f>
        <v/>
      </c>
      <c r="L174" s="19">
        <f>IF(K174=1,C174*INDEX('الإعدادات'!$E$15:$E$29,MATCH(B174&amp;"",'الإعدادات'!$A$15:$A$29,0)),"")</f>
        <v/>
      </c>
      <c r="M174" s="19">
        <f>IF(K174=1,D174*INDEX('الإعدادات'!$E$15:$E$29,MATCH(B174&amp;"",'الإعدادات'!$A$15:$A$29,0)),"")</f>
        <v/>
      </c>
      <c r="N174" s="19">
        <f>IF(K174=1,(F174+G174)*INDEX('الإعدادات'!$E$15:$E$29,MATCH(B174&amp;"",'الإعدادات'!$A$15:$A$29,0)),"")</f>
        <v/>
      </c>
      <c r="O174" s="15">
        <f>IF(J174="متعثر",COUNTIF($J$6:J174,"متعثر"),"")</f>
        <v/>
      </c>
      <c r="P174" s="6">
        <f>IF(J174="","",IF(J174="بدون طالب","اختر الطالب",IF(J174="مادة غير موجودة","اختر المادة من الإعدادات",IF(COUNTIF('الطلاب'!$A$6:$A$305,A174&amp;"")=0,"الطالب غير موجود في الطلاب",IF(IF(ISNUMBER(C174),IF(ISNUMBER(F174),IF(C174&gt;F174,1,0),0),0)=1,"أعمال السنة أكبر من الحد الأقصى",IF(IF(ISNUMBER(D174),IF(ISNUMBER(G174),IF(D174&gt;G174,1,0),0),0)=1,"النهائي أكبر من الحد الأقصى",IF(J174="ناقص","درجة غير مكتوبة","")))))))</f>
        <v/>
      </c>
    </row>
    <row r="175">
      <c r="A175" s="5" t="n"/>
      <c r="B175" s="5" t="n"/>
      <c r="C175" s="18" t="n"/>
      <c r="D175" s="18" t="n"/>
      <c r="E175" s="6">
        <f>IF(B175&amp;""="","",IFERROR(INDEX('الإعدادات'!$B$15:$B$29,MATCH(B175&amp;"",'الإعدادات'!$A$15:$A$29,0)),""))</f>
        <v/>
      </c>
      <c r="F175" s="19">
        <f>IF(B175&amp;""="","",IFERROR(INDEX('الإعدادات'!$C$15:$C$29,MATCH(B175&amp;"",'الإعدادات'!$A$15:$A$29,0)),""))</f>
        <v/>
      </c>
      <c r="G175" s="19">
        <f>IF(B175&amp;""="","",IFERROR(INDEX('الإعدادات'!$D$15:$D$29,MATCH(B175&amp;"",'الإعدادات'!$A$15:$A$29,0)),""))</f>
        <v/>
      </c>
      <c r="H175" s="19">
        <f>IF(AND(ISNUMBER(C175),ISNUMBER(D175)),C175+D175,"")</f>
        <v/>
      </c>
      <c r="I175" s="20">
        <f>IF(ISNUMBER(H175),IF(ISNUMBER(F175),IF(F175+G175=0,"",H175/(F175+G175)),""),"")</f>
        <v/>
      </c>
      <c r="J175" s="6">
        <f>IF(AND(A175&amp;""="",B175&amp;""=""),"",IF(A175&amp;""="","بدون طالب",IF(NOT(ISNUMBER(F175)),"مادة غير موجودة",IF(I175="","ناقص",IF(I175&gt;='الإعدادات'!$B$4,"ناجح","متعثر")))))</f>
        <v/>
      </c>
      <c r="K175" s="21">
        <f>IF(J175="","",IF(OR(J175="ناجح",J175="متعثر"),1,0))</f>
        <v/>
      </c>
      <c r="L175" s="19">
        <f>IF(K175=1,C175*INDEX('الإعدادات'!$E$15:$E$29,MATCH(B175&amp;"",'الإعدادات'!$A$15:$A$29,0)),"")</f>
        <v/>
      </c>
      <c r="M175" s="19">
        <f>IF(K175=1,D175*INDEX('الإعدادات'!$E$15:$E$29,MATCH(B175&amp;"",'الإعدادات'!$A$15:$A$29,0)),"")</f>
        <v/>
      </c>
      <c r="N175" s="19">
        <f>IF(K175=1,(F175+G175)*INDEX('الإعدادات'!$E$15:$E$29,MATCH(B175&amp;"",'الإعدادات'!$A$15:$A$29,0)),"")</f>
        <v/>
      </c>
      <c r="O175" s="15">
        <f>IF(J175="متعثر",COUNTIF($J$6:J175,"متعثر"),"")</f>
        <v/>
      </c>
      <c r="P175" s="6">
        <f>IF(J175="","",IF(J175="بدون طالب","اختر الطالب",IF(J175="مادة غير موجودة","اختر المادة من الإعدادات",IF(COUNTIF('الطلاب'!$A$6:$A$305,A175&amp;"")=0,"الطالب غير موجود في الطلاب",IF(IF(ISNUMBER(C175),IF(ISNUMBER(F175),IF(C175&gt;F175,1,0),0),0)=1,"أعمال السنة أكبر من الحد الأقصى",IF(IF(ISNUMBER(D175),IF(ISNUMBER(G175),IF(D175&gt;G175,1,0),0),0)=1,"النهائي أكبر من الحد الأقصى",IF(J175="ناقص","درجة غير مكتوبة","")))))))</f>
        <v/>
      </c>
    </row>
    <row r="176">
      <c r="A176" s="5" t="n"/>
      <c r="B176" s="5" t="n"/>
      <c r="C176" s="18" t="n"/>
      <c r="D176" s="18" t="n"/>
      <c r="E176" s="6">
        <f>IF(B176&amp;""="","",IFERROR(INDEX('الإعدادات'!$B$15:$B$29,MATCH(B176&amp;"",'الإعدادات'!$A$15:$A$29,0)),""))</f>
        <v/>
      </c>
      <c r="F176" s="19">
        <f>IF(B176&amp;""="","",IFERROR(INDEX('الإعدادات'!$C$15:$C$29,MATCH(B176&amp;"",'الإعدادات'!$A$15:$A$29,0)),""))</f>
        <v/>
      </c>
      <c r="G176" s="19">
        <f>IF(B176&amp;""="","",IFERROR(INDEX('الإعدادات'!$D$15:$D$29,MATCH(B176&amp;"",'الإعدادات'!$A$15:$A$29,0)),""))</f>
        <v/>
      </c>
      <c r="H176" s="19">
        <f>IF(AND(ISNUMBER(C176),ISNUMBER(D176)),C176+D176,"")</f>
        <v/>
      </c>
      <c r="I176" s="20">
        <f>IF(ISNUMBER(H176),IF(ISNUMBER(F176),IF(F176+G176=0,"",H176/(F176+G176)),""),"")</f>
        <v/>
      </c>
      <c r="J176" s="6">
        <f>IF(AND(A176&amp;""="",B176&amp;""=""),"",IF(A176&amp;""="","بدون طالب",IF(NOT(ISNUMBER(F176)),"مادة غير موجودة",IF(I176="","ناقص",IF(I176&gt;='الإعدادات'!$B$4,"ناجح","متعثر")))))</f>
        <v/>
      </c>
      <c r="K176" s="21">
        <f>IF(J176="","",IF(OR(J176="ناجح",J176="متعثر"),1,0))</f>
        <v/>
      </c>
      <c r="L176" s="19">
        <f>IF(K176=1,C176*INDEX('الإعدادات'!$E$15:$E$29,MATCH(B176&amp;"",'الإعدادات'!$A$15:$A$29,0)),"")</f>
        <v/>
      </c>
      <c r="M176" s="19">
        <f>IF(K176=1,D176*INDEX('الإعدادات'!$E$15:$E$29,MATCH(B176&amp;"",'الإعدادات'!$A$15:$A$29,0)),"")</f>
        <v/>
      </c>
      <c r="N176" s="19">
        <f>IF(K176=1,(F176+G176)*INDEX('الإعدادات'!$E$15:$E$29,MATCH(B176&amp;"",'الإعدادات'!$A$15:$A$29,0)),"")</f>
        <v/>
      </c>
      <c r="O176" s="15">
        <f>IF(J176="متعثر",COUNTIF($J$6:J176,"متعثر"),"")</f>
        <v/>
      </c>
      <c r="P176" s="6">
        <f>IF(J176="","",IF(J176="بدون طالب","اختر الطالب",IF(J176="مادة غير موجودة","اختر المادة من الإعدادات",IF(COUNTIF('الطلاب'!$A$6:$A$305,A176&amp;"")=0,"الطالب غير موجود في الطلاب",IF(IF(ISNUMBER(C176),IF(ISNUMBER(F176),IF(C176&gt;F176,1,0),0),0)=1,"أعمال السنة أكبر من الحد الأقصى",IF(IF(ISNUMBER(D176),IF(ISNUMBER(G176),IF(D176&gt;G176,1,0),0),0)=1,"النهائي أكبر من الحد الأقصى",IF(J176="ناقص","درجة غير مكتوبة","")))))))</f>
        <v/>
      </c>
    </row>
    <row r="177">
      <c r="A177" s="5" t="n"/>
      <c r="B177" s="5" t="n"/>
      <c r="C177" s="18" t="n"/>
      <c r="D177" s="18" t="n"/>
      <c r="E177" s="6">
        <f>IF(B177&amp;""="","",IFERROR(INDEX('الإعدادات'!$B$15:$B$29,MATCH(B177&amp;"",'الإعدادات'!$A$15:$A$29,0)),""))</f>
        <v/>
      </c>
      <c r="F177" s="19">
        <f>IF(B177&amp;""="","",IFERROR(INDEX('الإعدادات'!$C$15:$C$29,MATCH(B177&amp;"",'الإعدادات'!$A$15:$A$29,0)),""))</f>
        <v/>
      </c>
      <c r="G177" s="19">
        <f>IF(B177&amp;""="","",IFERROR(INDEX('الإعدادات'!$D$15:$D$29,MATCH(B177&amp;"",'الإعدادات'!$A$15:$A$29,0)),""))</f>
        <v/>
      </c>
      <c r="H177" s="19">
        <f>IF(AND(ISNUMBER(C177),ISNUMBER(D177)),C177+D177,"")</f>
        <v/>
      </c>
      <c r="I177" s="20">
        <f>IF(ISNUMBER(H177),IF(ISNUMBER(F177),IF(F177+G177=0,"",H177/(F177+G177)),""),"")</f>
        <v/>
      </c>
      <c r="J177" s="6">
        <f>IF(AND(A177&amp;""="",B177&amp;""=""),"",IF(A177&amp;""="","بدون طالب",IF(NOT(ISNUMBER(F177)),"مادة غير موجودة",IF(I177="","ناقص",IF(I177&gt;='الإعدادات'!$B$4,"ناجح","متعثر")))))</f>
        <v/>
      </c>
      <c r="K177" s="21">
        <f>IF(J177="","",IF(OR(J177="ناجح",J177="متعثر"),1,0))</f>
        <v/>
      </c>
      <c r="L177" s="19">
        <f>IF(K177=1,C177*INDEX('الإعدادات'!$E$15:$E$29,MATCH(B177&amp;"",'الإعدادات'!$A$15:$A$29,0)),"")</f>
        <v/>
      </c>
      <c r="M177" s="19">
        <f>IF(K177=1,D177*INDEX('الإعدادات'!$E$15:$E$29,MATCH(B177&amp;"",'الإعدادات'!$A$15:$A$29,0)),"")</f>
        <v/>
      </c>
      <c r="N177" s="19">
        <f>IF(K177=1,(F177+G177)*INDEX('الإعدادات'!$E$15:$E$29,MATCH(B177&amp;"",'الإعدادات'!$A$15:$A$29,0)),"")</f>
        <v/>
      </c>
      <c r="O177" s="15">
        <f>IF(J177="متعثر",COUNTIF($J$6:J177,"متعثر"),"")</f>
        <v/>
      </c>
      <c r="P177" s="6">
        <f>IF(J177="","",IF(J177="بدون طالب","اختر الطالب",IF(J177="مادة غير موجودة","اختر المادة من الإعدادات",IF(COUNTIF('الطلاب'!$A$6:$A$305,A177&amp;"")=0,"الطالب غير موجود في الطلاب",IF(IF(ISNUMBER(C177),IF(ISNUMBER(F177),IF(C177&gt;F177,1,0),0),0)=1,"أعمال السنة أكبر من الحد الأقصى",IF(IF(ISNUMBER(D177),IF(ISNUMBER(G177),IF(D177&gt;G177,1,0),0),0)=1,"النهائي أكبر من الحد الأقصى",IF(J177="ناقص","درجة غير مكتوبة","")))))))</f>
        <v/>
      </c>
    </row>
    <row r="178">
      <c r="A178" s="5" t="n"/>
      <c r="B178" s="5" t="n"/>
      <c r="C178" s="18" t="n"/>
      <c r="D178" s="18" t="n"/>
      <c r="E178" s="6">
        <f>IF(B178&amp;""="","",IFERROR(INDEX('الإعدادات'!$B$15:$B$29,MATCH(B178&amp;"",'الإعدادات'!$A$15:$A$29,0)),""))</f>
        <v/>
      </c>
      <c r="F178" s="19">
        <f>IF(B178&amp;""="","",IFERROR(INDEX('الإعدادات'!$C$15:$C$29,MATCH(B178&amp;"",'الإعدادات'!$A$15:$A$29,0)),""))</f>
        <v/>
      </c>
      <c r="G178" s="19">
        <f>IF(B178&amp;""="","",IFERROR(INDEX('الإعدادات'!$D$15:$D$29,MATCH(B178&amp;"",'الإعدادات'!$A$15:$A$29,0)),""))</f>
        <v/>
      </c>
      <c r="H178" s="19">
        <f>IF(AND(ISNUMBER(C178),ISNUMBER(D178)),C178+D178,"")</f>
        <v/>
      </c>
      <c r="I178" s="20">
        <f>IF(ISNUMBER(H178),IF(ISNUMBER(F178),IF(F178+G178=0,"",H178/(F178+G178)),""),"")</f>
        <v/>
      </c>
      <c r="J178" s="6">
        <f>IF(AND(A178&amp;""="",B178&amp;""=""),"",IF(A178&amp;""="","بدون طالب",IF(NOT(ISNUMBER(F178)),"مادة غير موجودة",IF(I178="","ناقص",IF(I178&gt;='الإعدادات'!$B$4,"ناجح","متعثر")))))</f>
        <v/>
      </c>
      <c r="K178" s="21">
        <f>IF(J178="","",IF(OR(J178="ناجح",J178="متعثر"),1,0))</f>
        <v/>
      </c>
      <c r="L178" s="19">
        <f>IF(K178=1,C178*INDEX('الإعدادات'!$E$15:$E$29,MATCH(B178&amp;"",'الإعدادات'!$A$15:$A$29,0)),"")</f>
        <v/>
      </c>
      <c r="M178" s="19">
        <f>IF(K178=1,D178*INDEX('الإعدادات'!$E$15:$E$29,MATCH(B178&amp;"",'الإعدادات'!$A$15:$A$29,0)),"")</f>
        <v/>
      </c>
      <c r="N178" s="19">
        <f>IF(K178=1,(F178+G178)*INDEX('الإعدادات'!$E$15:$E$29,MATCH(B178&amp;"",'الإعدادات'!$A$15:$A$29,0)),"")</f>
        <v/>
      </c>
      <c r="O178" s="15">
        <f>IF(J178="متعثر",COUNTIF($J$6:J178,"متعثر"),"")</f>
        <v/>
      </c>
      <c r="P178" s="6">
        <f>IF(J178="","",IF(J178="بدون طالب","اختر الطالب",IF(J178="مادة غير موجودة","اختر المادة من الإعدادات",IF(COUNTIF('الطلاب'!$A$6:$A$305,A178&amp;"")=0,"الطالب غير موجود في الطلاب",IF(IF(ISNUMBER(C178),IF(ISNUMBER(F178),IF(C178&gt;F178,1,0),0),0)=1,"أعمال السنة أكبر من الحد الأقصى",IF(IF(ISNUMBER(D178),IF(ISNUMBER(G178),IF(D178&gt;G178,1,0),0),0)=1,"النهائي أكبر من الحد الأقصى",IF(J178="ناقص","درجة غير مكتوبة","")))))))</f>
        <v/>
      </c>
    </row>
    <row r="179">
      <c r="A179" s="5" t="n"/>
      <c r="B179" s="5" t="n"/>
      <c r="C179" s="18" t="n"/>
      <c r="D179" s="18" t="n"/>
      <c r="E179" s="6">
        <f>IF(B179&amp;""="","",IFERROR(INDEX('الإعدادات'!$B$15:$B$29,MATCH(B179&amp;"",'الإعدادات'!$A$15:$A$29,0)),""))</f>
        <v/>
      </c>
      <c r="F179" s="19">
        <f>IF(B179&amp;""="","",IFERROR(INDEX('الإعدادات'!$C$15:$C$29,MATCH(B179&amp;"",'الإعدادات'!$A$15:$A$29,0)),""))</f>
        <v/>
      </c>
      <c r="G179" s="19">
        <f>IF(B179&amp;""="","",IFERROR(INDEX('الإعدادات'!$D$15:$D$29,MATCH(B179&amp;"",'الإعدادات'!$A$15:$A$29,0)),""))</f>
        <v/>
      </c>
      <c r="H179" s="19">
        <f>IF(AND(ISNUMBER(C179),ISNUMBER(D179)),C179+D179,"")</f>
        <v/>
      </c>
      <c r="I179" s="20">
        <f>IF(ISNUMBER(H179),IF(ISNUMBER(F179),IF(F179+G179=0,"",H179/(F179+G179)),""),"")</f>
        <v/>
      </c>
      <c r="J179" s="6">
        <f>IF(AND(A179&amp;""="",B179&amp;""=""),"",IF(A179&amp;""="","بدون طالب",IF(NOT(ISNUMBER(F179)),"مادة غير موجودة",IF(I179="","ناقص",IF(I179&gt;='الإعدادات'!$B$4,"ناجح","متعثر")))))</f>
        <v/>
      </c>
      <c r="K179" s="21">
        <f>IF(J179="","",IF(OR(J179="ناجح",J179="متعثر"),1,0))</f>
        <v/>
      </c>
      <c r="L179" s="19">
        <f>IF(K179=1,C179*INDEX('الإعدادات'!$E$15:$E$29,MATCH(B179&amp;"",'الإعدادات'!$A$15:$A$29,0)),"")</f>
        <v/>
      </c>
      <c r="M179" s="19">
        <f>IF(K179=1,D179*INDEX('الإعدادات'!$E$15:$E$29,MATCH(B179&amp;"",'الإعدادات'!$A$15:$A$29,0)),"")</f>
        <v/>
      </c>
      <c r="N179" s="19">
        <f>IF(K179=1,(F179+G179)*INDEX('الإعدادات'!$E$15:$E$29,MATCH(B179&amp;"",'الإعدادات'!$A$15:$A$29,0)),"")</f>
        <v/>
      </c>
      <c r="O179" s="15">
        <f>IF(J179="متعثر",COUNTIF($J$6:J179,"متعثر"),"")</f>
        <v/>
      </c>
      <c r="P179" s="6">
        <f>IF(J179="","",IF(J179="بدون طالب","اختر الطالب",IF(J179="مادة غير موجودة","اختر المادة من الإعدادات",IF(COUNTIF('الطلاب'!$A$6:$A$305,A179&amp;"")=0,"الطالب غير موجود في الطلاب",IF(IF(ISNUMBER(C179),IF(ISNUMBER(F179),IF(C179&gt;F179,1,0),0),0)=1,"أعمال السنة أكبر من الحد الأقصى",IF(IF(ISNUMBER(D179),IF(ISNUMBER(G179),IF(D179&gt;G179,1,0),0),0)=1,"النهائي أكبر من الحد الأقصى",IF(J179="ناقص","درجة غير مكتوبة","")))))))</f>
        <v/>
      </c>
    </row>
    <row r="180">
      <c r="A180" s="5" t="n"/>
      <c r="B180" s="5" t="n"/>
      <c r="C180" s="18" t="n"/>
      <c r="D180" s="18" t="n"/>
      <c r="E180" s="6">
        <f>IF(B180&amp;""="","",IFERROR(INDEX('الإعدادات'!$B$15:$B$29,MATCH(B180&amp;"",'الإعدادات'!$A$15:$A$29,0)),""))</f>
        <v/>
      </c>
      <c r="F180" s="19">
        <f>IF(B180&amp;""="","",IFERROR(INDEX('الإعدادات'!$C$15:$C$29,MATCH(B180&amp;"",'الإعدادات'!$A$15:$A$29,0)),""))</f>
        <v/>
      </c>
      <c r="G180" s="19">
        <f>IF(B180&amp;""="","",IFERROR(INDEX('الإعدادات'!$D$15:$D$29,MATCH(B180&amp;"",'الإعدادات'!$A$15:$A$29,0)),""))</f>
        <v/>
      </c>
      <c r="H180" s="19">
        <f>IF(AND(ISNUMBER(C180),ISNUMBER(D180)),C180+D180,"")</f>
        <v/>
      </c>
      <c r="I180" s="20">
        <f>IF(ISNUMBER(H180),IF(ISNUMBER(F180),IF(F180+G180=0,"",H180/(F180+G180)),""),"")</f>
        <v/>
      </c>
      <c r="J180" s="6">
        <f>IF(AND(A180&amp;""="",B180&amp;""=""),"",IF(A180&amp;""="","بدون طالب",IF(NOT(ISNUMBER(F180)),"مادة غير موجودة",IF(I180="","ناقص",IF(I180&gt;='الإعدادات'!$B$4,"ناجح","متعثر")))))</f>
        <v/>
      </c>
      <c r="K180" s="21">
        <f>IF(J180="","",IF(OR(J180="ناجح",J180="متعثر"),1,0))</f>
        <v/>
      </c>
      <c r="L180" s="19">
        <f>IF(K180=1,C180*INDEX('الإعدادات'!$E$15:$E$29,MATCH(B180&amp;"",'الإعدادات'!$A$15:$A$29,0)),"")</f>
        <v/>
      </c>
      <c r="M180" s="19">
        <f>IF(K180=1,D180*INDEX('الإعدادات'!$E$15:$E$29,MATCH(B180&amp;"",'الإعدادات'!$A$15:$A$29,0)),"")</f>
        <v/>
      </c>
      <c r="N180" s="19">
        <f>IF(K180=1,(F180+G180)*INDEX('الإعدادات'!$E$15:$E$29,MATCH(B180&amp;"",'الإعدادات'!$A$15:$A$29,0)),"")</f>
        <v/>
      </c>
      <c r="O180" s="15">
        <f>IF(J180="متعثر",COUNTIF($J$6:J180,"متعثر"),"")</f>
        <v/>
      </c>
      <c r="P180" s="6">
        <f>IF(J180="","",IF(J180="بدون طالب","اختر الطالب",IF(J180="مادة غير موجودة","اختر المادة من الإعدادات",IF(COUNTIF('الطلاب'!$A$6:$A$305,A180&amp;"")=0,"الطالب غير موجود في الطلاب",IF(IF(ISNUMBER(C180),IF(ISNUMBER(F180),IF(C180&gt;F180,1,0),0),0)=1,"أعمال السنة أكبر من الحد الأقصى",IF(IF(ISNUMBER(D180),IF(ISNUMBER(G180),IF(D180&gt;G180,1,0),0),0)=1,"النهائي أكبر من الحد الأقصى",IF(J180="ناقص","درجة غير مكتوبة","")))))))</f>
        <v/>
      </c>
    </row>
    <row r="181">
      <c r="A181" s="5" t="n"/>
      <c r="B181" s="5" t="n"/>
      <c r="C181" s="18" t="n"/>
      <c r="D181" s="18" t="n"/>
      <c r="E181" s="6">
        <f>IF(B181&amp;""="","",IFERROR(INDEX('الإعدادات'!$B$15:$B$29,MATCH(B181&amp;"",'الإعدادات'!$A$15:$A$29,0)),""))</f>
        <v/>
      </c>
      <c r="F181" s="19">
        <f>IF(B181&amp;""="","",IFERROR(INDEX('الإعدادات'!$C$15:$C$29,MATCH(B181&amp;"",'الإعدادات'!$A$15:$A$29,0)),""))</f>
        <v/>
      </c>
      <c r="G181" s="19">
        <f>IF(B181&amp;""="","",IFERROR(INDEX('الإعدادات'!$D$15:$D$29,MATCH(B181&amp;"",'الإعدادات'!$A$15:$A$29,0)),""))</f>
        <v/>
      </c>
      <c r="H181" s="19">
        <f>IF(AND(ISNUMBER(C181),ISNUMBER(D181)),C181+D181,"")</f>
        <v/>
      </c>
      <c r="I181" s="20">
        <f>IF(ISNUMBER(H181),IF(ISNUMBER(F181),IF(F181+G181=0,"",H181/(F181+G181)),""),"")</f>
        <v/>
      </c>
      <c r="J181" s="6">
        <f>IF(AND(A181&amp;""="",B181&amp;""=""),"",IF(A181&amp;""="","بدون طالب",IF(NOT(ISNUMBER(F181)),"مادة غير موجودة",IF(I181="","ناقص",IF(I181&gt;='الإعدادات'!$B$4,"ناجح","متعثر")))))</f>
        <v/>
      </c>
      <c r="K181" s="21">
        <f>IF(J181="","",IF(OR(J181="ناجح",J181="متعثر"),1,0))</f>
        <v/>
      </c>
      <c r="L181" s="19">
        <f>IF(K181=1,C181*INDEX('الإعدادات'!$E$15:$E$29,MATCH(B181&amp;"",'الإعدادات'!$A$15:$A$29,0)),"")</f>
        <v/>
      </c>
      <c r="M181" s="19">
        <f>IF(K181=1,D181*INDEX('الإعدادات'!$E$15:$E$29,MATCH(B181&amp;"",'الإعدادات'!$A$15:$A$29,0)),"")</f>
        <v/>
      </c>
      <c r="N181" s="19">
        <f>IF(K181=1,(F181+G181)*INDEX('الإعدادات'!$E$15:$E$29,MATCH(B181&amp;"",'الإعدادات'!$A$15:$A$29,0)),"")</f>
        <v/>
      </c>
      <c r="O181" s="15">
        <f>IF(J181="متعثر",COUNTIF($J$6:J181,"متعثر"),"")</f>
        <v/>
      </c>
      <c r="P181" s="6">
        <f>IF(J181="","",IF(J181="بدون طالب","اختر الطالب",IF(J181="مادة غير موجودة","اختر المادة من الإعدادات",IF(COUNTIF('الطلاب'!$A$6:$A$305,A181&amp;"")=0,"الطالب غير موجود في الطلاب",IF(IF(ISNUMBER(C181),IF(ISNUMBER(F181),IF(C181&gt;F181,1,0),0),0)=1,"أعمال السنة أكبر من الحد الأقصى",IF(IF(ISNUMBER(D181),IF(ISNUMBER(G181),IF(D181&gt;G181,1,0),0),0)=1,"النهائي أكبر من الحد الأقصى",IF(J181="ناقص","درجة غير مكتوبة","")))))))</f>
        <v/>
      </c>
    </row>
    <row r="182">
      <c r="A182" s="5" t="n"/>
      <c r="B182" s="5" t="n"/>
      <c r="C182" s="18" t="n"/>
      <c r="D182" s="18" t="n"/>
      <c r="E182" s="6">
        <f>IF(B182&amp;""="","",IFERROR(INDEX('الإعدادات'!$B$15:$B$29,MATCH(B182&amp;"",'الإعدادات'!$A$15:$A$29,0)),""))</f>
        <v/>
      </c>
      <c r="F182" s="19">
        <f>IF(B182&amp;""="","",IFERROR(INDEX('الإعدادات'!$C$15:$C$29,MATCH(B182&amp;"",'الإعدادات'!$A$15:$A$29,0)),""))</f>
        <v/>
      </c>
      <c r="G182" s="19">
        <f>IF(B182&amp;""="","",IFERROR(INDEX('الإعدادات'!$D$15:$D$29,MATCH(B182&amp;"",'الإعدادات'!$A$15:$A$29,0)),""))</f>
        <v/>
      </c>
      <c r="H182" s="19">
        <f>IF(AND(ISNUMBER(C182),ISNUMBER(D182)),C182+D182,"")</f>
        <v/>
      </c>
      <c r="I182" s="20">
        <f>IF(ISNUMBER(H182),IF(ISNUMBER(F182),IF(F182+G182=0,"",H182/(F182+G182)),""),"")</f>
        <v/>
      </c>
      <c r="J182" s="6">
        <f>IF(AND(A182&amp;""="",B182&amp;""=""),"",IF(A182&amp;""="","بدون طالب",IF(NOT(ISNUMBER(F182)),"مادة غير موجودة",IF(I182="","ناقص",IF(I182&gt;='الإعدادات'!$B$4,"ناجح","متعثر")))))</f>
        <v/>
      </c>
      <c r="K182" s="21">
        <f>IF(J182="","",IF(OR(J182="ناجح",J182="متعثر"),1,0))</f>
        <v/>
      </c>
      <c r="L182" s="19">
        <f>IF(K182=1,C182*INDEX('الإعدادات'!$E$15:$E$29,MATCH(B182&amp;"",'الإعدادات'!$A$15:$A$29,0)),"")</f>
        <v/>
      </c>
      <c r="M182" s="19">
        <f>IF(K182=1,D182*INDEX('الإعدادات'!$E$15:$E$29,MATCH(B182&amp;"",'الإعدادات'!$A$15:$A$29,0)),"")</f>
        <v/>
      </c>
      <c r="N182" s="19">
        <f>IF(K182=1,(F182+G182)*INDEX('الإعدادات'!$E$15:$E$29,MATCH(B182&amp;"",'الإعدادات'!$A$15:$A$29,0)),"")</f>
        <v/>
      </c>
      <c r="O182" s="15">
        <f>IF(J182="متعثر",COUNTIF($J$6:J182,"متعثر"),"")</f>
        <v/>
      </c>
      <c r="P182" s="6">
        <f>IF(J182="","",IF(J182="بدون طالب","اختر الطالب",IF(J182="مادة غير موجودة","اختر المادة من الإعدادات",IF(COUNTIF('الطلاب'!$A$6:$A$305,A182&amp;"")=0,"الطالب غير موجود في الطلاب",IF(IF(ISNUMBER(C182),IF(ISNUMBER(F182),IF(C182&gt;F182,1,0),0),0)=1,"أعمال السنة أكبر من الحد الأقصى",IF(IF(ISNUMBER(D182),IF(ISNUMBER(G182),IF(D182&gt;G182,1,0),0),0)=1,"النهائي أكبر من الحد الأقصى",IF(J182="ناقص","درجة غير مكتوبة","")))))))</f>
        <v/>
      </c>
    </row>
    <row r="183">
      <c r="A183" s="5" t="n"/>
      <c r="B183" s="5" t="n"/>
      <c r="C183" s="18" t="n"/>
      <c r="D183" s="18" t="n"/>
      <c r="E183" s="6">
        <f>IF(B183&amp;""="","",IFERROR(INDEX('الإعدادات'!$B$15:$B$29,MATCH(B183&amp;"",'الإعدادات'!$A$15:$A$29,0)),""))</f>
        <v/>
      </c>
      <c r="F183" s="19">
        <f>IF(B183&amp;""="","",IFERROR(INDEX('الإعدادات'!$C$15:$C$29,MATCH(B183&amp;"",'الإعدادات'!$A$15:$A$29,0)),""))</f>
        <v/>
      </c>
      <c r="G183" s="19">
        <f>IF(B183&amp;""="","",IFERROR(INDEX('الإعدادات'!$D$15:$D$29,MATCH(B183&amp;"",'الإعدادات'!$A$15:$A$29,0)),""))</f>
        <v/>
      </c>
      <c r="H183" s="19">
        <f>IF(AND(ISNUMBER(C183),ISNUMBER(D183)),C183+D183,"")</f>
        <v/>
      </c>
      <c r="I183" s="20">
        <f>IF(ISNUMBER(H183),IF(ISNUMBER(F183),IF(F183+G183=0,"",H183/(F183+G183)),""),"")</f>
        <v/>
      </c>
      <c r="J183" s="6">
        <f>IF(AND(A183&amp;""="",B183&amp;""=""),"",IF(A183&amp;""="","بدون طالب",IF(NOT(ISNUMBER(F183)),"مادة غير موجودة",IF(I183="","ناقص",IF(I183&gt;='الإعدادات'!$B$4,"ناجح","متعثر")))))</f>
        <v/>
      </c>
      <c r="K183" s="21">
        <f>IF(J183="","",IF(OR(J183="ناجح",J183="متعثر"),1,0))</f>
        <v/>
      </c>
      <c r="L183" s="19">
        <f>IF(K183=1,C183*INDEX('الإعدادات'!$E$15:$E$29,MATCH(B183&amp;"",'الإعدادات'!$A$15:$A$29,0)),"")</f>
        <v/>
      </c>
      <c r="M183" s="19">
        <f>IF(K183=1,D183*INDEX('الإعدادات'!$E$15:$E$29,MATCH(B183&amp;"",'الإعدادات'!$A$15:$A$29,0)),"")</f>
        <v/>
      </c>
      <c r="N183" s="19">
        <f>IF(K183=1,(F183+G183)*INDEX('الإعدادات'!$E$15:$E$29,MATCH(B183&amp;"",'الإعدادات'!$A$15:$A$29,0)),"")</f>
        <v/>
      </c>
      <c r="O183" s="15">
        <f>IF(J183="متعثر",COUNTIF($J$6:J183,"متعثر"),"")</f>
        <v/>
      </c>
      <c r="P183" s="6">
        <f>IF(J183="","",IF(J183="بدون طالب","اختر الطالب",IF(J183="مادة غير موجودة","اختر المادة من الإعدادات",IF(COUNTIF('الطلاب'!$A$6:$A$305,A183&amp;"")=0,"الطالب غير موجود في الطلاب",IF(IF(ISNUMBER(C183),IF(ISNUMBER(F183),IF(C183&gt;F183,1,0),0),0)=1,"أعمال السنة أكبر من الحد الأقصى",IF(IF(ISNUMBER(D183),IF(ISNUMBER(G183),IF(D183&gt;G183,1,0),0),0)=1,"النهائي أكبر من الحد الأقصى",IF(J183="ناقص","درجة غير مكتوبة","")))))))</f>
        <v/>
      </c>
    </row>
    <row r="184">
      <c r="A184" s="5" t="n"/>
      <c r="B184" s="5" t="n"/>
      <c r="C184" s="18" t="n"/>
      <c r="D184" s="18" t="n"/>
      <c r="E184" s="6">
        <f>IF(B184&amp;""="","",IFERROR(INDEX('الإعدادات'!$B$15:$B$29,MATCH(B184&amp;"",'الإعدادات'!$A$15:$A$29,0)),""))</f>
        <v/>
      </c>
      <c r="F184" s="19">
        <f>IF(B184&amp;""="","",IFERROR(INDEX('الإعدادات'!$C$15:$C$29,MATCH(B184&amp;"",'الإعدادات'!$A$15:$A$29,0)),""))</f>
        <v/>
      </c>
      <c r="G184" s="19">
        <f>IF(B184&amp;""="","",IFERROR(INDEX('الإعدادات'!$D$15:$D$29,MATCH(B184&amp;"",'الإعدادات'!$A$15:$A$29,0)),""))</f>
        <v/>
      </c>
      <c r="H184" s="19">
        <f>IF(AND(ISNUMBER(C184),ISNUMBER(D184)),C184+D184,"")</f>
        <v/>
      </c>
      <c r="I184" s="20">
        <f>IF(ISNUMBER(H184),IF(ISNUMBER(F184),IF(F184+G184=0,"",H184/(F184+G184)),""),"")</f>
        <v/>
      </c>
      <c r="J184" s="6">
        <f>IF(AND(A184&amp;""="",B184&amp;""=""),"",IF(A184&amp;""="","بدون طالب",IF(NOT(ISNUMBER(F184)),"مادة غير موجودة",IF(I184="","ناقص",IF(I184&gt;='الإعدادات'!$B$4,"ناجح","متعثر")))))</f>
        <v/>
      </c>
      <c r="K184" s="21">
        <f>IF(J184="","",IF(OR(J184="ناجح",J184="متعثر"),1,0))</f>
        <v/>
      </c>
      <c r="L184" s="19">
        <f>IF(K184=1,C184*INDEX('الإعدادات'!$E$15:$E$29,MATCH(B184&amp;"",'الإعدادات'!$A$15:$A$29,0)),"")</f>
        <v/>
      </c>
      <c r="M184" s="19">
        <f>IF(K184=1,D184*INDEX('الإعدادات'!$E$15:$E$29,MATCH(B184&amp;"",'الإعدادات'!$A$15:$A$29,0)),"")</f>
        <v/>
      </c>
      <c r="N184" s="19">
        <f>IF(K184=1,(F184+G184)*INDEX('الإعدادات'!$E$15:$E$29,MATCH(B184&amp;"",'الإعدادات'!$A$15:$A$29,0)),"")</f>
        <v/>
      </c>
      <c r="O184" s="15">
        <f>IF(J184="متعثر",COUNTIF($J$6:J184,"متعثر"),"")</f>
        <v/>
      </c>
      <c r="P184" s="6">
        <f>IF(J184="","",IF(J184="بدون طالب","اختر الطالب",IF(J184="مادة غير موجودة","اختر المادة من الإعدادات",IF(COUNTIF('الطلاب'!$A$6:$A$305,A184&amp;"")=0,"الطالب غير موجود في الطلاب",IF(IF(ISNUMBER(C184),IF(ISNUMBER(F184),IF(C184&gt;F184,1,0),0),0)=1,"أعمال السنة أكبر من الحد الأقصى",IF(IF(ISNUMBER(D184),IF(ISNUMBER(G184),IF(D184&gt;G184,1,0),0),0)=1,"النهائي أكبر من الحد الأقصى",IF(J184="ناقص","درجة غير مكتوبة","")))))))</f>
        <v/>
      </c>
    </row>
    <row r="185">
      <c r="A185" s="5" t="n"/>
      <c r="B185" s="5" t="n"/>
      <c r="C185" s="18" t="n"/>
      <c r="D185" s="18" t="n"/>
      <c r="E185" s="6">
        <f>IF(B185&amp;""="","",IFERROR(INDEX('الإعدادات'!$B$15:$B$29,MATCH(B185&amp;"",'الإعدادات'!$A$15:$A$29,0)),""))</f>
        <v/>
      </c>
      <c r="F185" s="19">
        <f>IF(B185&amp;""="","",IFERROR(INDEX('الإعدادات'!$C$15:$C$29,MATCH(B185&amp;"",'الإعدادات'!$A$15:$A$29,0)),""))</f>
        <v/>
      </c>
      <c r="G185" s="19">
        <f>IF(B185&amp;""="","",IFERROR(INDEX('الإعدادات'!$D$15:$D$29,MATCH(B185&amp;"",'الإعدادات'!$A$15:$A$29,0)),""))</f>
        <v/>
      </c>
      <c r="H185" s="19">
        <f>IF(AND(ISNUMBER(C185),ISNUMBER(D185)),C185+D185,"")</f>
        <v/>
      </c>
      <c r="I185" s="20">
        <f>IF(ISNUMBER(H185),IF(ISNUMBER(F185),IF(F185+G185=0,"",H185/(F185+G185)),""),"")</f>
        <v/>
      </c>
      <c r="J185" s="6">
        <f>IF(AND(A185&amp;""="",B185&amp;""=""),"",IF(A185&amp;""="","بدون طالب",IF(NOT(ISNUMBER(F185)),"مادة غير موجودة",IF(I185="","ناقص",IF(I185&gt;='الإعدادات'!$B$4,"ناجح","متعثر")))))</f>
        <v/>
      </c>
      <c r="K185" s="21">
        <f>IF(J185="","",IF(OR(J185="ناجح",J185="متعثر"),1,0))</f>
        <v/>
      </c>
      <c r="L185" s="19">
        <f>IF(K185=1,C185*INDEX('الإعدادات'!$E$15:$E$29,MATCH(B185&amp;"",'الإعدادات'!$A$15:$A$29,0)),"")</f>
        <v/>
      </c>
      <c r="M185" s="19">
        <f>IF(K185=1,D185*INDEX('الإعدادات'!$E$15:$E$29,MATCH(B185&amp;"",'الإعدادات'!$A$15:$A$29,0)),"")</f>
        <v/>
      </c>
      <c r="N185" s="19">
        <f>IF(K185=1,(F185+G185)*INDEX('الإعدادات'!$E$15:$E$29,MATCH(B185&amp;"",'الإعدادات'!$A$15:$A$29,0)),"")</f>
        <v/>
      </c>
      <c r="O185" s="15">
        <f>IF(J185="متعثر",COUNTIF($J$6:J185,"متعثر"),"")</f>
        <v/>
      </c>
      <c r="P185" s="6">
        <f>IF(J185="","",IF(J185="بدون طالب","اختر الطالب",IF(J185="مادة غير موجودة","اختر المادة من الإعدادات",IF(COUNTIF('الطلاب'!$A$6:$A$305,A185&amp;"")=0,"الطالب غير موجود في الطلاب",IF(IF(ISNUMBER(C185),IF(ISNUMBER(F185),IF(C185&gt;F185,1,0),0),0)=1,"أعمال السنة أكبر من الحد الأقصى",IF(IF(ISNUMBER(D185),IF(ISNUMBER(G185),IF(D185&gt;G185,1,0),0),0)=1,"النهائي أكبر من الحد الأقصى",IF(J185="ناقص","درجة غير مكتوبة","")))))))</f>
        <v/>
      </c>
    </row>
    <row r="186">
      <c r="A186" s="5" t="n"/>
      <c r="B186" s="5" t="n"/>
      <c r="C186" s="18" t="n"/>
      <c r="D186" s="18" t="n"/>
      <c r="E186" s="6">
        <f>IF(B186&amp;""="","",IFERROR(INDEX('الإعدادات'!$B$15:$B$29,MATCH(B186&amp;"",'الإعدادات'!$A$15:$A$29,0)),""))</f>
        <v/>
      </c>
      <c r="F186" s="19">
        <f>IF(B186&amp;""="","",IFERROR(INDEX('الإعدادات'!$C$15:$C$29,MATCH(B186&amp;"",'الإعدادات'!$A$15:$A$29,0)),""))</f>
        <v/>
      </c>
      <c r="G186" s="19">
        <f>IF(B186&amp;""="","",IFERROR(INDEX('الإعدادات'!$D$15:$D$29,MATCH(B186&amp;"",'الإعدادات'!$A$15:$A$29,0)),""))</f>
        <v/>
      </c>
      <c r="H186" s="19">
        <f>IF(AND(ISNUMBER(C186),ISNUMBER(D186)),C186+D186,"")</f>
        <v/>
      </c>
      <c r="I186" s="20">
        <f>IF(ISNUMBER(H186),IF(ISNUMBER(F186),IF(F186+G186=0,"",H186/(F186+G186)),""),"")</f>
        <v/>
      </c>
      <c r="J186" s="6">
        <f>IF(AND(A186&amp;""="",B186&amp;""=""),"",IF(A186&amp;""="","بدون طالب",IF(NOT(ISNUMBER(F186)),"مادة غير موجودة",IF(I186="","ناقص",IF(I186&gt;='الإعدادات'!$B$4,"ناجح","متعثر")))))</f>
        <v/>
      </c>
      <c r="K186" s="21">
        <f>IF(J186="","",IF(OR(J186="ناجح",J186="متعثر"),1,0))</f>
        <v/>
      </c>
      <c r="L186" s="19">
        <f>IF(K186=1,C186*INDEX('الإعدادات'!$E$15:$E$29,MATCH(B186&amp;"",'الإعدادات'!$A$15:$A$29,0)),"")</f>
        <v/>
      </c>
      <c r="M186" s="19">
        <f>IF(K186=1,D186*INDEX('الإعدادات'!$E$15:$E$29,MATCH(B186&amp;"",'الإعدادات'!$A$15:$A$29,0)),"")</f>
        <v/>
      </c>
      <c r="N186" s="19">
        <f>IF(K186=1,(F186+G186)*INDEX('الإعدادات'!$E$15:$E$29,MATCH(B186&amp;"",'الإعدادات'!$A$15:$A$29,0)),"")</f>
        <v/>
      </c>
      <c r="O186" s="15">
        <f>IF(J186="متعثر",COUNTIF($J$6:J186,"متعثر"),"")</f>
        <v/>
      </c>
      <c r="P186" s="6">
        <f>IF(J186="","",IF(J186="بدون طالب","اختر الطالب",IF(J186="مادة غير موجودة","اختر المادة من الإعدادات",IF(COUNTIF('الطلاب'!$A$6:$A$305,A186&amp;"")=0,"الطالب غير موجود في الطلاب",IF(IF(ISNUMBER(C186),IF(ISNUMBER(F186),IF(C186&gt;F186,1,0),0),0)=1,"أعمال السنة أكبر من الحد الأقصى",IF(IF(ISNUMBER(D186),IF(ISNUMBER(G186),IF(D186&gt;G186,1,0),0),0)=1,"النهائي أكبر من الحد الأقصى",IF(J186="ناقص","درجة غير مكتوبة","")))))))</f>
        <v/>
      </c>
    </row>
    <row r="187">
      <c r="A187" s="5" t="n"/>
      <c r="B187" s="5" t="n"/>
      <c r="C187" s="18" t="n"/>
      <c r="D187" s="18" t="n"/>
      <c r="E187" s="6">
        <f>IF(B187&amp;""="","",IFERROR(INDEX('الإعدادات'!$B$15:$B$29,MATCH(B187&amp;"",'الإعدادات'!$A$15:$A$29,0)),""))</f>
        <v/>
      </c>
      <c r="F187" s="19">
        <f>IF(B187&amp;""="","",IFERROR(INDEX('الإعدادات'!$C$15:$C$29,MATCH(B187&amp;"",'الإعدادات'!$A$15:$A$29,0)),""))</f>
        <v/>
      </c>
      <c r="G187" s="19">
        <f>IF(B187&amp;""="","",IFERROR(INDEX('الإعدادات'!$D$15:$D$29,MATCH(B187&amp;"",'الإعدادات'!$A$15:$A$29,0)),""))</f>
        <v/>
      </c>
      <c r="H187" s="19">
        <f>IF(AND(ISNUMBER(C187),ISNUMBER(D187)),C187+D187,"")</f>
        <v/>
      </c>
      <c r="I187" s="20">
        <f>IF(ISNUMBER(H187),IF(ISNUMBER(F187),IF(F187+G187=0,"",H187/(F187+G187)),""),"")</f>
        <v/>
      </c>
      <c r="J187" s="6">
        <f>IF(AND(A187&amp;""="",B187&amp;""=""),"",IF(A187&amp;""="","بدون طالب",IF(NOT(ISNUMBER(F187)),"مادة غير موجودة",IF(I187="","ناقص",IF(I187&gt;='الإعدادات'!$B$4,"ناجح","متعثر")))))</f>
        <v/>
      </c>
      <c r="K187" s="21">
        <f>IF(J187="","",IF(OR(J187="ناجح",J187="متعثر"),1,0))</f>
        <v/>
      </c>
      <c r="L187" s="19">
        <f>IF(K187=1,C187*INDEX('الإعدادات'!$E$15:$E$29,MATCH(B187&amp;"",'الإعدادات'!$A$15:$A$29,0)),"")</f>
        <v/>
      </c>
      <c r="M187" s="19">
        <f>IF(K187=1,D187*INDEX('الإعدادات'!$E$15:$E$29,MATCH(B187&amp;"",'الإعدادات'!$A$15:$A$29,0)),"")</f>
        <v/>
      </c>
      <c r="N187" s="19">
        <f>IF(K187=1,(F187+G187)*INDEX('الإعدادات'!$E$15:$E$29,MATCH(B187&amp;"",'الإعدادات'!$A$15:$A$29,0)),"")</f>
        <v/>
      </c>
      <c r="O187" s="15">
        <f>IF(J187="متعثر",COUNTIF($J$6:J187,"متعثر"),"")</f>
        <v/>
      </c>
      <c r="P187" s="6">
        <f>IF(J187="","",IF(J187="بدون طالب","اختر الطالب",IF(J187="مادة غير موجودة","اختر المادة من الإعدادات",IF(COUNTIF('الطلاب'!$A$6:$A$305,A187&amp;"")=0,"الطالب غير موجود في الطلاب",IF(IF(ISNUMBER(C187),IF(ISNUMBER(F187),IF(C187&gt;F187,1,0),0),0)=1,"أعمال السنة أكبر من الحد الأقصى",IF(IF(ISNUMBER(D187),IF(ISNUMBER(G187),IF(D187&gt;G187,1,0),0),0)=1,"النهائي أكبر من الحد الأقصى",IF(J187="ناقص","درجة غير مكتوبة","")))))))</f>
        <v/>
      </c>
    </row>
    <row r="188">
      <c r="A188" s="5" t="n"/>
      <c r="B188" s="5" t="n"/>
      <c r="C188" s="18" t="n"/>
      <c r="D188" s="18" t="n"/>
      <c r="E188" s="6">
        <f>IF(B188&amp;""="","",IFERROR(INDEX('الإعدادات'!$B$15:$B$29,MATCH(B188&amp;"",'الإعدادات'!$A$15:$A$29,0)),""))</f>
        <v/>
      </c>
      <c r="F188" s="19">
        <f>IF(B188&amp;""="","",IFERROR(INDEX('الإعدادات'!$C$15:$C$29,MATCH(B188&amp;"",'الإعدادات'!$A$15:$A$29,0)),""))</f>
        <v/>
      </c>
      <c r="G188" s="19">
        <f>IF(B188&amp;""="","",IFERROR(INDEX('الإعدادات'!$D$15:$D$29,MATCH(B188&amp;"",'الإعدادات'!$A$15:$A$29,0)),""))</f>
        <v/>
      </c>
      <c r="H188" s="19">
        <f>IF(AND(ISNUMBER(C188),ISNUMBER(D188)),C188+D188,"")</f>
        <v/>
      </c>
      <c r="I188" s="20">
        <f>IF(ISNUMBER(H188),IF(ISNUMBER(F188),IF(F188+G188=0,"",H188/(F188+G188)),""),"")</f>
        <v/>
      </c>
      <c r="J188" s="6">
        <f>IF(AND(A188&amp;""="",B188&amp;""=""),"",IF(A188&amp;""="","بدون طالب",IF(NOT(ISNUMBER(F188)),"مادة غير موجودة",IF(I188="","ناقص",IF(I188&gt;='الإعدادات'!$B$4,"ناجح","متعثر")))))</f>
        <v/>
      </c>
      <c r="K188" s="21">
        <f>IF(J188="","",IF(OR(J188="ناجح",J188="متعثر"),1,0))</f>
        <v/>
      </c>
      <c r="L188" s="19">
        <f>IF(K188=1,C188*INDEX('الإعدادات'!$E$15:$E$29,MATCH(B188&amp;"",'الإعدادات'!$A$15:$A$29,0)),"")</f>
        <v/>
      </c>
      <c r="M188" s="19">
        <f>IF(K188=1,D188*INDEX('الإعدادات'!$E$15:$E$29,MATCH(B188&amp;"",'الإعدادات'!$A$15:$A$29,0)),"")</f>
        <v/>
      </c>
      <c r="N188" s="19">
        <f>IF(K188=1,(F188+G188)*INDEX('الإعدادات'!$E$15:$E$29,MATCH(B188&amp;"",'الإعدادات'!$A$15:$A$29,0)),"")</f>
        <v/>
      </c>
      <c r="O188" s="15">
        <f>IF(J188="متعثر",COUNTIF($J$6:J188,"متعثر"),"")</f>
        <v/>
      </c>
      <c r="P188" s="6">
        <f>IF(J188="","",IF(J188="بدون طالب","اختر الطالب",IF(J188="مادة غير موجودة","اختر المادة من الإعدادات",IF(COUNTIF('الطلاب'!$A$6:$A$305,A188&amp;"")=0,"الطالب غير موجود في الطلاب",IF(IF(ISNUMBER(C188),IF(ISNUMBER(F188),IF(C188&gt;F188,1,0),0),0)=1,"أعمال السنة أكبر من الحد الأقصى",IF(IF(ISNUMBER(D188),IF(ISNUMBER(G188),IF(D188&gt;G188,1,0),0),0)=1,"النهائي أكبر من الحد الأقصى",IF(J188="ناقص","درجة غير مكتوبة","")))))))</f>
        <v/>
      </c>
    </row>
    <row r="189">
      <c r="A189" s="5" t="n"/>
      <c r="B189" s="5" t="n"/>
      <c r="C189" s="18" t="n"/>
      <c r="D189" s="18" t="n"/>
      <c r="E189" s="6">
        <f>IF(B189&amp;""="","",IFERROR(INDEX('الإعدادات'!$B$15:$B$29,MATCH(B189&amp;"",'الإعدادات'!$A$15:$A$29,0)),""))</f>
        <v/>
      </c>
      <c r="F189" s="19">
        <f>IF(B189&amp;""="","",IFERROR(INDEX('الإعدادات'!$C$15:$C$29,MATCH(B189&amp;"",'الإعدادات'!$A$15:$A$29,0)),""))</f>
        <v/>
      </c>
      <c r="G189" s="19">
        <f>IF(B189&amp;""="","",IFERROR(INDEX('الإعدادات'!$D$15:$D$29,MATCH(B189&amp;"",'الإعدادات'!$A$15:$A$29,0)),""))</f>
        <v/>
      </c>
      <c r="H189" s="19">
        <f>IF(AND(ISNUMBER(C189),ISNUMBER(D189)),C189+D189,"")</f>
        <v/>
      </c>
      <c r="I189" s="20">
        <f>IF(ISNUMBER(H189),IF(ISNUMBER(F189),IF(F189+G189=0,"",H189/(F189+G189)),""),"")</f>
        <v/>
      </c>
      <c r="J189" s="6">
        <f>IF(AND(A189&amp;""="",B189&amp;""=""),"",IF(A189&amp;""="","بدون طالب",IF(NOT(ISNUMBER(F189)),"مادة غير موجودة",IF(I189="","ناقص",IF(I189&gt;='الإعدادات'!$B$4,"ناجح","متعثر")))))</f>
        <v/>
      </c>
      <c r="K189" s="21">
        <f>IF(J189="","",IF(OR(J189="ناجح",J189="متعثر"),1,0))</f>
        <v/>
      </c>
      <c r="L189" s="19">
        <f>IF(K189=1,C189*INDEX('الإعدادات'!$E$15:$E$29,MATCH(B189&amp;"",'الإعدادات'!$A$15:$A$29,0)),"")</f>
        <v/>
      </c>
      <c r="M189" s="19">
        <f>IF(K189=1,D189*INDEX('الإعدادات'!$E$15:$E$29,MATCH(B189&amp;"",'الإعدادات'!$A$15:$A$29,0)),"")</f>
        <v/>
      </c>
      <c r="N189" s="19">
        <f>IF(K189=1,(F189+G189)*INDEX('الإعدادات'!$E$15:$E$29,MATCH(B189&amp;"",'الإعدادات'!$A$15:$A$29,0)),"")</f>
        <v/>
      </c>
      <c r="O189" s="15">
        <f>IF(J189="متعثر",COUNTIF($J$6:J189,"متعثر"),"")</f>
        <v/>
      </c>
      <c r="P189" s="6">
        <f>IF(J189="","",IF(J189="بدون طالب","اختر الطالب",IF(J189="مادة غير موجودة","اختر المادة من الإعدادات",IF(COUNTIF('الطلاب'!$A$6:$A$305,A189&amp;"")=0,"الطالب غير موجود في الطلاب",IF(IF(ISNUMBER(C189),IF(ISNUMBER(F189),IF(C189&gt;F189,1,0),0),0)=1,"أعمال السنة أكبر من الحد الأقصى",IF(IF(ISNUMBER(D189),IF(ISNUMBER(G189),IF(D189&gt;G189,1,0),0),0)=1,"النهائي أكبر من الحد الأقصى",IF(J189="ناقص","درجة غير مكتوبة","")))))))</f>
        <v/>
      </c>
    </row>
    <row r="190">
      <c r="A190" s="5" t="n"/>
      <c r="B190" s="5" t="n"/>
      <c r="C190" s="18" t="n"/>
      <c r="D190" s="18" t="n"/>
      <c r="E190" s="6">
        <f>IF(B190&amp;""="","",IFERROR(INDEX('الإعدادات'!$B$15:$B$29,MATCH(B190&amp;"",'الإعدادات'!$A$15:$A$29,0)),""))</f>
        <v/>
      </c>
      <c r="F190" s="19">
        <f>IF(B190&amp;""="","",IFERROR(INDEX('الإعدادات'!$C$15:$C$29,MATCH(B190&amp;"",'الإعدادات'!$A$15:$A$29,0)),""))</f>
        <v/>
      </c>
      <c r="G190" s="19">
        <f>IF(B190&amp;""="","",IFERROR(INDEX('الإعدادات'!$D$15:$D$29,MATCH(B190&amp;"",'الإعدادات'!$A$15:$A$29,0)),""))</f>
        <v/>
      </c>
      <c r="H190" s="19">
        <f>IF(AND(ISNUMBER(C190),ISNUMBER(D190)),C190+D190,"")</f>
        <v/>
      </c>
      <c r="I190" s="20">
        <f>IF(ISNUMBER(H190),IF(ISNUMBER(F190),IF(F190+G190=0,"",H190/(F190+G190)),""),"")</f>
        <v/>
      </c>
      <c r="J190" s="6">
        <f>IF(AND(A190&amp;""="",B190&amp;""=""),"",IF(A190&amp;""="","بدون طالب",IF(NOT(ISNUMBER(F190)),"مادة غير موجودة",IF(I190="","ناقص",IF(I190&gt;='الإعدادات'!$B$4,"ناجح","متعثر")))))</f>
        <v/>
      </c>
      <c r="K190" s="21">
        <f>IF(J190="","",IF(OR(J190="ناجح",J190="متعثر"),1,0))</f>
        <v/>
      </c>
      <c r="L190" s="19">
        <f>IF(K190=1,C190*INDEX('الإعدادات'!$E$15:$E$29,MATCH(B190&amp;"",'الإعدادات'!$A$15:$A$29,0)),"")</f>
        <v/>
      </c>
      <c r="M190" s="19">
        <f>IF(K190=1,D190*INDEX('الإعدادات'!$E$15:$E$29,MATCH(B190&amp;"",'الإعدادات'!$A$15:$A$29,0)),"")</f>
        <v/>
      </c>
      <c r="N190" s="19">
        <f>IF(K190=1,(F190+G190)*INDEX('الإعدادات'!$E$15:$E$29,MATCH(B190&amp;"",'الإعدادات'!$A$15:$A$29,0)),"")</f>
        <v/>
      </c>
      <c r="O190" s="15">
        <f>IF(J190="متعثر",COUNTIF($J$6:J190,"متعثر"),"")</f>
        <v/>
      </c>
      <c r="P190" s="6">
        <f>IF(J190="","",IF(J190="بدون طالب","اختر الطالب",IF(J190="مادة غير موجودة","اختر المادة من الإعدادات",IF(COUNTIF('الطلاب'!$A$6:$A$305,A190&amp;"")=0,"الطالب غير موجود في الطلاب",IF(IF(ISNUMBER(C190),IF(ISNUMBER(F190),IF(C190&gt;F190,1,0),0),0)=1,"أعمال السنة أكبر من الحد الأقصى",IF(IF(ISNUMBER(D190),IF(ISNUMBER(G190),IF(D190&gt;G190,1,0),0),0)=1,"النهائي أكبر من الحد الأقصى",IF(J190="ناقص","درجة غير مكتوبة","")))))))</f>
        <v/>
      </c>
    </row>
    <row r="191">
      <c r="A191" s="5" t="n"/>
      <c r="B191" s="5" t="n"/>
      <c r="C191" s="18" t="n"/>
      <c r="D191" s="18" t="n"/>
      <c r="E191" s="6">
        <f>IF(B191&amp;""="","",IFERROR(INDEX('الإعدادات'!$B$15:$B$29,MATCH(B191&amp;"",'الإعدادات'!$A$15:$A$29,0)),""))</f>
        <v/>
      </c>
      <c r="F191" s="19">
        <f>IF(B191&amp;""="","",IFERROR(INDEX('الإعدادات'!$C$15:$C$29,MATCH(B191&amp;"",'الإعدادات'!$A$15:$A$29,0)),""))</f>
        <v/>
      </c>
      <c r="G191" s="19">
        <f>IF(B191&amp;""="","",IFERROR(INDEX('الإعدادات'!$D$15:$D$29,MATCH(B191&amp;"",'الإعدادات'!$A$15:$A$29,0)),""))</f>
        <v/>
      </c>
      <c r="H191" s="19">
        <f>IF(AND(ISNUMBER(C191),ISNUMBER(D191)),C191+D191,"")</f>
        <v/>
      </c>
      <c r="I191" s="20">
        <f>IF(ISNUMBER(H191),IF(ISNUMBER(F191),IF(F191+G191=0,"",H191/(F191+G191)),""),"")</f>
        <v/>
      </c>
      <c r="J191" s="6">
        <f>IF(AND(A191&amp;""="",B191&amp;""=""),"",IF(A191&amp;""="","بدون طالب",IF(NOT(ISNUMBER(F191)),"مادة غير موجودة",IF(I191="","ناقص",IF(I191&gt;='الإعدادات'!$B$4,"ناجح","متعثر")))))</f>
        <v/>
      </c>
      <c r="K191" s="21">
        <f>IF(J191="","",IF(OR(J191="ناجح",J191="متعثر"),1,0))</f>
        <v/>
      </c>
      <c r="L191" s="19">
        <f>IF(K191=1,C191*INDEX('الإعدادات'!$E$15:$E$29,MATCH(B191&amp;"",'الإعدادات'!$A$15:$A$29,0)),"")</f>
        <v/>
      </c>
      <c r="M191" s="19">
        <f>IF(K191=1,D191*INDEX('الإعدادات'!$E$15:$E$29,MATCH(B191&amp;"",'الإعدادات'!$A$15:$A$29,0)),"")</f>
        <v/>
      </c>
      <c r="N191" s="19">
        <f>IF(K191=1,(F191+G191)*INDEX('الإعدادات'!$E$15:$E$29,MATCH(B191&amp;"",'الإعدادات'!$A$15:$A$29,0)),"")</f>
        <v/>
      </c>
      <c r="O191" s="15">
        <f>IF(J191="متعثر",COUNTIF($J$6:J191,"متعثر"),"")</f>
        <v/>
      </c>
      <c r="P191" s="6">
        <f>IF(J191="","",IF(J191="بدون طالب","اختر الطالب",IF(J191="مادة غير موجودة","اختر المادة من الإعدادات",IF(COUNTIF('الطلاب'!$A$6:$A$305,A191&amp;"")=0,"الطالب غير موجود في الطلاب",IF(IF(ISNUMBER(C191),IF(ISNUMBER(F191),IF(C191&gt;F191,1,0),0),0)=1,"أعمال السنة أكبر من الحد الأقصى",IF(IF(ISNUMBER(D191),IF(ISNUMBER(G191),IF(D191&gt;G191,1,0),0),0)=1,"النهائي أكبر من الحد الأقصى",IF(J191="ناقص","درجة غير مكتوبة","")))))))</f>
        <v/>
      </c>
    </row>
    <row r="192">
      <c r="A192" s="5" t="n"/>
      <c r="B192" s="5" t="n"/>
      <c r="C192" s="18" t="n"/>
      <c r="D192" s="18" t="n"/>
      <c r="E192" s="6">
        <f>IF(B192&amp;""="","",IFERROR(INDEX('الإعدادات'!$B$15:$B$29,MATCH(B192&amp;"",'الإعدادات'!$A$15:$A$29,0)),""))</f>
        <v/>
      </c>
      <c r="F192" s="19">
        <f>IF(B192&amp;""="","",IFERROR(INDEX('الإعدادات'!$C$15:$C$29,MATCH(B192&amp;"",'الإعدادات'!$A$15:$A$29,0)),""))</f>
        <v/>
      </c>
      <c r="G192" s="19">
        <f>IF(B192&amp;""="","",IFERROR(INDEX('الإعدادات'!$D$15:$D$29,MATCH(B192&amp;"",'الإعدادات'!$A$15:$A$29,0)),""))</f>
        <v/>
      </c>
      <c r="H192" s="19">
        <f>IF(AND(ISNUMBER(C192),ISNUMBER(D192)),C192+D192,"")</f>
        <v/>
      </c>
      <c r="I192" s="20">
        <f>IF(ISNUMBER(H192),IF(ISNUMBER(F192),IF(F192+G192=0,"",H192/(F192+G192)),""),"")</f>
        <v/>
      </c>
      <c r="J192" s="6">
        <f>IF(AND(A192&amp;""="",B192&amp;""=""),"",IF(A192&amp;""="","بدون طالب",IF(NOT(ISNUMBER(F192)),"مادة غير موجودة",IF(I192="","ناقص",IF(I192&gt;='الإعدادات'!$B$4,"ناجح","متعثر")))))</f>
        <v/>
      </c>
      <c r="K192" s="21">
        <f>IF(J192="","",IF(OR(J192="ناجح",J192="متعثر"),1,0))</f>
        <v/>
      </c>
      <c r="L192" s="19">
        <f>IF(K192=1,C192*INDEX('الإعدادات'!$E$15:$E$29,MATCH(B192&amp;"",'الإعدادات'!$A$15:$A$29,0)),"")</f>
        <v/>
      </c>
      <c r="M192" s="19">
        <f>IF(K192=1,D192*INDEX('الإعدادات'!$E$15:$E$29,MATCH(B192&amp;"",'الإعدادات'!$A$15:$A$29,0)),"")</f>
        <v/>
      </c>
      <c r="N192" s="19">
        <f>IF(K192=1,(F192+G192)*INDEX('الإعدادات'!$E$15:$E$29,MATCH(B192&amp;"",'الإعدادات'!$A$15:$A$29,0)),"")</f>
        <v/>
      </c>
      <c r="O192" s="15">
        <f>IF(J192="متعثر",COUNTIF($J$6:J192,"متعثر"),"")</f>
        <v/>
      </c>
      <c r="P192" s="6">
        <f>IF(J192="","",IF(J192="بدون طالب","اختر الطالب",IF(J192="مادة غير موجودة","اختر المادة من الإعدادات",IF(COUNTIF('الطلاب'!$A$6:$A$305,A192&amp;"")=0,"الطالب غير موجود في الطلاب",IF(IF(ISNUMBER(C192),IF(ISNUMBER(F192),IF(C192&gt;F192,1,0),0),0)=1,"أعمال السنة أكبر من الحد الأقصى",IF(IF(ISNUMBER(D192),IF(ISNUMBER(G192),IF(D192&gt;G192,1,0),0),0)=1,"النهائي أكبر من الحد الأقصى",IF(J192="ناقص","درجة غير مكتوبة","")))))))</f>
        <v/>
      </c>
    </row>
    <row r="193">
      <c r="A193" s="5" t="n"/>
      <c r="B193" s="5" t="n"/>
      <c r="C193" s="18" t="n"/>
      <c r="D193" s="18" t="n"/>
      <c r="E193" s="6">
        <f>IF(B193&amp;""="","",IFERROR(INDEX('الإعدادات'!$B$15:$B$29,MATCH(B193&amp;"",'الإعدادات'!$A$15:$A$29,0)),""))</f>
        <v/>
      </c>
      <c r="F193" s="19">
        <f>IF(B193&amp;""="","",IFERROR(INDEX('الإعدادات'!$C$15:$C$29,MATCH(B193&amp;"",'الإعدادات'!$A$15:$A$29,0)),""))</f>
        <v/>
      </c>
      <c r="G193" s="19">
        <f>IF(B193&amp;""="","",IFERROR(INDEX('الإعدادات'!$D$15:$D$29,MATCH(B193&amp;"",'الإعدادات'!$A$15:$A$29,0)),""))</f>
        <v/>
      </c>
      <c r="H193" s="19">
        <f>IF(AND(ISNUMBER(C193),ISNUMBER(D193)),C193+D193,"")</f>
        <v/>
      </c>
      <c r="I193" s="20">
        <f>IF(ISNUMBER(H193),IF(ISNUMBER(F193),IF(F193+G193=0,"",H193/(F193+G193)),""),"")</f>
        <v/>
      </c>
      <c r="J193" s="6">
        <f>IF(AND(A193&amp;""="",B193&amp;""=""),"",IF(A193&amp;""="","بدون طالب",IF(NOT(ISNUMBER(F193)),"مادة غير موجودة",IF(I193="","ناقص",IF(I193&gt;='الإعدادات'!$B$4,"ناجح","متعثر")))))</f>
        <v/>
      </c>
      <c r="K193" s="21">
        <f>IF(J193="","",IF(OR(J193="ناجح",J193="متعثر"),1,0))</f>
        <v/>
      </c>
      <c r="L193" s="19">
        <f>IF(K193=1,C193*INDEX('الإعدادات'!$E$15:$E$29,MATCH(B193&amp;"",'الإعدادات'!$A$15:$A$29,0)),"")</f>
        <v/>
      </c>
      <c r="M193" s="19">
        <f>IF(K193=1,D193*INDEX('الإعدادات'!$E$15:$E$29,MATCH(B193&amp;"",'الإعدادات'!$A$15:$A$29,0)),"")</f>
        <v/>
      </c>
      <c r="N193" s="19">
        <f>IF(K193=1,(F193+G193)*INDEX('الإعدادات'!$E$15:$E$29,MATCH(B193&amp;"",'الإعدادات'!$A$15:$A$29,0)),"")</f>
        <v/>
      </c>
      <c r="O193" s="15">
        <f>IF(J193="متعثر",COUNTIF($J$6:J193,"متعثر"),"")</f>
        <v/>
      </c>
      <c r="P193" s="6">
        <f>IF(J193="","",IF(J193="بدون طالب","اختر الطالب",IF(J193="مادة غير موجودة","اختر المادة من الإعدادات",IF(COUNTIF('الطلاب'!$A$6:$A$305,A193&amp;"")=0,"الطالب غير موجود في الطلاب",IF(IF(ISNUMBER(C193),IF(ISNUMBER(F193),IF(C193&gt;F193,1,0),0),0)=1,"أعمال السنة أكبر من الحد الأقصى",IF(IF(ISNUMBER(D193),IF(ISNUMBER(G193),IF(D193&gt;G193,1,0),0),0)=1,"النهائي أكبر من الحد الأقصى",IF(J193="ناقص","درجة غير مكتوبة","")))))))</f>
        <v/>
      </c>
    </row>
    <row r="194">
      <c r="A194" s="5" t="n"/>
      <c r="B194" s="5" t="n"/>
      <c r="C194" s="18" t="n"/>
      <c r="D194" s="18" t="n"/>
      <c r="E194" s="6">
        <f>IF(B194&amp;""="","",IFERROR(INDEX('الإعدادات'!$B$15:$B$29,MATCH(B194&amp;"",'الإعدادات'!$A$15:$A$29,0)),""))</f>
        <v/>
      </c>
      <c r="F194" s="19">
        <f>IF(B194&amp;""="","",IFERROR(INDEX('الإعدادات'!$C$15:$C$29,MATCH(B194&amp;"",'الإعدادات'!$A$15:$A$29,0)),""))</f>
        <v/>
      </c>
      <c r="G194" s="19">
        <f>IF(B194&amp;""="","",IFERROR(INDEX('الإعدادات'!$D$15:$D$29,MATCH(B194&amp;"",'الإعدادات'!$A$15:$A$29,0)),""))</f>
        <v/>
      </c>
      <c r="H194" s="19">
        <f>IF(AND(ISNUMBER(C194),ISNUMBER(D194)),C194+D194,"")</f>
        <v/>
      </c>
      <c r="I194" s="20">
        <f>IF(ISNUMBER(H194),IF(ISNUMBER(F194),IF(F194+G194=0,"",H194/(F194+G194)),""),"")</f>
        <v/>
      </c>
      <c r="J194" s="6">
        <f>IF(AND(A194&amp;""="",B194&amp;""=""),"",IF(A194&amp;""="","بدون طالب",IF(NOT(ISNUMBER(F194)),"مادة غير موجودة",IF(I194="","ناقص",IF(I194&gt;='الإعدادات'!$B$4,"ناجح","متعثر")))))</f>
        <v/>
      </c>
      <c r="K194" s="21">
        <f>IF(J194="","",IF(OR(J194="ناجح",J194="متعثر"),1,0))</f>
        <v/>
      </c>
      <c r="L194" s="19">
        <f>IF(K194=1,C194*INDEX('الإعدادات'!$E$15:$E$29,MATCH(B194&amp;"",'الإعدادات'!$A$15:$A$29,0)),"")</f>
        <v/>
      </c>
      <c r="M194" s="19">
        <f>IF(K194=1,D194*INDEX('الإعدادات'!$E$15:$E$29,MATCH(B194&amp;"",'الإعدادات'!$A$15:$A$29,0)),"")</f>
        <v/>
      </c>
      <c r="N194" s="19">
        <f>IF(K194=1,(F194+G194)*INDEX('الإعدادات'!$E$15:$E$29,MATCH(B194&amp;"",'الإعدادات'!$A$15:$A$29,0)),"")</f>
        <v/>
      </c>
      <c r="O194" s="15">
        <f>IF(J194="متعثر",COUNTIF($J$6:J194,"متعثر"),"")</f>
        <v/>
      </c>
      <c r="P194" s="6">
        <f>IF(J194="","",IF(J194="بدون طالب","اختر الطالب",IF(J194="مادة غير موجودة","اختر المادة من الإعدادات",IF(COUNTIF('الطلاب'!$A$6:$A$305,A194&amp;"")=0,"الطالب غير موجود في الطلاب",IF(IF(ISNUMBER(C194),IF(ISNUMBER(F194),IF(C194&gt;F194,1,0),0),0)=1,"أعمال السنة أكبر من الحد الأقصى",IF(IF(ISNUMBER(D194),IF(ISNUMBER(G194),IF(D194&gt;G194,1,0),0),0)=1,"النهائي أكبر من الحد الأقصى",IF(J194="ناقص","درجة غير مكتوبة","")))))))</f>
        <v/>
      </c>
    </row>
    <row r="195">
      <c r="A195" s="5" t="n"/>
      <c r="B195" s="5" t="n"/>
      <c r="C195" s="18" t="n"/>
      <c r="D195" s="18" t="n"/>
      <c r="E195" s="6">
        <f>IF(B195&amp;""="","",IFERROR(INDEX('الإعدادات'!$B$15:$B$29,MATCH(B195&amp;"",'الإعدادات'!$A$15:$A$29,0)),""))</f>
        <v/>
      </c>
      <c r="F195" s="19">
        <f>IF(B195&amp;""="","",IFERROR(INDEX('الإعدادات'!$C$15:$C$29,MATCH(B195&amp;"",'الإعدادات'!$A$15:$A$29,0)),""))</f>
        <v/>
      </c>
      <c r="G195" s="19">
        <f>IF(B195&amp;""="","",IFERROR(INDEX('الإعدادات'!$D$15:$D$29,MATCH(B195&amp;"",'الإعدادات'!$A$15:$A$29,0)),""))</f>
        <v/>
      </c>
      <c r="H195" s="19">
        <f>IF(AND(ISNUMBER(C195),ISNUMBER(D195)),C195+D195,"")</f>
        <v/>
      </c>
      <c r="I195" s="20">
        <f>IF(ISNUMBER(H195),IF(ISNUMBER(F195),IF(F195+G195=0,"",H195/(F195+G195)),""),"")</f>
        <v/>
      </c>
      <c r="J195" s="6">
        <f>IF(AND(A195&amp;""="",B195&amp;""=""),"",IF(A195&amp;""="","بدون طالب",IF(NOT(ISNUMBER(F195)),"مادة غير موجودة",IF(I195="","ناقص",IF(I195&gt;='الإعدادات'!$B$4,"ناجح","متعثر")))))</f>
        <v/>
      </c>
      <c r="K195" s="21">
        <f>IF(J195="","",IF(OR(J195="ناجح",J195="متعثر"),1,0))</f>
        <v/>
      </c>
      <c r="L195" s="19">
        <f>IF(K195=1,C195*INDEX('الإعدادات'!$E$15:$E$29,MATCH(B195&amp;"",'الإعدادات'!$A$15:$A$29,0)),"")</f>
        <v/>
      </c>
      <c r="M195" s="19">
        <f>IF(K195=1,D195*INDEX('الإعدادات'!$E$15:$E$29,MATCH(B195&amp;"",'الإعدادات'!$A$15:$A$29,0)),"")</f>
        <v/>
      </c>
      <c r="N195" s="19">
        <f>IF(K195=1,(F195+G195)*INDEX('الإعدادات'!$E$15:$E$29,MATCH(B195&amp;"",'الإعدادات'!$A$15:$A$29,0)),"")</f>
        <v/>
      </c>
      <c r="O195" s="15">
        <f>IF(J195="متعثر",COUNTIF($J$6:J195,"متعثر"),"")</f>
        <v/>
      </c>
      <c r="P195" s="6">
        <f>IF(J195="","",IF(J195="بدون طالب","اختر الطالب",IF(J195="مادة غير موجودة","اختر المادة من الإعدادات",IF(COUNTIF('الطلاب'!$A$6:$A$305,A195&amp;"")=0,"الطالب غير موجود في الطلاب",IF(IF(ISNUMBER(C195),IF(ISNUMBER(F195),IF(C195&gt;F195,1,0),0),0)=1,"أعمال السنة أكبر من الحد الأقصى",IF(IF(ISNUMBER(D195),IF(ISNUMBER(G195),IF(D195&gt;G195,1,0),0),0)=1,"النهائي أكبر من الحد الأقصى",IF(J195="ناقص","درجة غير مكتوبة","")))))))</f>
        <v/>
      </c>
    </row>
    <row r="196">
      <c r="A196" s="5" t="n"/>
      <c r="B196" s="5" t="n"/>
      <c r="C196" s="18" t="n"/>
      <c r="D196" s="18" t="n"/>
      <c r="E196" s="6">
        <f>IF(B196&amp;""="","",IFERROR(INDEX('الإعدادات'!$B$15:$B$29,MATCH(B196&amp;"",'الإعدادات'!$A$15:$A$29,0)),""))</f>
        <v/>
      </c>
      <c r="F196" s="19">
        <f>IF(B196&amp;""="","",IFERROR(INDEX('الإعدادات'!$C$15:$C$29,MATCH(B196&amp;"",'الإعدادات'!$A$15:$A$29,0)),""))</f>
        <v/>
      </c>
      <c r="G196" s="19">
        <f>IF(B196&amp;""="","",IFERROR(INDEX('الإعدادات'!$D$15:$D$29,MATCH(B196&amp;"",'الإعدادات'!$A$15:$A$29,0)),""))</f>
        <v/>
      </c>
      <c r="H196" s="19">
        <f>IF(AND(ISNUMBER(C196),ISNUMBER(D196)),C196+D196,"")</f>
        <v/>
      </c>
      <c r="I196" s="20">
        <f>IF(ISNUMBER(H196),IF(ISNUMBER(F196),IF(F196+G196=0,"",H196/(F196+G196)),""),"")</f>
        <v/>
      </c>
      <c r="J196" s="6">
        <f>IF(AND(A196&amp;""="",B196&amp;""=""),"",IF(A196&amp;""="","بدون طالب",IF(NOT(ISNUMBER(F196)),"مادة غير موجودة",IF(I196="","ناقص",IF(I196&gt;='الإعدادات'!$B$4,"ناجح","متعثر")))))</f>
        <v/>
      </c>
      <c r="K196" s="21">
        <f>IF(J196="","",IF(OR(J196="ناجح",J196="متعثر"),1,0))</f>
        <v/>
      </c>
      <c r="L196" s="19">
        <f>IF(K196=1,C196*INDEX('الإعدادات'!$E$15:$E$29,MATCH(B196&amp;"",'الإعدادات'!$A$15:$A$29,0)),"")</f>
        <v/>
      </c>
      <c r="M196" s="19">
        <f>IF(K196=1,D196*INDEX('الإعدادات'!$E$15:$E$29,MATCH(B196&amp;"",'الإعدادات'!$A$15:$A$29,0)),"")</f>
        <v/>
      </c>
      <c r="N196" s="19">
        <f>IF(K196=1,(F196+G196)*INDEX('الإعدادات'!$E$15:$E$29,MATCH(B196&amp;"",'الإعدادات'!$A$15:$A$29,0)),"")</f>
        <v/>
      </c>
      <c r="O196" s="15">
        <f>IF(J196="متعثر",COUNTIF($J$6:J196,"متعثر"),"")</f>
        <v/>
      </c>
      <c r="P196" s="6">
        <f>IF(J196="","",IF(J196="بدون طالب","اختر الطالب",IF(J196="مادة غير موجودة","اختر المادة من الإعدادات",IF(COUNTIF('الطلاب'!$A$6:$A$305,A196&amp;"")=0,"الطالب غير موجود في الطلاب",IF(IF(ISNUMBER(C196),IF(ISNUMBER(F196),IF(C196&gt;F196,1,0),0),0)=1,"أعمال السنة أكبر من الحد الأقصى",IF(IF(ISNUMBER(D196),IF(ISNUMBER(G196),IF(D196&gt;G196,1,0),0),0)=1,"النهائي أكبر من الحد الأقصى",IF(J196="ناقص","درجة غير مكتوبة","")))))))</f>
        <v/>
      </c>
    </row>
    <row r="197">
      <c r="A197" s="5" t="n"/>
      <c r="B197" s="5" t="n"/>
      <c r="C197" s="18" t="n"/>
      <c r="D197" s="18" t="n"/>
      <c r="E197" s="6">
        <f>IF(B197&amp;""="","",IFERROR(INDEX('الإعدادات'!$B$15:$B$29,MATCH(B197&amp;"",'الإعدادات'!$A$15:$A$29,0)),""))</f>
        <v/>
      </c>
      <c r="F197" s="19">
        <f>IF(B197&amp;""="","",IFERROR(INDEX('الإعدادات'!$C$15:$C$29,MATCH(B197&amp;"",'الإعدادات'!$A$15:$A$29,0)),""))</f>
        <v/>
      </c>
      <c r="G197" s="19">
        <f>IF(B197&amp;""="","",IFERROR(INDEX('الإعدادات'!$D$15:$D$29,MATCH(B197&amp;"",'الإعدادات'!$A$15:$A$29,0)),""))</f>
        <v/>
      </c>
      <c r="H197" s="19">
        <f>IF(AND(ISNUMBER(C197),ISNUMBER(D197)),C197+D197,"")</f>
        <v/>
      </c>
      <c r="I197" s="20">
        <f>IF(ISNUMBER(H197),IF(ISNUMBER(F197),IF(F197+G197=0,"",H197/(F197+G197)),""),"")</f>
        <v/>
      </c>
      <c r="J197" s="6">
        <f>IF(AND(A197&amp;""="",B197&amp;""=""),"",IF(A197&amp;""="","بدون طالب",IF(NOT(ISNUMBER(F197)),"مادة غير موجودة",IF(I197="","ناقص",IF(I197&gt;='الإعدادات'!$B$4,"ناجح","متعثر")))))</f>
        <v/>
      </c>
      <c r="K197" s="21">
        <f>IF(J197="","",IF(OR(J197="ناجح",J197="متعثر"),1,0))</f>
        <v/>
      </c>
      <c r="L197" s="19">
        <f>IF(K197=1,C197*INDEX('الإعدادات'!$E$15:$E$29,MATCH(B197&amp;"",'الإعدادات'!$A$15:$A$29,0)),"")</f>
        <v/>
      </c>
      <c r="M197" s="19">
        <f>IF(K197=1,D197*INDEX('الإعدادات'!$E$15:$E$29,MATCH(B197&amp;"",'الإعدادات'!$A$15:$A$29,0)),"")</f>
        <v/>
      </c>
      <c r="N197" s="19">
        <f>IF(K197=1,(F197+G197)*INDEX('الإعدادات'!$E$15:$E$29,MATCH(B197&amp;"",'الإعدادات'!$A$15:$A$29,0)),"")</f>
        <v/>
      </c>
      <c r="O197" s="15">
        <f>IF(J197="متعثر",COUNTIF($J$6:J197,"متعثر"),"")</f>
        <v/>
      </c>
      <c r="P197" s="6">
        <f>IF(J197="","",IF(J197="بدون طالب","اختر الطالب",IF(J197="مادة غير موجودة","اختر المادة من الإعدادات",IF(COUNTIF('الطلاب'!$A$6:$A$305,A197&amp;"")=0,"الطالب غير موجود في الطلاب",IF(IF(ISNUMBER(C197),IF(ISNUMBER(F197),IF(C197&gt;F197,1,0),0),0)=1,"أعمال السنة أكبر من الحد الأقصى",IF(IF(ISNUMBER(D197),IF(ISNUMBER(G197),IF(D197&gt;G197,1,0),0),0)=1,"النهائي أكبر من الحد الأقصى",IF(J197="ناقص","درجة غير مكتوبة","")))))))</f>
        <v/>
      </c>
    </row>
    <row r="198">
      <c r="A198" s="5" t="n"/>
      <c r="B198" s="5" t="n"/>
      <c r="C198" s="18" t="n"/>
      <c r="D198" s="18" t="n"/>
      <c r="E198" s="6">
        <f>IF(B198&amp;""="","",IFERROR(INDEX('الإعدادات'!$B$15:$B$29,MATCH(B198&amp;"",'الإعدادات'!$A$15:$A$29,0)),""))</f>
        <v/>
      </c>
      <c r="F198" s="19">
        <f>IF(B198&amp;""="","",IFERROR(INDEX('الإعدادات'!$C$15:$C$29,MATCH(B198&amp;"",'الإعدادات'!$A$15:$A$29,0)),""))</f>
        <v/>
      </c>
      <c r="G198" s="19">
        <f>IF(B198&amp;""="","",IFERROR(INDEX('الإعدادات'!$D$15:$D$29,MATCH(B198&amp;"",'الإعدادات'!$A$15:$A$29,0)),""))</f>
        <v/>
      </c>
      <c r="H198" s="19">
        <f>IF(AND(ISNUMBER(C198),ISNUMBER(D198)),C198+D198,"")</f>
        <v/>
      </c>
      <c r="I198" s="20">
        <f>IF(ISNUMBER(H198),IF(ISNUMBER(F198),IF(F198+G198=0,"",H198/(F198+G198)),""),"")</f>
        <v/>
      </c>
      <c r="J198" s="6">
        <f>IF(AND(A198&amp;""="",B198&amp;""=""),"",IF(A198&amp;""="","بدون طالب",IF(NOT(ISNUMBER(F198)),"مادة غير موجودة",IF(I198="","ناقص",IF(I198&gt;='الإعدادات'!$B$4,"ناجح","متعثر")))))</f>
        <v/>
      </c>
      <c r="K198" s="21">
        <f>IF(J198="","",IF(OR(J198="ناجح",J198="متعثر"),1,0))</f>
        <v/>
      </c>
      <c r="L198" s="19">
        <f>IF(K198=1,C198*INDEX('الإعدادات'!$E$15:$E$29,MATCH(B198&amp;"",'الإعدادات'!$A$15:$A$29,0)),"")</f>
        <v/>
      </c>
      <c r="M198" s="19">
        <f>IF(K198=1,D198*INDEX('الإعدادات'!$E$15:$E$29,MATCH(B198&amp;"",'الإعدادات'!$A$15:$A$29,0)),"")</f>
        <v/>
      </c>
      <c r="N198" s="19">
        <f>IF(K198=1,(F198+G198)*INDEX('الإعدادات'!$E$15:$E$29,MATCH(B198&amp;"",'الإعدادات'!$A$15:$A$29,0)),"")</f>
        <v/>
      </c>
      <c r="O198" s="15">
        <f>IF(J198="متعثر",COUNTIF($J$6:J198,"متعثر"),"")</f>
        <v/>
      </c>
      <c r="P198" s="6">
        <f>IF(J198="","",IF(J198="بدون طالب","اختر الطالب",IF(J198="مادة غير موجودة","اختر المادة من الإعدادات",IF(COUNTIF('الطلاب'!$A$6:$A$305,A198&amp;"")=0,"الطالب غير موجود في الطلاب",IF(IF(ISNUMBER(C198),IF(ISNUMBER(F198),IF(C198&gt;F198,1,0),0),0)=1,"أعمال السنة أكبر من الحد الأقصى",IF(IF(ISNUMBER(D198),IF(ISNUMBER(G198),IF(D198&gt;G198,1,0),0),0)=1,"النهائي أكبر من الحد الأقصى",IF(J198="ناقص","درجة غير مكتوبة","")))))))</f>
        <v/>
      </c>
    </row>
    <row r="199">
      <c r="A199" s="5" t="n"/>
      <c r="B199" s="5" t="n"/>
      <c r="C199" s="18" t="n"/>
      <c r="D199" s="18" t="n"/>
      <c r="E199" s="6">
        <f>IF(B199&amp;""="","",IFERROR(INDEX('الإعدادات'!$B$15:$B$29,MATCH(B199&amp;"",'الإعدادات'!$A$15:$A$29,0)),""))</f>
        <v/>
      </c>
      <c r="F199" s="19">
        <f>IF(B199&amp;""="","",IFERROR(INDEX('الإعدادات'!$C$15:$C$29,MATCH(B199&amp;"",'الإعدادات'!$A$15:$A$29,0)),""))</f>
        <v/>
      </c>
      <c r="G199" s="19">
        <f>IF(B199&amp;""="","",IFERROR(INDEX('الإعدادات'!$D$15:$D$29,MATCH(B199&amp;"",'الإعدادات'!$A$15:$A$29,0)),""))</f>
        <v/>
      </c>
      <c r="H199" s="19">
        <f>IF(AND(ISNUMBER(C199),ISNUMBER(D199)),C199+D199,"")</f>
        <v/>
      </c>
      <c r="I199" s="20">
        <f>IF(ISNUMBER(H199),IF(ISNUMBER(F199),IF(F199+G199=0,"",H199/(F199+G199)),""),"")</f>
        <v/>
      </c>
      <c r="J199" s="6">
        <f>IF(AND(A199&amp;""="",B199&amp;""=""),"",IF(A199&amp;""="","بدون طالب",IF(NOT(ISNUMBER(F199)),"مادة غير موجودة",IF(I199="","ناقص",IF(I199&gt;='الإعدادات'!$B$4,"ناجح","متعثر")))))</f>
        <v/>
      </c>
      <c r="K199" s="21">
        <f>IF(J199="","",IF(OR(J199="ناجح",J199="متعثر"),1,0))</f>
        <v/>
      </c>
      <c r="L199" s="19">
        <f>IF(K199=1,C199*INDEX('الإعدادات'!$E$15:$E$29,MATCH(B199&amp;"",'الإعدادات'!$A$15:$A$29,0)),"")</f>
        <v/>
      </c>
      <c r="M199" s="19">
        <f>IF(K199=1,D199*INDEX('الإعدادات'!$E$15:$E$29,MATCH(B199&amp;"",'الإعدادات'!$A$15:$A$29,0)),"")</f>
        <v/>
      </c>
      <c r="N199" s="19">
        <f>IF(K199=1,(F199+G199)*INDEX('الإعدادات'!$E$15:$E$29,MATCH(B199&amp;"",'الإعدادات'!$A$15:$A$29,0)),"")</f>
        <v/>
      </c>
      <c r="O199" s="15">
        <f>IF(J199="متعثر",COUNTIF($J$6:J199,"متعثر"),"")</f>
        <v/>
      </c>
      <c r="P199" s="6">
        <f>IF(J199="","",IF(J199="بدون طالب","اختر الطالب",IF(J199="مادة غير موجودة","اختر المادة من الإعدادات",IF(COUNTIF('الطلاب'!$A$6:$A$305,A199&amp;"")=0,"الطالب غير موجود في الطلاب",IF(IF(ISNUMBER(C199),IF(ISNUMBER(F199),IF(C199&gt;F199,1,0),0),0)=1,"أعمال السنة أكبر من الحد الأقصى",IF(IF(ISNUMBER(D199),IF(ISNUMBER(G199),IF(D199&gt;G199,1,0),0),0)=1,"النهائي أكبر من الحد الأقصى",IF(J199="ناقص","درجة غير مكتوبة","")))))))</f>
        <v/>
      </c>
    </row>
    <row r="200">
      <c r="A200" s="5" t="n"/>
      <c r="B200" s="5" t="n"/>
      <c r="C200" s="18" t="n"/>
      <c r="D200" s="18" t="n"/>
      <c r="E200" s="6">
        <f>IF(B200&amp;""="","",IFERROR(INDEX('الإعدادات'!$B$15:$B$29,MATCH(B200&amp;"",'الإعدادات'!$A$15:$A$29,0)),""))</f>
        <v/>
      </c>
      <c r="F200" s="19">
        <f>IF(B200&amp;""="","",IFERROR(INDEX('الإعدادات'!$C$15:$C$29,MATCH(B200&amp;"",'الإعدادات'!$A$15:$A$29,0)),""))</f>
        <v/>
      </c>
      <c r="G200" s="19">
        <f>IF(B200&amp;""="","",IFERROR(INDEX('الإعدادات'!$D$15:$D$29,MATCH(B200&amp;"",'الإعدادات'!$A$15:$A$29,0)),""))</f>
        <v/>
      </c>
      <c r="H200" s="19">
        <f>IF(AND(ISNUMBER(C200),ISNUMBER(D200)),C200+D200,"")</f>
        <v/>
      </c>
      <c r="I200" s="20">
        <f>IF(ISNUMBER(H200),IF(ISNUMBER(F200),IF(F200+G200=0,"",H200/(F200+G200)),""),"")</f>
        <v/>
      </c>
      <c r="J200" s="6">
        <f>IF(AND(A200&amp;""="",B200&amp;""=""),"",IF(A200&amp;""="","بدون طالب",IF(NOT(ISNUMBER(F200)),"مادة غير موجودة",IF(I200="","ناقص",IF(I200&gt;='الإعدادات'!$B$4,"ناجح","متعثر")))))</f>
        <v/>
      </c>
      <c r="K200" s="21">
        <f>IF(J200="","",IF(OR(J200="ناجح",J200="متعثر"),1,0))</f>
        <v/>
      </c>
      <c r="L200" s="19">
        <f>IF(K200=1,C200*INDEX('الإعدادات'!$E$15:$E$29,MATCH(B200&amp;"",'الإعدادات'!$A$15:$A$29,0)),"")</f>
        <v/>
      </c>
      <c r="M200" s="19">
        <f>IF(K200=1,D200*INDEX('الإعدادات'!$E$15:$E$29,MATCH(B200&amp;"",'الإعدادات'!$A$15:$A$29,0)),"")</f>
        <v/>
      </c>
      <c r="N200" s="19">
        <f>IF(K200=1,(F200+G200)*INDEX('الإعدادات'!$E$15:$E$29,MATCH(B200&amp;"",'الإعدادات'!$A$15:$A$29,0)),"")</f>
        <v/>
      </c>
      <c r="O200" s="15">
        <f>IF(J200="متعثر",COUNTIF($J$6:J200,"متعثر"),"")</f>
        <v/>
      </c>
      <c r="P200" s="6">
        <f>IF(J200="","",IF(J200="بدون طالب","اختر الطالب",IF(J200="مادة غير موجودة","اختر المادة من الإعدادات",IF(COUNTIF('الطلاب'!$A$6:$A$305,A200&amp;"")=0,"الطالب غير موجود في الطلاب",IF(IF(ISNUMBER(C200),IF(ISNUMBER(F200),IF(C200&gt;F200,1,0),0),0)=1,"أعمال السنة أكبر من الحد الأقصى",IF(IF(ISNUMBER(D200),IF(ISNUMBER(G200),IF(D200&gt;G200,1,0),0),0)=1,"النهائي أكبر من الحد الأقصى",IF(J200="ناقص","درجة غير مكتوبة","")))))))</f>
        <v/>
      </c>
    </row>
    <row r="201">
      <c r="A201" s="5" t="n"/>
      <c r="B201" s="5" t="n"/>
      <c r="C201" s="18" t="n"/>
      <c r="D201" s="18" t="n"/>
      <c r="E201" s="6">
        <f>IF(B201&amp;""="","",IFERROR(INDEX('الإعدادات'!$B$15:$B$29,MATCH(B201&amp;"",'الإعدادات'!$A$15:$A$29,0)),""))</f>
        <v/>
      </c>
      <c r="F201" s="19">
        <f>IF(B201&amp;""="","",IFERROR(INDEX('الإعدادات'!$C$15:$C$29,MATCH(B201&amp;"",'الإعدادات'!$A$15:$A$29,0)),""))</f>
        <v/>
      </c>
      <c r="G201" s="19">
        <f>IF(B201&amp;""="","",IFERROR(INDEX('الإعدادات'!$D$15:$D$29,MATCH(B201&amp;"",'الإعدادات'!$A$15:$A$29,0)),""))</f>
        <v/>
      </c>
      <c r="H201" s="19">
        <f>IF(AND(ISNUMBER(C201),ISNUMBER(D201)),C201+D201,"")</f>
        <v/>
      </c>
      <c r="I201" s="20">
        <f>IF(ISNUMBER(H201),IF(ISNUMBER(F201),IF(F201+G201=0,"",H201/(F201+G201)),""),"")</f>
        <v/>
      </c>
      <c r="J201" s="6">
        <f>IF(AND(A201&amp;""="",B201&amp;""=""),"",IF(A201&amp;""="","بدون طالب",IF(NOT(ISNUMBER(F201)),"مادة غير موجودة",IF(I201="","ناقص",IF(I201&gt;='الإعدادات'!$B$4,"ناجح","متعثر")))))</f>
        <v/>
      </c>
      <c r="K201" s="21">
        <f>IF(J201="","",IF(OR(J201="ناجح",J201="متعثر"),1,0))</f>
        <v/>
      </c>
      <c r="L201" s="19">
        <f>IF(K201=1,C201*INDEX('الإعدادات'!$E$15:$E$29,MATCH(B201&amp;"",'الإعدادات'!$A$15:$A$29,0)),"")</f>
        <v/>
      </c>
      <c r="M201" s="19">
        <f>IF(K201=1,D201*INDEX('الإعدادات'!$E$15:$E$29,MATCH(B201&amp;"",'الإعدادات'!$A$15:$A$29,0)),"")</f>
        <v/>
      </c>
      <c r="N201" s="19">
        <f>IF(K201=1,(F201+G201)*INDEX('الإعدادات'!$E$15:$E$29,MATCH(B201&amp;"",'الإعدادات'!$A$15:$A$29,0)),"")</f>
        <v/>
      </c>
      <c r="O201" s="15">
        <f>IF(J201="متعثر",COUNTIF($J$6:J201,"متعثر"),"")</f>
        <v/>
      </c>
      <c r="P201" s="6">
        <f>IF(J201="","",IF(J201="بدون طالب","اختر الطالب",IF(J201="مادة غير موجودة","اختر المادة من الإعدادات",IF(COUNTIF('الطلاب'!$A$6:$A$305,A201&amp;"")=0,"الطالب غير موجود في الطلاب",IF(IF(ISNUMBER(C201),IF(ISNUMBER(F201),IF(C201&gt;F201,1,0),0),0)=1,"أعمال السنة أكبر من الحد الأقصى",IF(IF(ISNUMBER(D201),IF(ISNUMBER(G201),IF(D201&gt;G201,1,0),0),0)=1,"النهائي أكبر من الحد الأقصى",IF(J201="ناقص","درجة غير مكتوبة","")))))))</f>
        <v/>
      </c>
    </row>
    <row r="202">
      <c r="A202" s="5" t="n"/>
      <c r="B202" s="5" t="n"/>
      <c r="C202" s="18" t="n"/>
      <c r="D202" s="18" t="n"/>
      <c r="E202" s="6">
        <f>IF(B202&amp;""="","",IFERROR(INDEX('الإعدادات'!$B$15:$B$29,MATCH(B202&amp;"",'الإعدادات'!$A$15:$A$29,0)),""))</f>
        <v/>
      </c>
      <c r="F202" s="19">
        <f>IF(B202&amp;""="","",IFERROR(INDEX('الإعدادات'!$C$15:$C$29,MATCH(B202&amp;"",'الإعدادات'!$A$15:$A$29,0)),""))</f>
        <v/>
      </c>
      <c r="G202" s="19">
        <f>IF(B202&amp;""="","",IFERROR(INDEX('الإعدادات'!$D$15:$D$29,MATCH(B202&amp;"",'الإعدادات'!$A$15:$A$29,0)),""))</f>
        <v/>
      </c>
      <c r="H202" s="19">
        <f>IF(AND(ISNUMBER(C202),ISNUMBER(D202)),C202+D202,"")</f>
        <v/>
      </c>
      <c r="I202" s="20">
        <f>IF(ISNUMBER(H202),IF(ISNUMBER(F202),IF(F202+G202=0,"",H202/(F202+G202)),""),"")</f>
        <v/>
      </c>
      <c r="J202" s="6">
        <f>IF(AND(A202&amp;""="",B202&amp;""=""),"",IF(A202&amp;""="","بدون طالب",IF(NOT(ISNUMBER(F202)),"مادة غير موجودة",IF(I202="","ناقص",IF(I202&gt;='الإعدادات'!$B$4,"ناجح","متعثر")))))</f>
        <v/>
      </c>
      <c r="K202" s="21">
        <f>IF(J202="","",IF(OR(J202="ناجح",J202="متعثر"),1,0))</f>
        <v/>
      </c>
      <c r="L202" s="19">
        <f>IF(K202=1,C202*INDEX('الإعدادات'!$E$15:$E$29,MATCH(B202&amp;"",'الإعدادات'!$A$15:$A$29,0)),"")</f>
        <v/>
      </c>
      <c r="M202" s="19">
        <f>IF(K202=1,D202*INDEX('الإعدادات'!$E$15:$E$29,MATCH(B202&amp;"",'الإعدادات'!$A$15:$A$29,0)),"")</f>
        <v/>
      </c>
      <c r="N202" s="19">
        <f>IF(K202=1,(F202+G202)*INDEX('الإعدادات'!$E$15:$E$29,MATCH(B202&amp;"",'الإعدادات'!$A$15:$A$29,0)),"")</f>
        <v/>
      </c>
      <c r="O202" s="15">
        <f>IF(J202="متعثر",COUNTIF($J$6:J202,"متعثر"),"")</f>
        <v/>
      </c>
      <c r="P202" s="6">
        <f>IF(J202="","",IF(J202="بدون طالب","اختر الطالب",IF(J202="مادة غير موجودة","اختر المادة من الإعدادات",IF(COUNTIF('الطلاب'!$A$6:$A$305,A202&amp;"")=0,"الطالب غير موجود في الطلاب",IF(IF(ISNUMBER(C202),IF(ISNUMBER(F202),IF(C202&gt;F202,1,0),0),0)=1,"أعمال السنة أكبر من الحد الأقصى",IF(IF(ISNUMBER(D202),IF(ISNUMBER(G202),IF(D202&gt;G202,1,0),0),0)=1,"النهائي أكبر من الحد الأقصى",IF(J202="ناقص","درجة غير مكتوبة","")))))))</f>
        <v/>
      </c>
    </row>
    <row r="203">
      <c r="A203" s="5" t="n"/>
      <c r="B203" s="5" t="n"/>
      <c r="C203" s="18" t="n"/>
      <c r="D203" s="18" t="n"/>
      <c r="E203" s="6">
        <f>IF(B203&amp;""="","",IFERROR(INDEX('الإعدادات'!$B$15:$B$29,MATCH(B203&amp;"",'الإعدادات'!$A$15:$A$29,0)),""))</f>
        <v/>
      </c>
      <c r="F203" s="19">
        <f>IF(B203&amp;""="","",IFERROR(INDEX('الإعدادات'!$C$15:$C$29,MATCH(B203&amp;"",'الإعدادات'!$A$15:$A$29,0)),""))</f>
        <v/>
      </c>
      <c r="G203" s="19">
        <f>IF(B203&amp;""="","",IFERROR(INDEX('الإعدادات'!$D$15:$D$29,MATCH(B203&amp;"",'الإعدادات'!$A$15:$A$29,0)),""))</f>
        <v/>
      </c>
      <c r="H203" s="19">
        <f>IF(AND(ISNUMBER(C203),ISNUMBER(D203)),C203+D203,"")</f>
        <v/>
      </c>
      <c r="I203" s="20">
        <f>IF(ISNUMBER(H203),IF(ISNUMBER(F203),IF(F203+G203=0,"",H203/(F203+G203)),""),"")</f>
        <v/>
      </c>
      <c r="J203" s="6">
        <f>IF(AND(A203&amp;""="",B203&amp;""=""),"",IF(A203&amp;""="","بدون طالب",IF(NOT(ISNUMBER(F203)),"مادة غير موجودة",IF(I203="","ناقص",IF(I203&gt;='الإعدادات'!$B$4,"ناجح","متعثر")))))</f>
        <v/>
      </c>
      <c r="K203" s="21">
        <f>IF(J203="","",IF(OR(J203="ناجح",J203="متعثر"),1,0))</f>
        <v/>
      </c>
      <c r="L203" s="19">
        <f>IF(K203=1,C203*INDEX('الإعدادات'!$E$15:$E$29,MATCH(B203&amp;"",'الإعدادات'!$A$15:$A$29,0)),"")</f>
        <v/>
      </c>
      <c r="M203" s="19">
        <f>IF(K203=1,D203*INDEX('الإعدادات'!$E$15:$E$29,MATCH(B203&amp;"",'الإعدادات'!$A$15:$A$29,0)),"")</f>
        <v/>
      </c>
      <c r="N203" s="19">
        <f>IF(K203=1,(F203+G203)*INDEX('الإعدادات'!$E$15:$E$29,MATCH(B203&amp;"",'الإعدادات'!$A$15:$A$29,0)),"")</f>
        <v/>
      </c>
      <c r="O203" s="15">
        <f>IF(J203="متعثر",COUNTIF($J$6:J203,"متعثر"),"")</f>
        <v/>
      </c>
      <c r="P203" s="6">
        <f>IF(J203="","",IF(J203="بدون طالب","اختر الطالب",IF(J203="مادة غير موجودة","اختر المادة من الإعدادات",IF(COUNTIF('الطلاب'!$A$6:$A$305,A203&amp;"")=0,"الطالب غير موجود في الطلاب",IF(IF(ISNUMBER(C203),IF(ISNUMBER(F203),IF(C203&gt;F203,1,0),0),0)=1,"أعمال السنة أكبر من الحد الأقصى",IF(IF(ISNUMBER(D203),IF(ISNUMBER(G203),IF(D203&gt;G203,1,0),0),0)=1,"النهائي أكبر من الحد الأقصى",IF(J203="ناقص","درجة غير مكتوبة","")))))))</f>
        <v/>
      </c>
    </row>
    <row r="204">
      <c r="A204" s="5" t="n"/>
      <c r="B204" s="5" t="n"/>
      <c r="C204" s="18" t="n"/>
      <c r="D204" s="18" t="n"/>
      <c r="E204" s="6">
        <f>IF(B204&amp;""="","",IFERROR(INDEX('الإعدادات'!$B$15:$B$29,MATCH(B204&amp;"",'الإعدادات'!$A$15:$A$29,0)),""))</f>
        <v/>
      </c>
      <c r="F204" s="19">
        <f>IF(B204&amp;""="","",IFERROR(INDEX('الإعدادات'!$C$15:$C$29,MATCH(B204&amp;"",'الإعدادات'!$A$15:$A$29,0)),""))</f>
        <v/>
      </c>
      <c r="G204" s="19">
        <f>IF(B204&amp;""="","",IFERROR(INDEX('الإعدادات'!$D$15:$D$29,MATCH(B204&amp;"",'الإعدادات'!$A$15:$A$29,0)),""))</f>
        <v/>
      </c>
      <c r="H204" s="19">
        <f>IF(AND(ISNUMBER(C204),ISNUMBER(D204)),C204+D204,"")</f>
        <v/>
      </c>
      <c r="I204" s="20">
        <f>IF(ISNUMBER(H204),IF(ISNUMBER(F204),IF(F204+G204=0,"",H204/(F204+G204)),""),"")</f>
        <v/>
      </c>
      <c r="J204" s="6">
        <f>IF(AND(A204&amp;""="",B204&amp;""=""),"",IF(A204&amp;""="","بدون طالب",IF(NOT(ISNUMBER(F204)),"مادة غير موجودة",IF(I204="","ناقص",IF(I204&gt;='الإعدادات'!$B$4,"ناجح","متعثر")))))</f>
        <v/>
      </c>
      <c r="K204" s="21">
        <f>IF(J204="","",IF(OR(J204="ناجح",J204="متعثر"),1,0))</f>
        <v/>
      </c>
      <c r="L204" s="19">
        <f>IF(K204=1,C204*INDEX('الإعدادات'!$E$15:$E$29,MATCH(B204&amp;"",'الإعدادات'!$A$15:$A$29,0)),"")</f>
        <v/>
      </c>
      <c r="M204" s="19">
        <f>IF(K204=1,D204*INDEX('الإعدادات'!$E$15:$E$29,MATCH(B204&amp;"",'الإعدادات'!$A$15:$A$29,0)),"")</f>
        <v/>
      </c>
      <c r="N204" s="19">
        <f>IF(K204=1,(F204+G204)*INDEX('الإعدادات'!$E$15:$E$29,MATCH(B204&amp;"",'الإعدادات'!$A$15:$A$29,0)),"")</f>
        <v/>
      </c>
      <c r="O204" s="15">
        <f>IF(J204="متعثر",COUNTIF($J$6:J204,"متعثر"),"")</f>
        <v/>
      </c>
      <c r="P204" s="6">
        <f>IF(J204="","",IF(J204="بدون طالب","اختر الطالب",IF(J204="مادة غير موجودة","اختر المادة من الإعدادات",IF(COUNTIF('الطلاب'!$A$6:$A$305,A204&amp;"")=0,"الطالب غير موجود في الطلاب",IF(IF(ISNUMBER(C204),IF(ISNUMBER(F204),IF(C204&gt;F204,1,0),0),0)=1,"أعمال السنة أكبر من الحد الأقصى",IF(IF(ISNUMBER(D204),IF(ISNUMBER(G204),IF(D204&gt;G204,1,0),0),0)=1,"النهائي أكبر من الحد الأقصى",IF(J204="ناقص","درجة غير مكتوبة","")))))))</f>
        <v/>
      </c>
    </row>
    <row r="205">
      <c r="A205" s="5" t="n"/>
      <c r="B205" s="5" t="n"/>
      <c r="C205" s="18" t="n"/>
      <c r="D205" s="18" t="n"/>
      <c r="E205" s="6">
        <f>IF(B205&amp;""="","",IFERROR(INDEX('الإعدادات'!$B$15:$B$29,MATCH(B205&amp;"",'الإعدادات'!$A$15:$A$29,0)),""))</f>
        <v/>
      </c>
      <c r="F205" s="19">
        <f>IF(B205&amp;""="","",IFERROR(INDEX('الإعدادات'!$C$15:$C$29,MATCH(B205&amp;"",'الإعدادات'!$A$15:$A$29,0)),""))</f>
        <v/>
      </c>
      <c r="G205" s="19">
        <f>IF(B205&amp;""="","",IFERROR(INDEX('الإعدادات'!$D$15:$D$29,MATCH(B205&amp;"",'الإعدادات'!$A$15:$A$29,0)),""))</f>
        <v/>
      </c>
      <c r="H205" s="19">
        <f>IF(AND(ISNUMBER(C205),ISNUMBER(D205)),C205+D205,"")</f>
        <v/>
      </c>
      <c r="I205" s="20">
        <f>IF(ISNUMBER(H205),IF(ISNUMBER(F205),IF(F205+G205=0,"",H205/(F205+G205)),""),"")</f>
        <v/>
      </c>
      <c r="J205" s="6">
        <f>IF(AND(A205&amp;""="",B205&amp;""=""),"",IF(A205&amp;""="","بدون طالب",IF(NOT(ISNUMBER(F205)),"مادة غير موجودة",IF(I205="","ناقص",IF(I205&gt;='الإعدادات'!$B$4,"ناجح","متعثر")))))</f>
        <v/>
      </c>
      <c r="K205" s="21">
        <f>IF(J205="","",IF(OR(J205="ناجح",J205="متعثر"),1,0))</f>
        <v/>
      </c>
      <c r="L205" s="19">
        <f>IF(K205=1,C205*INDEX('الإعدادات'!$E$15:$E$29,MATCH(B205&amp;"",'الإعدادات'!$A$15:$A$29,0)),"")</f>
        <v/>
      </c>
      <c r="M205" s="19">
        <f>IF(K205=1,D205*INDEX('الإعدادات'!$E$15:$E$29,MATCH(B205&amp;"",'الإعدادات'!$A$15:$A$29,0)),"")</f>
        <v/>
      </c>
      <c r="N205" s="19">
        <f>IF(K205=1,(F205+G205)*INDEX('الإعدادات'!$E$15:$E$29,MATCH(B205&amp;"",'الإعدادات'!$A$15:$A$29,0)),"")</f>
        <v/>
      </c>
      <c r="O205" s="15">
        <f>IF(J205="متعثر",COUNTIF($J$6:J205,"متعثر"),"")</f>
        <v/>
      </c>
      <c r="P205" s="6">
        <f>IF(J205="","",IF(J205="بدون طالب","اختر الطالب",IF(J205="مادة غير موجودة","اختر المادة من الإعدادات",IF(COUNTIF('الطلاب'!$A$6:$A$305,A205&amp;"")=0,"الطالب غير موجود في الطلاب",IF(IF(ISNUMBER(C205),IF(ISNUMBER(F205),IF(C205&gt;F205,1,0),0),0)=1,"أعمال السنة أكبر من الحد الأقصى",IF(IF(ISNUMBER(D205),IF(ISNUMBER(G205),IF(D205&gt;G205,1,0),0),0)=1,"النهائي أكبر من الحد الأقصى",IF(J205="ناقص","درجة غير مكتوبة","")))))))</f>
        <v/>
      </c>
    </row>
    <row r="206">
      <c r="A206" s="5" t="n"/>
      <c r="B206" s="5" t="n"/>
      <c r="C206" s="18" t="n"/>
      <c r="D206" s="18" t="n"/>
      <c r="E206" s="6">
        <f>IF(B206&amp;""="","",IFERROR(INDEX('الإعدادات'!$B$15:$B$29,MATCH(B206&amp;"",'الإعدادات'!$A$15:$A$29,0)),""))</f>
        <v/>
      </c>
      <c r="F206" s="19">
        <f>IF(B206&amp;""="","",IFERROR(INDEX('الإعدادات'!$C$15:$C$29,MATCH(B206&amp;"",'الإعدادات'!$A$15:$A$29,0)),""))</f>
        <v/>
      </c>
      <c r="G206" s="19">
        <f>IF(B206&amp;""="","",IFERROR(INDEX('الإعدادات'!$D$15:$D$29,MATCH(B206&amp;"",'الإعدادات'!$A$15:$A$29,0)),""))</f>
        <v/>
      </c>
      <c r="H206" s="19">
        <f>IF(AND(ISNUMBER(C206),ISNUMBER(D206)),C206+D206,"")</f>
        <v/>
      </c>
      <c r="I206" s="20">
        <f>IF(ISNUMBER(H206),IF(ISNUMBER(F206),IF(F206+G206=0,"",H206/(F206+G206)),""),"")</f>
        <v/>
      </c>
      <c r="J206" s="6">
        <f>IF(AND(A206&amp;""="",B206&amp;""=""),"",IF(A206&amp;""="","بدون طالب",IF(NOT(ISNUMBER(F206)),"مادة غير موجودة",IF(I206="","ناقص",IF(I206&gt;='الإعدادات'!$B$4,"ناجح","متعثر")))))</f>
        <v/>
      </c>
      <c r="K206" s="21">
        <f>IF(J206="","",IF(OR(J206="ناجح",J206="متعثر"),1,0))</f>
        <v/>
      </c>
      <c r="L206" s="19">
        <f>IF(K206=1,C206*INDEX('الإعدادات'!$E$15:$E$29,MATCH(B206&amp;"",'الإعدادات'!$A$15:$A$29,0)),"")</f>
        <v/>
      </c>
      <c r="M206" s="19">
        <f>IF(K206=1,D206*INDEX('الإعدادات'!$E$15:$E$29,MATCH(B206&amp;"",'الإعدادات'!$A$15:$A$29,0)),"")</f>
        <v/>
      </c>
      <c r="N206" s="19">
        <f>IF(K206=1,(F206+G206)*INDEX('الإعدادات'!$E$15:$E$29,MATCH(B206&amp;"",'الإعدادات'!$A$15:$A$29,0)),"")</f>
        <v/>
      </c>
      <c r="O206" s="15">
        <f>IF(J206="متعثر",COUNTIF($J$6:J206,"متعثر"),"")</f>
        <v/>
      </c>
      <c r="P206" s="6">
        <f>IF(J206="","",IF(J206="بدون طالب","اختر الطالب",IF(J206="مادة غير موجودة","اختر المادة من الإعدادات",IF(COUNTIF('الطلاب'!$A$6:$A$305,A206&amp;"")=0,"الطالب غير موجود في الطلاب",IF(IF(ISNUMBER(C206),IF(ISNUMBER(F206),IF(C206&gt;F206,1,0),0),0)=1,"أعمال السنة أكبر من الحد الأقصى",IF(IF(ISNUMBER(D206),IF(ISNUMBER(G206),IF(D206&gt;G206,1,0),0),0)=1,"النهائي أكبر من الحد الأقصى",IF(J206="ناقص","درجة غير مكتوبة","")))))))</f>
        <v/>
      </c>
    </row>
    <row r="207">
      <c r="A207" s="5" t="n"/>
      <c r="B207" s="5" t="n"/>
      <c r="C207" s="18" t="n"/>
      <c r="D207" s="18" t="n"/>
      <c r="E207" s="6">
        <f>IF(B207&amp;""="","",IFERROR(INDEX('الإعدادات'!$B$15:$B$29,MATCH(B207&amp;"",'الإعدادات'!$A$15:$A$29,0)),""))</f>
        <v/>
      </c>
      <c r="F207" s="19">
        <f>IF(B207&amp;""="","",IFERROR(INDEX('الإعدادات'!$C$15:$C$29,MATCH(B207&amp;"",'الإعدادات'!$A$15:$A$29,0)),""))</f>
        <v/>
      </c>
      <c r="G207" s="19">
        <f>IF(B207&amp;""="","",IFERROR(INDEX('الإعدادات'!$D$15:$D$29,MATCH(B207&amp;"",'الإعدادات'!$A$15:$A$29,0)),""))</f>
        <v/>
      </c>
      <c r="H207" s="19">
        <f>IF(AND(ISNUMBER(C207),ISNUMBER(D207)),C207+D207,"")</f>
        <v/>
      </c>
      <c r="I207" s="20">
        <f>IF(ISNUMBER(H207),IF(ISNUMBER(F207),IF(F207+G207=0,"",H207/(F207+G207)),""),"")</f>
        <v/>
      </c>
      <c r="J207" s="6">
        <f>IF(AND(A207&amp;""="",B207&amp;""=""),"",IF(A207&amp;""="","بدون طالب",IF(NOT(ISNUMBER(F207)),"مادة غير موجودة",IF(I207="","ناقص",IF(I207&gt;='الإعدادات'!$B$4,"ناجح","متعثر")))))</f>
        <v/>
      </c>
      <c r="K207" s="21">
        <f>IF(J207="","",IF(OR(J207="ناجح",J207="متعثر"),1,0))</f>
        <v/>
      </c>
      <c r="L207" s="19">
        <f>IF(K207=1,C207*INDEX('الإعدادات'!$E$15:$E$29,MATCH(B207&amp;"",'الإعدادات'!$A$15:$A$29,0)),"")</f>
        <v/>
      </c>
      <c r="M207" s="19">
        <f>IF(K207=1,D207*INDEX('الإعدادات'!$E$15:$E$29,MATCH(B207&amp;"",'الإعدادات'!$A$15:$A$29,0)),"")</f>
        <v/>
      </c>
      <c r="N207" s="19">
        <f>IF(K207=1,(F207+G207)*INDEX('الإعدادات'!$E$15:$E$29,MATCH(B207&amp;"",'الإعدادات'!$A$15:$A$29,0)),"")</f>
        <v/>
      </c>
      <c r="O207" s="15">
        <f>IF(J207="متعثر",COUNTIF($J$6:J207,"متعثر"),"")</f>
        <v/>
      </c>
      <c r="P207" s="6">
        <f>IF(J207="","",IF(J207="بدون طالب","اختر الطالب",IF(J207="مادة غير موجودة","اختر المادة من الإعدادات",IF(COUNTIF('الطلاب'!$A$6:$A$305,A207&amp;"")=0,"الطالب غير موجود في الطلاب",IF(IF(ISNUMBER(C207),IF(ISNUMBER(F207),IF(C207&gt;F207,1,0),0),0)=1,"أعمال السنة أكبر من الحد الأقصى",IF(IF(ISNUMBER(D207),IF(ISNUMBER(G207),IF(D207&gt;G207,1,0),0),0)=1,"النهائي أكبر من الحد الأقصى",IF(J207="ناقص","درجة غير مكتوبة","")))))))</f>
        <v/>
      </c>
    </row>
    <row r="208">
      <c r="A208" s="5" t="n"/>
      <c r="B208" s="5" t="n"/>
      <c r="C208" s="18" t="n"/>
      <c r="D208" s="18" t="n"/>
      <c r="E208" s="6">
        <f>IF(B208&amp;""="","",IFERROR(INDEX('الإعدادات'!$B$15:$B$29,MATCH(B208&amp;"",'الإعدادات'!$A$15:$A$29,0)),""))</f>
        <v/>
      </c>
      <c r="F208" s="19">
        <f>IF(B208&amp;""="","",IFERROR(INDEX('الإعدادات'!$C$15:$C$29,MATCH(B208&amp;"",'الإعدادات'!$A$15:$A$29,0)),""))</f>
        <v/>
      </c>
      <c r="G208" s="19">
        <f>IF(B208&amp;""="","",IFERROR(INDEX('الإعدادات'!$D$15:$D$29,MATCH(B208&amp;"",'الإعدادات'!$A$15:$A$29,0)),""))</f>
        <v/>
      </c>
      <c r="H208" s="19">
        <f>IF(AND(ISNUMBER(C208),ISNUMBER(D208)),C208+D208,"")</f>
        <v/>
      </c>
      <c r="I208" s="20">
        <f>IF(ISNUMBER(H208),IF(ISNUMBER(F208),IF(F208+G208=0,"",H208/(F208+G208)),""),"")</f>
        <v/>
      </c>
      <c r="J208" s="6">
        <f>IF(AND(A208&amp;""="",B208&amp;""=""),"",IF(A208&amp;""="","بدون طالب",IF(NOT(ISNUMBER(F208)),"مادة غير موجودة",IF(I208="","ناقص",IF(I208&gt;='الإعدادات'!$B$4,"ناجح","متعثر")))))</f>
        <v/>
      </c>
      <c r="K208" s="21">
        <f>IF(J208="","",IF(OR(J208="ناجح",J208="متعثر"),1,0))</f>
        <v/>
      </c>
      <c r="L208" s="19">
        <f>IF(K208=1,C208*INDEX('الإعدادات'!$E$15:$E$29,MATCH(B208&amp;"",'الإعدادات'!$A$15:$A$29,0)),"")</f>
        <v/>
      </c>
      <c r="M208" s="19">
        <f>IF(K208=1,D208*INDEX('الإعدادات'!$E$15:$E$29,MATCH(B208&amp;"",'الإعدادات'!$A$15:$A$29,0)),"")</f>
        <v/>
      </c>
      <c r="N208" s="19">
        <f>IF(K208=1,(F208+G208)*INDEX('الإعدادات'!$E$15:$E$29,MATCH(B208&amp;"",'الإعدادات'!$A$15:$A$29,0)),"")</f>
        <v/>
      </c>
      <c r="O208" s="15">
        <f>IF(J208="متعثر",COUNTIF($J$6:J208,"متعثر"),"")</f>
        <v/>
      </c>
      <c r="P208" s="6">
        <f>IF(J208="","",IF(J208="بدون طالب","اختر الطالب",IF(J208="مادة غير موجودة","اختر المادة من الإعدادات",IF(COUNTIF('الطلاب'!$A$6:$A$305,A208&amp;"")=0,"الطالب غير موجود في الطلاب",IF(IF(ISNUMBER(C208),IF(ISNUMBER(F208),IF(C208&gt;F208,1,0),0),0)=1,"أعمال السنة أكبر من الحد الأقصى",IF(IF(ISNUMBER(D208),IF(ISNUMBER(G208),IF(D208&gt;G208,1,0),0),0)=1,"النهائي أكبر من الحد الأقصى",IF(J208="ناقص","درجة غير مكتوبة","")))))))</f>
        <v/>
      </c>
    </row>
    <row r="209">
      <c r="A209" s="5" t="n"/>
      <c r="B209" s="5" t="n"/>
      <c r="C209" s="18" t="n"/>
      <c r="D209" s="18" t="n"/>
      <c r="E209" s="6">
        <f>IF(B209&amp;""="","",IFERROR(INDEX('الإعدادات'!$B$15:$B$29,MATCH(B209&amp;"",'الإعدادات'!$A$15:$A$29,0)),""))</f>
        <v/>
      </c>
      <c r="F209" s="19">
        <f>IF(B209&amp;""="","",IFERROR(INDEX('الإعدادات'!$C$15:$C$29,MATCH(B209&amp;"",'الإعدادات'!$A$15:$A$29,0)),""))</f>
        <v/>
      </c>
      <c r="G209" s="19">
        <f>IF(B209&amp;""="","",IFERROR(INDEX('الإعدادات'!$D$15:$D$29,MATCH(B209&amp;"",'الإعدادات'!$A$15:$A$29,0)),""))</f>
        <v/>
      </c>
      <c r="H209" s="19">
        <f>IF(AND(ISNUMBER(C209),ISNUMBER(D209)),C209+D209,"")</f>
        <v/>
      </c>
      <c r="I209" s="20">
        <f>IF(ISNUMBER(H209),IF(ISNUMBER(F209),IF(F209+G209=0,"",H209/(F209+G209)),""),"")</f>
        <v/>
      </c>
      <c r="J209" s="6">
        <f>IF(AND(A209&amp;""="",B209&amp;""=""),"",IF(A209&amp;""="","بدون طالب",IF(NOT(ISNUMBER(F209)),"مادة غير موجودة",IF(I209="","ناقص",IF(I209&gt;='الإعدادات'!$B$4,"ناجح","متعثر")))))</f>
        <v/>
      </c>
      <c r="K209" s="21">
        <f>IF(J209="","",IF(OR(J209="ناجح",J209="متعثر"),1,0))</f>
        <v/>
      </c>
      <c r="L209" s="19">
        <f>IF(K209=1,C209*INDEX('الإعدادات'!$E$15:$E$29,MATCH(B209&amp;"",'الإعدادات'!$A$15:$A$29,0)),"")</f>
        <v/>
      </c>
      <c r="M209" s="19">
        <f>IF(K209=1,D209*INDEX('الإعدادات'!$E$15:$E$29,MATCH(B209&amp;"",'الإعدادات'!$A$15:$A$29,0)),"")</f>
        <v/>
      </c>
      <c r="N209" s="19">
        <f>IF(K209=1,(F209+G209)*INDEX('الإعدادات'!$E$15:$E$29,MATCH(B209&amp;"",'الإعدادات'!$A$15:$A$29,0)),"")</f>
        <v/>
      </c>
      <c r="O209" s="15">
        <f>IF(J209="متعثر",COUNTIF($J$6:J209,"متعثر"),"")</f>
        <v/>
      </c>
      <c r="P209" s="6">
        <f>IF(J209="","",IF(J209="بدون طالب","اختر الطالب",IF(J209="مادة غير موجودة","اختر المادة من الإعدادات",IF(COUNTIF('الطلاب'!$A$6:$A$305,A209&amp;"")=0,"الطالب غير موجود في الطلاب",IF(IF(ISNUMBER(C209),IF(ISNUMBER(F209),IF(C209&gt;F209,1,0),0),0)=1,"أعمال السنة أكبر من الحد الأقصى",IF(IF(ISNUMBER(D209),IF(ISNUMBER(G209),IF(D209&gt;G209,1,0),0),0)=1,"النهائي أكبر من الحد الأقصى",IF(J209="ناقص","درجة غير مكتوبة","")))))))</f>
        <v/>
      </c>
    </row>
    <row r="210">
      <c r="A210" s="5" t="n"/>
      <c r="B210" s="5" t="n"/>
      <c r="C210" s="18" t="n"/>
      <c r="D210" s="18" t="n"/>
      <c r="E210" s="6">
        <f>IF(B210&amp;""="","",IFERROR(INDEX('الإعدادات'!$B$15:$B$29,MATCH(B210&amp;"",'الإعدادات'!$A$15:$A$29,0)),""))</f>
        <v/>
      </c>
      <c r="F210" s="19">
        <f>IF(B210&amp;""="","",IFERROR(INDEX('الإعدادات'!$C$15:$C$29,MATCH(B210&amp;"",'الإعدادات'!$A$15:$A$29,0)),""))</f>
        <v/>
      </c>
      <c r="G210" s="19">
        <f>IF(B210&amp;""="","",IFERROR(INDEX('الإعدادات'!$D$15:$D$29,MATCH(B210&amp;"",'الإعدادات'!$A$15:$A$29,0)),""))</f>
        <v/>
      </c>
      <c r="H210" s="19">
        <f>IF(AND(ISNUMBER(C210),ISNUMBER(D210)),C210+D210,"")</f>
        <v/>
      </c>
      <c r="I210" s="20">
        <f>IF(ISNUMBER(H210),IF(ISNUMBER(F210),IF(F210+G210=0,"",H210/(F210+G210)),""),"")</f>
        <v/>
      </c>
      <c r="J210" s="6">
        <f>IF(AND(A210&amp;""="",B210&amp;""=""),"",IF(A210&amp;""="","بدون طالب",IF(NOT(ISNUMBER(F210)),"مادة غير موجودة",IF(I210="","ناقص",IF(I210&gt;='الإعدادات'!$B$4,"ناجح","متعثر")))))</f>
        <v/>
      </c>
      <c r="K210" s="21">
        <f>IF(J210="","",IF(OR(J210="ناجح",J210="متعثر"),1,0))</f>
        <v/>
      </c>
      <c r="L210" s="19">
        <f>IF(K210=1,C210*INDEX('الإعدادات'!$E$15:$E$29,MATCH(B210&amp;"",'الإعدادات'!$A$15:$A$29,0)),"")</f>
        <v/>
      </c>
      <c r="M210" s="19">
        <f>IF(K210=1,D210*INDEX('الإعدادات'!$E$15:$E$29,MATCH(B210&amp;"",'الإعدادات'!$A$15:$A$29,0)),"")</f>
        <v/>
      </c>
      <c r="N210" s="19">
        <f>IF(K210=1,(F210+G210)*INDEX('الإعدادات'!$E$15:$E$29,MATCH(B210&amp;"",'الإعدادات'!$A$15:$A$29,0)),"")</f>
        <v/>
      </c>
      <c r="O210" s="15">
        <f>IF(J210="متعثر",COUNTIF($J$6:J210,"متعثر"),"")</f>
        <v/>
      </c>
      <c r="P210" s="6">
        <f>IF(J210="","",IF(J210="بدون طالب","اختر الطالب",IF(J210="مادة غير موجودة","اختر المادة من الإعدادات",IF(COUNTIF('الطلاب'!$A$6:$A$305,A210&amp;"")=0,"الطالب غير موجود في الطلاب",IF(IF(ISNUMBER(C210),IF(ISNUMBER(F210),IF(C210&gt;F210,1,0),0),0)=1,"أعمال السنة أكبر من الحد الأقصى",IF(IF(ISNUMBER(D210),IF(ISNUMBER(G210),IF(D210&gt;G210,1,0),0),0)=1,"النهائي أكبر من الحد الأقصى",IF(J210="ناقص","درجة غير مكتوبة","")))))))</f>
        <v/>
      </c>
    </row>
    <row r="211">
      <c r="A211" s="5" t="n"/>
      <c r="B211" s="5" t="n"/>
      <c r="C211" s="18" t="n"/>
      <c r="D211" s="18" t="n"/>
      <c r="E211" s="6">
        <f>IF(B211&amp;""="","",IFERROR(INDEX('الإعدادات'!$B$15:$B$29,MATCH(B211&amp;"",'الإعدادات'!$A$15:$A$29,0)),""))</f>
        <v/>
      </c>
      <c r="F211" s="19">
        <f>IF(B211&amp;""="","",IFERROR(INDEX('الإعدادات'!$C$15:$C$29,MATCH(B211&amp;"",'الإعدادات'!$A$15:$A$29,0)),""))</f>
        <v/>
      </c>
      <c r="G211" s="19">
        <f>IF(B211&amp;""="","",IFERROR(INDEX('الإعدادات'!$D$15:$D$29,MATCH(B211&amp;"",'الإعدادات'!$A$15:$A$29,0)),""))</f>
        <v/>
      </c>
      <c r="H211" s="19">
        <f>IF(AND(ISNUMBER(C211),ISNUMBER(D211)),C211+D211,"")</f>
        <v/>
      </c>
      <c r="I211" s="20">
        <f>IF(ISNUMBER(H211),IF(ISNUMBER(F211),IF(F211+G211=0,"",H211/(F211+G211)),""),"")</f>
        <v/>
      </c>
      <c r="J211" s="6">
        <f>IF(AND(A211&amp;""="",B211&amp;""=""),"",IF(A211&amp;""="","بدون طالب",IF(NOT(ISNUMBER(F211)),"مادة غير موجودة",IF(I211="","ناقص",IF(I211&gt;='الإعدادات'!$B$4,"ناجح","متعثر")))))</f>
        <v/>
      </c>
      <c r="K211" s="21">
        <f>IF(J211="","",IF(OR(J211="ناجح",J211="متعثر"),1,0))</f>
        <v/>
      </c>
      <c r="L211" s="19">
        <f>IF(K211=1,C211*INDEX('الإعدادات'!$E$15:$E$29,MATCH(B211&amp;"",'الإعدادات'!$A$15:$A$29,0)),"")</f>
        <v/>
      </c>
      <c r="M211" s="19">
        <f>IF(K211=1,D211*INDEX('الإعدادات'!$E$15:$E$29,MATCH(B211&amp;"",'الإعدادات'!$A$15:$A$29,0)),"")</f>
        <v/>
      </c>
      <c r="N211" s="19">
        <f>IF(K211=1,(F211+G211)*INDEX('الإعدادات'!$E$15:$E$29,MATCH(B211&amp;"",'الإعدادات'!$A$15:$A$29,0)),"")</f>
        <v/>
      </c>
      <c r="O211" s="15">
        <f>IF(J211="متعثر",COUNTIF($J$6:J211,"متعثر"),"")</f>
        <v/>
      </c>
      <c r="P211" s="6">
        <f>IF(J211="","",IF(J211="بدون طالب","اختر الطالب",IF(J211="مادة غير موجودة","اختر المادة من الإعدادات",IF(COUNTIF('الطلاب'!$A$6:$A$305,A211&amp;"")=0,"الطالب غير موجود في الطلاب",IF(IF(ISNUMBER(C211),IF(ISNUMBER(F211),IF(C211&gt;F211,1,0),0),0)=1,"أعمال السنة أكبر من الحد الأقصى",IF(IF(ISNUMBER(D211),IF(ISNUMBER(G211),IF(D211&gt;G211,1,0),0),0)=1,"النهائي أكبر من الحد الأقصى",IF(J211="ناقص","درجة غير مكتوبة","")))))))</f>
        <v/>
      </c>
    </row>
    <row r="212">
      <c r="A212" s="5" t="n"/>
      <c r="B212" s="5" t="n"/>
      <c r="C212" s="18" t="n"/>
      <c r="D212" s="18" t="n"/>
      <c r="E212" s="6">
        <f>IF(B212&amp;""="","",IFERROR(INDEX('الإعدادات'!$B$15:$B$29,MATCH(B212&amp;"",'الإعدادات'!$A$15:$A$29,0)),""))</f>
        <v/>
      </c>
      <c r="F212" s="19">
        <f>IF(B212&amp;""="","",IFERROR(INDEX('الإعدادات'!$C$15:$C$29,MATCH(B212&amp;"",'الإعدادات'!$A$15:$A$29,0)),""))</f>
        <v/>
      </c>
      <c r="G212" s="19">
        <f>IF(B212&amp;""="","",IFERROR(INDEX('الإعدادات'!$D$15:$D$29,MATCH(B212&amp;"",'الإعدادات'!$A$15:$A$29,0)),""))</f>
        <v/>
      </c>
      <c r="H212" s="19">
        <f>IF(AND(ISNUMBER(C212),ISNUMBER(D212)),C212+D212,"")</f>
        <v/>
      </c>
      <c r="I212" s="20">
        <f>IF(ISNUMBER(H212),IF(ISNUMBER(F212),IF(F212+G212=0,"",H212/(F212+G212)),""),"")</f>
        <v/>
      </c>
      <c r="J212" s="6">
        <f>IF(AND(A212&amp;""="",B212&amp;""=""),"",IF(A212&amp;""="","بدون طالب",IF(NOT(ISNUMBER(F212)),"مادة غير موجودة",IF(I212="","ناقص",IF(I212&gt;='الإعدادات'!$B$4,"ناجح","متعثر")))))</f>
        <v/>
      </c>
      <c r="K212" s="21">
        <f>IF(J212="","",IF(OR(J212="ناجح",J212="متعثر"),1,0))</f>
        <v/>
      </c>
      <c r="L212" s="19">
        <f>IF(K212=1,C212*INDEX('الإعدادات'!$E$15:$E$29,MATCH(B212&amp;"",'الإعدادات'!$A$15:$A$29,0)),"")</f>
        <v/>
      </c>
      <c r="M212" s="19">
        <f>IF(K212=1,D212*INDEX('الإعدادات'!$E$15:$E$29,MATCH(B212&amp;"",'الإعدادات'!$A$15:$A$29,0)),"")</f>
        <v/>
      </c>
      <c r="N212" s="19">
        <f>IF(K212=1,(F212+G212)*INDEX('الإعدادات'!$E$15:$E$29,MATCH(B212&amp;"",'الإعدادات'!$A$15:$A$29,0)),"")</f>
        <v/>
      </c>
      <c r="O212" s="15">
        <f>IF(J212="متعثر",COUNTIF($J$6:J212,"متعثر"),"")</f>
        <v/>
      </c>
      <c r="P212" s="6">
        <f>IF(J212="","",IF(J212="بدون طالب","اختر الطالب",IF(J212="مادة غير موجودة","اختر المادة من الإعدادات",IF(COUNTIF('الطلاب'!$A$6:$A$305,A212&amp;"")=0,"الطالب غير موجود في الطلاب",IF(IF(ISNUMBER(C212),IF(ISNUMBER(F212),IF(C212&gt;F212,1,0),0),0)=1,"أعمال السنة أكبر من الحد الأقصى",IF(IF(ISNUMBER(D212),IF(ISNUMBER(G212),IF(D212&gt;G212,1,0),0),0)=1,"النهائي أكبر من الحد الأقصى",IF(J212="ناقص","درجة غير مكتوبة","")))))))</f>
        <v/>
      </c>
    </row>
    <row r="213">
      <c r="A213" s="5" t="n"/>
      <c r="B213" s="5" t="n"/>
      <c r="C213" s="18" t="n"/>
      <c r="D213" s="18" t="n"/>
      <c r="E213" s="6">
        <f>IF(B213&amp;""="","",IFERROR(INDEX('الإعدادات'!$B$15:$B$29,MATCH(B213&amp;"",'الإعدادات'!$A$15:$A$29,0)),""))</f>
        <v/>
      </c>
      <c r="F213" s="19">
        <f>IF(B213&amp;""="","",IFERROR(INDEX('الإعدادات'!$C$15:$C$29,MATCH(B213&amp;"",'الإعدادات'!$A$15:$A$29,0)),""))</f>
        <v/>
      </c>
      <c r="G213" s="19">
        <f>IF(B213&amp;""="","",IFERROR(INDEX('الإعدادات'!$D$15:$D$29,MATCH(B213&amp;"",'الإعدادات'!$A$15:$A$29,0)),""))</f>
        <v/>
      </c>
      <c r="H213" s="19">
        <f>IF(AND(ISNUMBER(C213),ISNUMBER(D213)),C213+D213,"")</f>
        <v/>
      </c>
      <c r="I213" s="20">
        <f>IF(ISNUMBER(H213),IF(ISNUMBER(F213),IF(F213+G213=0,"",H213/(F213+G213)),""),"")</f>
        <v/>
      </c>
      <c r="J213" s="6">
        <f>IF(AND(A213&amp;""="",B213&amp;""=""),"",IF(A213&amp;""="","بدون طالب",IF(NOT(ISNUMBER(F213)),"مادة غير موجودة",IF(I213="","ناقص",IF(I213&gt;='الإعدادات'!$B$4,"ناجح","متعثر")))))</f>
        <v/>
      </c>
      <c r="K213" s="21">
        <f>IF(J213="","",IF(OR(J213="ناجح",J213="متعثر"),1,0))</f>
        <v/>
      </c>
      <c r="L213" s="19">
        <f>IF(K213=1,C213*INDEX('الإعدادات'!$E$15:$E$29,MATCH(B213&amp;"",'الإعدادات'!$A$15:$A$29,0)),"")</f>
        <v/>
      </c>
      <c r="M213" s="19">
        <f>IF(K213=1,D213*INDEX('الإعدادات'!$E$15:$E$29,MATCH(B213&amp;"",'الإعدادات'!$A$15:$A$29,0)),"")</f>
        <v/>
      </c>
      <c r="N213" s="19">
        <f>IF(K213=1,(F213+G213)*INDEX('الإعدادات'!$E$15:$E$29,MATCH(B213&amp;"",'الإعدادات'!$A$15:$A$29,0)),"")</f>
        <v/>
      </c>
      <c r="O213" s="15">
        <f>IF(J213="متعثر",COUNTIF($J$6:J213,"متعثر"),"")</f>
        <v/>
      </c>
      <c r="P213" s="6">
        <f>IF(J213="","",IF(J213="بدون طالب","اختر الطالب",IF(J213="مادة غير موجودة","اختر المادة من الإعدادات",IF(COUNTIF('الطلاب'!$A$6:$A$305,A213&amp;"")=0,"الطالب غير موجود في الطلاب",IF(IF(ISNUMBER(C213),IF(ISNUMBER(F213),IF(C213&gt;F213,1,0),0),0)=1,"أعمال السنة أكبر من الحد الأقصى",IF(IF(ISNUMBER(D213),IF(ISNUMBER(G213),IF(D213&gt;G213,1,0),0),0)=1,"النهائي أكبر من الحد الأقصى",IF(J213="ناقص","درجة غير مكتوبة","")))))))</f>
        <v/>
      </c>
    </row>
    <row r="214">
      <c r="A214" s="5" t="n"/>
      <c r="B214" s="5" t="n"/>
      <c r="C214" s="18" t="n"/>
      <c r="D214" s="18" t="n"/>
      <c r="E214" s="6">
        <f>IF(B214&amp;""="","",IFERROR(INDEX('الإعدادات'!$B$15:$B$29,MATCH(B214&amp;"",'الإعدادات'!$A$15:$A$29,0)),""))</f>
        <v/>
      </c>
      <c r="F214" s="19">
        <f>IF(B214&amp;""="","",IFERROR(INDEX('الإعدادات'!$C$15:$C$29,MATCH(B214&amp;"",'الإعدادات'!$A$15:$A$29,0)),""))</f>
        <v/>
      </c>
      <c r="G214" s="19">
        <f>IF(B214&amp;""="","",IFERROR(INDEX('الإعدادات'!$D$15:$D$29,MATCH(B214&amp;"",'الإعدادات'!$A$15:$A$29,0)),""))</f>
        <v/>
      </c>
      <c r="H214" s="19">
        <f>IF(AND(ISNUMBER(C214),ISNUMBER(D214)),C214+D214,"")</f>
        <v/>
      </c>
      <c r="I214" s="20">
        <f>IF(ISNUMBER(H214),IF(ISNUMBER(F214),IF(F214+G214=0,"",H214/(F214+G214)),""),"")</f>
        <v/>
      </c>
      <c r="J214" s="6">
        <f>IF(AND(A214&amp;""="",B214&amp;""=""),"",IF(A214&amp;""="","بدون طالب",IF(NOT(ISNUMBER(F214)),"مادة غير موجودة",IF(I214="","ناقص",IF(I214&gt;='الإعدادات'!$B$4,"ناجح","متعثر")))))</f>
        <v/>
      </c>
      <c r="K214" s="21">
        <f>IF(J214="","",IF(OR(J214="ناجح",J214="متعثر"),1,0))</f>
        <v/>
      </c>
      <c r="L214" s="19">
        <f>IF(K214=1,C214*INDEX('الإعدادات'!$E$15:$E$29,MATCH(B214&amp;"",'الإعدادات'!$A$15:$A$29,0)),"")</f>
        <v/>
      </c>
      <c r="M214" s="19">
        <f>IF(K214=1,D214*INDEX('الإعدادات'!$E$15:$E$29,MATCH(B214&amp;"",'الإعدادات'!$A$15:$A$29,0)),"")</f>
        <v/>
      </c>
      <c r="N214" s="19">
        <f>IF(K214=1,(F214+G214)*INDEX('الإعدادات'!$E$15:$E$29,MATCH(B214&amp;"",'الإعدادات'!$A$15:$A$29,0)),"")</f>
        <v/>
      </c>
      <c r="O214" s="15">
        <f>IF(J214="متعثر",COUNTIF($J$6:J214,"متعثر"),"")</f>
        <v/>
      </c>
      <c r="P214" s="6">
        <f>IF(J214="","",IF(J214="بدون طالب","اختر الطالب",IF(J214="مادة غير موجودة","اختر المادة من الإعدادات",IF(COUNTIF('الطلاب'!$A$6:$A$305,A214&amp;"")=0,"الطالب غير موجود في الطلاب",IF(IF(ISNUMBER(C214),IF(ISNUMBER(F214),IF(C214&gt;F214,1,0),0),0)=1,"أعمال السنة أكبر من الحد الأقصى",IF(IF(ISNUMBER(D214),IF(ISNUMBER(G214),IF(D214&gt;G214,1,0),0),0)=1,"النهائي أكبر من الحد الأقصى",IF(J214="ناقص","درجة غير مكتوبة","")))))))</f>
        <v/>
      </c>
    </row>
    <row r="215">
      <c r="A215" s="5" t="n"/>
      <c r="B215" s="5" t="n"/>
      <c r="C215" s="18" t="n"/>
      <c r="D215" s="18" t="n"/>
      <c r="E215" s="6">
        <f>IF(B215&amp;""="","",IFERROR(INDEX('الإعدادات'!$B$15:$B$29,MATCH(B215&amp;"",'الإعدادات'!$A$15:$A$29,0)),""))</f>
        <v/>
      </c>
      <c r="F215" s="19">
        <f>IF(B215&amp;""="","",IFERROR(INDEX('الإعدادات'!$C$15:$C$29,MATCH(B215&amp;"",'الإعدادات'!$A$15:$A$29,0)),""))</f>
        <v/>
      </c>
      <c r="G215" s="19">
        <f>IF(B215&amp;""="","",IFERROR(INDEX('الإعدادات'!$D$15:$D$29,MATCH(B215&amp;"",'الإعدادات'!$A$15:$A$29,0)),""))</f>
        <v/>
      </c>
      <c r="H215" s="19">
        <f>IF(AND(ISNUMBER(C215),ISNUMBER(D215)),C215+D215,"")</f>
        <v/>
      </c>
      <c r="I215" s="20">
        <f>IF(ISNUMBER(H215),IF(ISNUMBER(F215),IF(F215+G215=0,"",H215/(F215+G215)),""),"")</f>
        <v/>
      </c>
      <c r="J215" s="6">
        <f>IF(AND(A215&amp;""="",B215&amp;""=""),"",IF(A215&amp;""="","بدون طالب",IF(NOT(ISNUMBER(F215)),"مادة غير موجودة",IF(I215="","ناقص",IF(I215&gt;='الإعدادات'!$B$4,"ناجح","متعثر")))))</f>
        <v/>
      </c>
      <c r="K215" s="21">
        <f>IF(J215="","",IF(OR(J215="ناجح",J215="متعثر"),1,0))</f>
        <v/>
      </c>
      <c r="L215" s="19">
        <f>IF(K215=1,C215*INDEX('الإعدادات'!$E$15:$E$29,MATCH(B215&amp;"",'الإعدادات'!$A$15:$A$29,0)),"")</f>
        <v/>
      </c>
      <c r="M215" s="19">
        <f>IF(K215=1,D215*INDEX('الإعدادات'!$E$15:$E$29,MATCH(B215&amp;"",'الإعدادات'!$A$15:$A$29,0)),"")</f>
        <v/>
      </c>
      <c r="N215" s="19">
        <f>IF(K215=1,(F215+G215)*INDEX('الإعدادات'!$E$15:$E$29,MATCH(B215&amp;"",'الإعدادات'!$A$15:$A$29,0)),"")</f>
        <v/>
      </c>
      <c r="O215" s="15">
        <f>IF(J215="متعثر",COUNTIF($J$6:J215,"متعثر"),"")</f>
        <v/>
      </c>
      <c r="P215" s="6">
        <f>IF(J215="","",IF(J215="بدون طالب","اختر الطالب",IF(J215="مادة غير موجودة","اختر المادة من الإعدادات",IF(COUNTIF('الطلاب'!$A$6:$A$305,A215&amp;"")=0,"الطالب غير موجود في الطلاب",IF(IF(ISNUMBER(C215),IF(ISNUMBER(F215),IF(C215&gt;F215,1,0),0),0)=1,"أعمال السنة أكبر من الحد الأقصى",IF(IF(ISNUMBER(D215),IF(ISNUMBER(G215),IF(D215&gt;G215,1,0),0),0)=1,"النهائي أكبر من الحد الأقصى",IF(J215="ناقص","درجة غير مكتوبة","")))))))</f>
        <v/>
      </c>
    </row>
    <row r="216">
      <c r="A216" s="5" t="n"/>
      <c r="B216" s="5" t="n"/>
      <c r="C216" s="18" t="n"/>
      <c r="D216" s="18" t="n"/>
      <c r="E216" s="6">
        <f>IF(B216&amp;""="","",IFERROR(INDEX('الإعدادات'!$B$15:$B$29,MATCH(B216&amp;"",'الإعدادات'!$A$15:$A$29,0)),""))</f>
        <v/>
      </c>
      <c r="F216" s="19">
        <f>IF(B216&amp;""="","",IFERROR(INDEX('الإعدادات'!$C$15:$C$29,MATCH(B216&amp;"",'الإعدادات'!$A$15:$A$29,0)),""))</f>
        <v/>
      </c>
      <c r="G216" s="19">
        <f>IF(B216&amp;""="","",IFERROR(INDEX('الإعدادات'!$D$15:$D$29,MATCH(B216&amp;"",'الإعدادات'!$A$15:$A$29,0)),""))</f>
        <v/>
      </c>
      <c r="H216" s="19">
        <f>IF(AND(ISNUMBER(C216),ISNUMBER(D216)),C216+D216,"")</f>
        <v/>
      </c>
      <c r="I216" s="20">
        <f>IF(ISNUMBER(H216),IF(ISNUMBER(F216),IF(F216+G216=0,"",H216/(F216+G216)),""),"")</f>
        <v/>
      </c>
      <c r="J216" s="6">
        <f>IF(AND(A216&amp;""="",B216&amp;""=""),"",IF(A216&amp;""="","بدون طالب",IF(NOT(ISNUMBER(F216)),"مادة غير موجودة",IF(I216="","ناقص",IF(I216&gt;='الإعدادات'!$B$4,"ناجح","متعثر")))))</f>
        <v/>
      </c>
      <c r="K216" s="21">
        <f>IF(J216="","",IF(OR(J216="ناجح",J216="متعثر"),1,0))</f>
        <v/>
      </c>
      <c r="L216" s="19">
        <f>IF(K216=1,C216*INDEX('الإعدادات'!$E$15:$E$29,MATCH(B216&amp;"",'الإعدادات'!$A$15:$A$29,0)),"")</f>
        <v/>
      </c>
      <c r="M216" s="19">
        <f>IF(K216=1,D216*INDEX('الإعدادات'!$E$15:$E$29,MATCH(B216&amp;"",'الإعدادات'!$A$15:$A$29,0)),"")</f>
        <v/>
      </c>
      <c r="N216" s="19">
        <f>IF(K216=1,(F216+G216)*INDEX('الإعدادات'!$E$15:$E$29,MATCH(B216&amp;"",'الإعدادات'!$A$15:$A$29,0)),"")</f>
        <v/>
      </c>
      <c r="O216" s="15">
        <f>IF(J216="متعثر",COUNTIF($J$6:J216,"متعثر"),"")</f>
        <v/>
      </c>
      <c r="P216" s="6">
        <f>IF(J216="","",IF(J216="بدون طالب","اختر الطالب",IF(J216="مادة غير موجودة","اختر المادة من الإعدادات",IF(COUNTIF('الطلاب'!$A$6:$A$305,A216&amp;"")=0,"الطالب غير موجود في الطلاب",IF(IF(ISNUMBER(C216),IF(ISNUMBER(F216),IF(C216&gt;F216,1,0),0),0)=1,"أعمال السنة أكبر من الحد الأقصى",IF(IF(ISNUMBER(D216),IF(ISNUMBER(G216),IF(D216&gt;G216,1,0),0),0)=1,"النهائي أكبر من الحد الأقصى",IF(J216="ناقص","درجة غير مكتوبة","")))))))</f>
        <v/>
      </c>
    </row>
    <row r="217">
      <c r="A217" s="5" t="n"/>
      <c r="B217" s="5" t="n"/>
      <c r="C217" s="18" t="n"/>
      <c r="D217" s="18" t="n"/>
      <c r="E217" s="6">
        <f>IF(B217&amp;""="","",IFERROR(INDEX('الإعدادات'!$B$15:$B$29,MATCH(B217&amp;"",'الإعدادات'!$A$15:$A$29,0)),""))</f>
        <v/>
      </c>
      <c r="F217" s="19">
        <f>IF(B217&amp;""="","",IFERROR(INDEX('الإعدادات'!$C$15:$C$29,MATCH(B217&amp;"",'الإعدادات'!$A$15:$A$29,0)),""))</f>
        <v/>
      </c>
      <c r="G217" s="19">
        <f>IF(B217&amp;""="","",IFERROR(INDEX('الإعدادات'!$D$15:$D$29,MATCH(B217&amp;"",'الإعدادات'!$A$15:$A$29,0)),""))</f>
        <v/>
      </c>
      <c r="H217" s="19">
        <f>IF(AND(ISNUMBER(C217),ISNUMBER(D217)),C217+D217,"")</f>
        <v/>
      </c>
      <c r="I217" s="20">
        <f>IF(ISNUMBER(H217),IF(ISNUMBER(F217),IF(F217+G217=0,"",H217/(F217+G217)),""),"")</f>
        <v/>
      </c>
      <c r="J217" s="6">
        <f>IF(AND(A217&amp;""="",B217&amp;""=""),"",IF(A217&amp;""="","بدون طالب",IF(NOT(ISNUMBER(F217)),"مادة غير موجودة",IF(I217="","ناقص",IF(I217&gt;='الإعدادات'!$B$4,"ناجح","متعثر")))))</f>
        <v/>
      </c>
      <c r="K217" s="21">
        <f>IF(J217="","",IF(OR(J217="ناجح",J217="متعثر"),1,0))</f>
        <v/>
      </c>
      <c r="L217" s="19">
        <f>IF(K217=1,C217*INDEX('الإعدادات'!$E$15:$E$29,MATCH(B217&amp;"",'الإعدادات'!$A$15:$A$29,0)),"")</f>
        <v/>
      </c>
      <c r="M217" s="19">
        <f>IF(K217=1,D217*INDEX('الإعدادات'!$E$15:$E$29,MATCH(B217&amp;"",'الإعدادات'!$A$15:$A$29,0)),"")</f>
        <v/>
      </c>
      <c r="N217" s="19">
        <f>IF(K217=1,(F217+G217)*INDEX('الإعدادات'!$E$15:$E$29,MATCH(B217&amp;"",'الإعدادات'!$A$15:$A$29,0)),"")</f>
        <v/>
      </c>
      <c r="O217" s="15">
        <f>IF(J217="متعثر",COUNTIF($J$6:J217,"متعثر"),"")</f>
        <v/>
      </c>
      <c r="P217" s="6">
        <f>IF(J217="","",IF(J217="بدون طالب","اختر الطالب",IF(J217="مادة غير موجودة","اختر المادة من الإعدادات",IF(COUNTIF('الطلاب'!$A$6:$A$305,A217&amp;"")=0,"الطالب غير موجود في الطلاب",IF(IF(ISNUMBER(C217),IF(ISNUMBER(F217),IF(C217&gt;F217,1,0),0),0)=1,"أعمال السنة أكبر من الحد الأقصى",IF(IF(ISNUMBER(D217),IF(ISNUMBER(G217),IF(D217&gt;G217,1,0),0),0)=1,"النهائي أكبر من الحد الأقصى",IF(J217="ناقص","درجة غير مكتوبة","")))))))</f>
        <v/>
      </c>
    </row>
    <row r="218">
      <c r="A218" s="5" t="n"/>
      <c r="B218" s="5" t="n"/>
      <c r="C218" s="18" t="n"/>
      <c r="D218" s="18" t="n"/>
      <c r="E218" s="6">
        <f>IF(B218&amp;""="","",IFERROR(INDEX('الإعدادات'!$B$15:$B$29,MATCH(B218&amp;"",'الإعدادات'!$A$15:$A$29,0)),""))</f>
        <v/>
      </c>
      <c r="F218" s="19">
        <f>IF(B218&amp;""="","",IFERROR(INDEX('الإعدادات'!$C$15:$C$29,MATCH(B218&amp;"",'الإعدادات'!$A$15:$A$29,0)),""))</f>
        <v/>
      </c>
      <c r="G218" s="19">
        <f>IF(B218&amp;""="","",IFERROR(INDEX('الإعدادات'!$D$15:$D$29,MATCH(B218&amp;"",'الإعدادات'!$A$15:$A$29,0)),""))</f>
        <v/>
      </c>
      <c r="H218" s="19">
        <f>IF(AND(ISNUMBER(C218),ISNUMBER(D218)),C218+D218,"")</f>
        <v/>
      </c>
      <c r="I218" s="20">
        <f>IF(ISNUMBER(H218),IF(ISNUMBER(F218),IF(F218+G218=0,"",H218/(F218+G218)),""),"")</f>
        <v/>
      </c>
      <c r="J218" s="6">
        <f>IF(AND(A218&amp;""="",B218&amp;""=""),"",IF(A218&amp;""="","بدون طالب",IF(NOT(ISNUMBER(F218)),"مادة غير موجودة",IF(I218="","ناقص",IF(I218&gt;='الإعدادات'!$B$4,"ناجح","متعثر")))))</f>
        <v/>
      </c>
      <c r="K218" s="21">
        <f>IF(J218="","",IF(OR(J218="ناجح",J218="متعثر"),1,0))</f>
        <v/>
      </c>
      <c r="L218" s="19">
        <f>IF(K218=1,C218*INDEX('الإعدادات'!$E$15:$E$29,MATCH(B218&amp;"",'الإعدادات'!$A$15:$A$29,0)),"")</f>
        <v/>
      </c>
      <c r="M218" s="19">
        <f>IF(K218=1,D218*INDEX('الإعدادات'!$E$15:$E$29,MATCH(B218&amp;"",'الإعدادات'!$A$15:$A$29,0)),"")</f>
        <v/>
      </c>
      <c r="N218" s="19">
        <f>IF(K218=1,(F218+G218)*INDEX('الإعدادات'!$E$15:$E$29,MATCH(B218&amp;"",'الإعدادات'!$A$15:$A$29,0)),"")</f>
        <v/>
      </c>
      <c r="O218" s="15">
        <f>IF(J218="متعثر",COUNTIF($J$6:J218,"متعثر"),"")</f>
        <v/>
      </c>
      <c r="P218" s="6">
        <f>IF(J218="","",IF(J218="بدون طالب","اختر الطالب",IF(J218="مادة غير موجودة","اختر المادة من الإعدادات",IF(COUNTIF('الطلاب'!$A$6:$A$305,A218&amp;"")=0,"الطالب غير موجود في الطلاب",IF(IF(ISNUMBER(C218),IF(ISNUMBER(F218),IF(C218&gt;F218,1,0),0),0)=1,"أعمال السنة أكبر من الحد الأقصى",IF(IF(ISNUMBER(D218),IF(ISNUMBER(G218),IF(D218&gt;G218,1,0),0),0)=1,"النهائي أكبر من الحد الأقصى",IF(J218="ناقص","درجة غير مكتوبة","")))))))</f>
        <v/>
      </c>
    </row>
    <row r="219">
      <c r="A219" s="5" t="n"/>
      <c r="B219" s="5" t="n"/>
      <c r="C219" s="18" t="n"/>
      <c r="D219" s="18" t="n"/>
      <c r="E219" s="6">
        <f>IF(B219&amp;""="","",IFERROR(INDEX('الإعدادات'!$B$15:$B$29,MATCH(B219&amp;"",'الإعدادات'!$A$15:$A$29,0)),""))</f>
        <v/>
      </c>
      <c r="F219" s="19">
        <f>IF(B219&amp;""="","",IFERROR(INDEX('الإعدادات'!$C$15:$C$29,MATCH(B219&amp;"",'الإعدادات'!$A$15:$A$29,0)),""))</f>
        <v/>
      </c>
      <c r="G219" s="19">
        <f>IF(B219&amp;""="","",IFERROR(INDEX('الإعدادات'!$D$15:$D$29,MATCH(B219&amp;"",'الإعدادات'!$A$15:$A$29,0)),""))</f>
        <v/>
      </c>
      <c r="H219" s="19">
        <f>IF(AND(ISNUMBER(C219),ISNUMBER(D219)),C219+D219,"")</f>
        <v/>
      </c>
      <c r="I219" s="20">
        <f>IF(ISNUMBER(H219),IF(ISNUMBER(F219),IF(F219+G219=0,"",H219/(F219+G219)),""),"")</f>
        <v/>
      </c>
      <c r="J219" s="6">
        <f>IF(AND(A219&amp;""="",B219&amp;""=""),"",IF(A219&amp;""="","بدون طالب",IF(NOT(ISNUMBER(F219)),"مادة غير موجودة",IF(I219="","ناقص",IF(I219&gt;='الإعدادات'!$B$4,"ناجح","متعثر")))))</f>
        <v/>
      </c>
      <c r="K219" s="21">
        <f>IF(J219="","",IF(OR(J219="ناجح",J219="متعثر"),1,0))</f>
        <v/>
      </c>
      <c r="L219" s="19">
        <f>IF(K219=1,C219*INDEX('الإعدادات'!$E$15:$E$29,MATCH(B219&amp;"",'الإعدادات'!$A$15:$A$29,0)),"")</f>
        <v/>
      </c>
      <c r="M219" s="19">
        <f>IF(K219=1,D219*INDEX('الإعدادات'!$E$15:$E$29,MATCH(B219&amp;"",'الإعدادات'!$A$15:$A$29,0)),"")</f>
        <v/>
      </c>
      <c r="N219" s="19">
        <f>IF(K219=1,(F219+G219)*INDEX('الإعدادات'!$E$15:$E$29,MATCH(B219&amp;"",'الإعدادات'!$A$15:$A$29,0)),"")</f>
        <v/>
      </c>
      <c r="O219" s="15">
        <f>IF(J219="متعثر",COUNTIF($J$6:J219,"متعثر"),"")</f>
        <v/>
      </c>
      <c r="P219" s="6">
        <f>IF(J219="","",IF(J219="بدون طالب","اختر الطالب",IF(J219="مادة غير موجودة","اختر المادة من الإعدادات",IF(COUNTIF('الطلاب'!$A$6:$A$305,A219&amp;"")=0,"الطالب غير موجود في الطلاب",IF(IF(ISNUMBER(C219),IF(ISNUMBER(F219),IF(C219&gt;F219,1,0),0),0)=1,"أعمال السنة أكبر من الحد الأقصى",IF(IF(ISNUMBER(D219),IF(ISNUMBER(G219),IF(D219&gt;G219,1,0),0),0)=1,"النهائي أكبر من الحد الأقصى",IF(J219="ناقص","درجة غير مكتوبة","")))))))</f>
        <v/>
      </c>
    </row>
    <row r="220">
      <c r="A220" s="5" t="n"/>
      <c r="B220" s="5" t="n"/>
      <c r="C220" s="18" t="n"/>
      <c r="D220" s="18" t="n"/>
      <c r="E220" s="6">
        <f>IF(B220&amp;""="","",IFERROR(INDEX('الإعدادات'!$B$15:$B$29,MATCH(B220&amp;"",'الإعدادات'!$A$15:$A$29,0)),""))</f>
        <v/>
      </c>
      <c r="F220" s="19">
        <f>IF(B220&amp;""="","",IFERROR(INDEX('الإعدادات'!$C$15:$C$29,MATCH(B220&amp;"",'الإعدادات'!$A$15:$A$29,0)),""))</f>
        <v/>
      </c>
      <c r="G220" s="19">
        <f>IF(B220&amp;""="","",IFERROR(INDEX('الإعدادات'!$D$15:$D$29,MATCH(B220&amp;"",'الإعدادات'!$A$15:$A$29,0)),""))</f>
        <v/>
      </c>
      <c r="H220" s="19">
        <f>IF(AND(ISNUMBER(C220),ISNUMBER(D220)),C220+D220,"")</f>
        <v/>
      </c>
      <c r="I220" s="20">
        <f>IF(ISNUMBER(H220),IF(ISNUMBER(F220),IF(F220+G220=0,"",H220/(F220+G220)),""),"")</f>
        <v/>
      </c>
      <c r="J220" s="6">
        <f>IF(AND(A220&amp;""="",B220&amp;""=""),"",IF(A220&amp;""="","بدون طالب",IF(NOT(ISNUMBER(F220)),"مادة غير موجودة",IF(I220="","ناقص",IF(I220&gt;='الإعدادات'!$B$4,"ناجح","متعثر")))))</f>
        <v/>
      </c>
      <c r="K220" s="21">
        <f>IF(J220="","",IF(OR(J220="ناجح",J220="متعثر"),1,0))</f>
        <v/>
      </c>
      <c r="L220" s="19">
        <f>IF(K220=1,C220*INDEX('الإعدادات'!$E$15:$E$29,MATCH(B220&amp;"",'الإعدادات'!$A$15:$A$29,0)),"")</f>
        <v/>
      </c>
      <c r="M220" s="19">
        <f>IF(K220=1,D220*INDEX('الإعدادات'!$E$15:$E$29,MATCH(B220&amp;"",'الإعدادات'!$A$15:$A$29,0)),"")</f>
        <v/>
      </c>
      <c r="N220" s="19">
        <f>IF(K220=1,(F220+G220)*INDEX('الإعدادات'!$E$15:$E$29,MATCH(B220&amp;"",'الإعدادات'!$A$15:$A$29,0)),"")</f>
        <v/>
      </c>
      <c r="O220" s="15">
        <f>IF(J220="متعثر",COUNTIF($J$6:J220,"متعثر"),"")</f>
        <v/>
      </c>
      <c r="P220" s="6">
        <f>IF(J220="","",IF(J220="بدون طالب","اختر الطالب",IF(J220="مادة غير موجودة","اختر المادة من الإعدادات",IF(COUNTIF('الطلاب'!$A$6:$A$305,A220&amp;"")=0,"الطالب غير موجود في الطلاب",IF(IF(ISNUMBER(C220),IF(ISNUMBER(F220),IF(C220&gt;F220,1,0),0),0)=1,"أعمال السنة أكبر من الحد الأقصى",IF(IF(ISNUMBER(D220),IF(ISNUMBER(G220),IF(D220&gt;G220,1,0),0),0)=1,"النهائي أكبر من الحد الأقصى",IF(J220="ناقص","درجة غير مكتوبة","")))))))</f>
        <v/>
      </c>
    </row>
    <row r="221">
      <c r="A221" s="5" t="n"/>
      <c r="B221" s="5" t="n"/>
      <c r="C221" s="18" t="n"/>
      <c r="D221" s="18" t="n"/>
      <c r="E221" s="6">
        <f>IF(B221&amp;""="","",IFERROR(INDEX('الإعدادات'!$B$15:$B$29,MATCH(B221&amp;"",'الإعدادات'!$A$15:$A$29,0)),""))</f>
        <v/>
      </c>
      <c r="F221" s="19">
        <f>IF(B221&amp;""="","",IFERROR(INDEX('الإعدادات'!$C$15:$C$29,MATCH(B221&amp;"",'الإعدادات'!$A$15:$A$29,0)),""))</f>
        <v/>
      </c>
      <c r="G221" s="19">
        <f>IF(B221&amp;""="","",IFERROR(INDEX('الإعدادات'!$D$15:$D$29,MATCH(B221&amp;"",'الإعدادات'!$A$15:$A$29,0)),""))</f>
        <v/>
      </c>
      <c r="H221" s="19">
        <f>IF(AND(ISNUMBER(C221),ISNUMBER(D221)),C221+D221,"")</f>
        <v/>
      </c>
      <c r="I221" s="20">
        <f>IF(ISNUMBER(H221),IF(ISNUMBER(F221),IF(F221+G221=0,"",H221/(F221+G221)),""),"")</f>
        <v/>
      </c>
      <c r="J221" s="6">
        <f>IF(AND(A221&amp;""="",B221&amp;""=""),"",IF(A221&amp;""="","بدون طالب",IF(NOT(ISNUMBER(F221)),"مادة غير موجودة",IF(I221="","ناقص",IF(I221&gt;='الإعدادات'!$B$4,"ناجح","متعثر")))))</f>
        <v/>
      </c>
      <c r="K221" s="21">
        <f>IF(J221="","",IF(OR(J221="ناجح",J221="متعثر"),1,0))</f>
        <v/>
      </c>
      <c r="L221" s="19">
        <f>IF(K221=1,C221*INDEX('الإعدادات'!$E$15:$E$29,MATCH(B221&amp;"",'الإعدادات'!$A$15:$A$29,0)),"")</f>
        <v/>
      </c>
      <c r="M221" s="19">
        <f>IF(K221=1,D221*INDEX('الإعدادات'!$E$15:$E$29,MATCH(B221&amp;"",'الإعدادات'!$A$15:$A$29,0)),"")</f>
        <v/>
      </c>
      <c r="N221" s="19">
        <f>IF(K221=1,(F221+G221)*INDEX('الإعدادات'!$E$15:$E$29,MATCH(B221&amp;"",'الإعدادات'!$A$15:$A$29,0)),"")</f>
        <v/>
      </c>
      <c r="O221" s="15">
        <f>IF(J221="متعثر",COUNTIF($J$6:J221,"متعثر"),"")</f>
        <v/>
      </c>
      <c r="P221" s="6">
        <f>IF(J221="","",IF(J221="بدون طالب","اختر الطالب",IF(J221="مادة غير موجودة","اختر المادة من الإعدادات",IF(COUNTIF('الطلاب'!$A$6:$A$305,A221&amp;"")=0,"الطالب غير موجود في الطلاب",IF(IF(ISNUMBER(C221),IF(ISNUMBER(F221),IF(C221&gt;F221,1,0),0),0)=1,"أعمال السنة أكبر من الحد الأقصى",IF(IF(ISNUMBER(D221),IF(ISNUMBER(G221),IF(D221&gt;G221,1,0),0),0)=1,"النهائي أكبر من الحد الأقصى",IF(J221="ناقص","درجة غير مكتوبة","")))))))</f>
        <v/>
      </c>
    </row>
    <row r="222">
      <c r="A222" s="5" t="n"/>
      <c r="B222" s="5" t="n"/>
      <c r="C222" s="18" t="n"/>
      <c r="D222" s="18" t="n"/>
      <c r="E222" s="6">
        <f>IF(B222&amp;""="","",IFERROR(INDEX('الإعدادات'!$B$15:$B$29,MATCH(B222&amp;"",'الإعدادات'!$A$15:$A$29,0)),""))</f>
        <v/>
      </c>
      <c r="F222" s="19">
        <f>IF(B222&amp;""="","",IFERROR(INDEX('الإعدادات'!$C$15:$C$29,MATCH(B222&amp;"",'الإعدادات'!$A$15:$A$29,0)),""))</f>
        <v/>
      </c>
      <c r="G222" s="19">
        <f>IF(B222&amp;""="","",IFERROR(INDEX('الإعدادات'!$D$15:$D$29,MATCH(B222&amp;"",'الإعدادات'!$A$15:$A$29,0)),""))</f>
        <v/>
      </c>
      <c r="H222" s="19">
        <f>IF(AND(ISNUMBER(C222),ISNUMBER(D222)),C222+D222,"")</f>
        <v/>
      </c>
      <c r="I222" s="20">
        <f>IF(ISNUMBER(H222),IF(ISNUMBER(F222),IF(F222+G222=0,"",H222/(F222+G222)),""),"")</f>
        <v/>
      </c>
      <c r="J222" s="6">
        <f>IF(AND(A222&amp;""="",B222&amp;""=""),"",IF(A222&amp;""="","بدون طالب",IF(NOT(ISNUMBER(F222)),"مادة غير موجودة",IF(I222="","ناقص",IF(I222&gt;='الإعدادات'!$B$4,"ناجح","متعثر")))))</f>
        <v/>
      </c>
      <c r="K222" s="21">
        <f>IF(J222="","",IF(OR(J222="ناجح",J222="متعثر"),1,0))</f>
        <v/>
      </c>
      <c r="L222" s="19">
        <f>IF(K222=1,C222*INDEX('الإعدادات'!$E$15:$E$29,MATCH(B222&amp;"",'الإعدادات'!$A$15:$A$29,0)),"")</f>
        <v/>
      </c>
      <c r="M222" s="19">
        <f>IF(K222=1,D222*INDEX('الإعدادات'!$E$15:$E$29,MATCH(B222&amp;"",'الإعدادات'!$A$15:$A$29,0)),"")</f>
        <v/>
      </c>
      <c r="N222" s="19">
        <f>IF(K222=1,(F222+G222)*INDEX('الإعدادات'!$E$15:$E$29,MATCH(B222&amp;"",'الإعدادات'!$A$15:$A$29,0)),"")</f>
        <v/>
      </c>
      <c r="O222" s="15">
        <f>IF(J222="متعثر",COUNTIF($J$6:J222,"متعثر"),"")</f>
        <v/>
      </c>
      <c r="P222" s="6">
        <f>IF(J222="","",IF(J222="بدون طالب","اختر الطالب",IF(J222="مادة غير موجودة","اختر المادة من الإعدادات",IF(COUNTIF('الطلاب'!$A$6:$A$305,A222&amp;"")=0,"الطالب غير موجود في الطلاب",IF(IF(ISNUMBER(C222),IF(ISNUMBER(F222),IF(C222&gt;F222,1,0),0),0)=1,"أعمال السنة أكبر من الحد الأقصى",IF(IF(ISNUMBER(D222),IF(ISNUMBER(G222),IF(D222&gt;G222,1,0),0),0)=1,"النهائي أكبر من الحد الأقصى",IF(J222="ناقص","درجة غير مكتوبة","")))))))</f>
        <v/>
      </c>
    </row>
    <row r="223">
      <c r="A223" s="5" t="n"/>
      <c r="B223" s="5" t="n"/>
      <c r="C223" s="18" t="n"/>
      <c r="D223" s="18" t="n"/>
      <c r="E223" s="6">
        <f>IF(B223&amp;""="","",IFERROR(INDEX('الإعدادات'!$B$15:$B$29,MATCH(B223&amp;"",'الإعدادات'!$A$15:$A$29,0)),""))</f>
        <v/>
      </c>
      <c r="F223" s="19">
        <f>IF(B223&amp;""="","",IFERROR(INDEX('الإعدادات'!$C$15:$C$29,MATCH(B223&amp;"",'الإعدادات'!$A$15:$A$29,0)),""))</f>
        <v/>
      </c>
      <c r="G223" s="19">
        <f>IF(B223&amp;""="","",IFERROR(INDEX('الإعدادات'!$D$15:$D$29,MATCH(B223&amp;"",'الإعدادات'!$A$15:$A$29,0)),""))</f>
        <v/>
      </c>
      <c r="H223" s="19">
        <f>IF(AND(ISNUMBER(C223),ISNUMBER(D223)),C223+D223,"")</f>
        <v/>
      </c>
      <c r="I223" s="20">
        <f>IF(ISNUMBER(H223),IF(ISNUMBER(F223),IF(F223+G223=0,"",H223/(F223+G223)),""),"")</f>
        <v/>
      </c>
      <c r="J223" s="6">
        <f>IF(AND(A223&amp;""="",B223&amp;""=""),"",IF(A223&amp;""="","بدون طالب",IF(NOT(ISNUMBER(F223)),"مادة غير موجودة",IF(I223="","ناقص",IF(I223&gt;='الإعدادات'!$B$4,"ناجح","متعثر")))))</f>
        <v/>
      </c>
      <c r="K223" s="21">
        <f>IF(J223="","",IF(OR(J223="ناجح",J223="متعثر"),1,0))</f>
        <v/>
      </c>
      <c r="L223" s="19">
        <f>IF(K223=1,C223*INDEX('الإعدادات'!$E$15:$E$29,MATCH(B223&amp;"",'الإعدادات'!$A$15:$A$29,0)),"")</f>
        <v/>
      </c>
      <c r="M223" s="19">
        <f>IF(K223=1,D223*INDEX('الإعدادات'!$E$15:$E$29,MATCH(B223&amp;"",'الإعدادات'!$A$15:$A$29,0)),"")</f>
        <v/>
      </c>
      <c r="N223" s="19">
        <f>IF(K223=1,(F223+G223)*INDEX('الإعدادات'!$E$15:$E$29,MATCH(B223&amp;"",'الإعدادات'!$A$15:$A$29,0)),"")</f>
        <v/>
      </c>
      <c r="O223" s="15">
        <f>IF(J223="متعثر",COUNTIF($J$6:J223,"متعثر"),"")</f>
        <v/>
      </c>
      <c r="P223" s="6">
        <f>IF(J223="","",IF(J223="بدون طالب","اختر الطالب",IF(J223="مادة غير موجودة","اختر المادة من الإعدادات",IF(COUNTIF('الطلاب'!$A$6:$A$305,A223&amp;"")=0,"الطالب غير موجود في الطلاب",IF(IF(ISNUMBER(C223),IF(ISNUMBER(F223),IF(C223&gt;F223,1,0),0),0)=1,"أعمال السنة أكبر من الحد الأقصى",IF(IF(ISNUMBER(D223),IF(ISNUMBER(G223),IF(D223&gt;G223,1,0),0),0)=1,"النهائي أكبر من الحد الأقصى",IF(J223="ناقص","درجة غير مكتوبة","")))))))</f>
        <v/>
      </c>
    </row>
    <row r="224">
      <c r="A224" s="5" t="n"/>
      <c r="B224" s="5" t="n"/>
      <c r="C224" s="18" t="n"/>
      <c r="D224" s="18" t="n"/>
      <c r="E224" s="6">
        <f>IF(B224&amp;""="","",IFERROR(INDEX('الإعدادات'!$B$15:$B$29,MATCH(B224&amp;"",'الإعدادات'!$A$15:$A$29,0)),""))</f>
        <v/>
      </c>
      <c r="F224" s="19">
        <f>IF(B224&amp;""="","",IFERROR(INDEX('الإعدادات'!$C$15:$C$29,MATCH(B224&amp;"",'الإعدادات'!$A$15:$A$29,0)),""))</f>
        <v/>
      </c>
      <c r="G224" s="19">
        <f>IF(B224&amp;""="","",IFERROR(INDEX('الإعدادات'!$D$15:$D$29,MATCH(B224&amp;"",'الإعدادات'!$A$15:$A$29,0)),""))</f>
        <v/>
      </c>
      <c r="H224" s="19">
        <f>IF(AND(ISNUMBER(C224),ISNUMBER(D224)),C224+D224,"")</f>
        <v/>
      </c>
      <c r="I224" s="20">
        <f>IF(ISNUMBER(H224),IF(ISNUMBER(F224),IF(F224+G224=0,"",H224/(F224+G224)),""),"")</f>
        <v/>
      </c>
      <c r="J224" s="6">
        <f>IF(AND(A224&amp;""="",B224&amp;""=""),"",IF(A224&amp;""="","بدون طالب",IF(NOT(ISNUMBER(F224)),"مادة غير موجودة",IF(I224="","ناقص",IF(I224&gt;='الإعدادات'!$B$4,"ناجح","متعثر")))))</f>
        <v/>
      </c>
      <c r="K224" s="21">
        <f>IF(J224="","",IF(OR(J224="ناجح",J224="متعثر"),1,0))</f>
        <v/>
      </c>
      <c r="L224" s="19">
        <f>IF(K224=1,C224*INDEX('الإعدادات'!$E$15:$E$29,MATCH(B224&amp;"",'الإعدادات'!$A$15:$A$29,0)),"")</f>
        <v/>
      </c>
      <c r="M224" s="19">
        <f>IF(K224=1,D224*INDEX('الإعدادات'!$E$15:$E$29,MATCH(B224&amp;"",'الإعدادات'!$A$15:$A$29,0)),"")</f>
        <v/>
      </c>
      <c r="N224" s="19">
        <f>IF(K224=1,(F224+G224)*INDEX('الإعدادات'!$E$15:$E$29,MATCH(B224&amp;"",'الإعدادات'!$A$15:$A$29,0)),"")</f>
        <v/>
      </c>
      <c r="O224" s="15">
        <f>IF(J224="متعثر",COUNTIF($J$6:J224,"متعثر"),"")</f>
        <v/>
      </c>
      <c r="P224" s="6">
        <f>IF(J224="","",IF(J224="بدون طالب","اختر الطالب",IF(J224="مادة غير موجودة","اختر المادة من الإعدادات",IF(COUNTIF('الطلاب'!$A$6:$A$305,A224&amp;"")=0,"الطالب غير موجود في الطلاب",IF(IF(ISNUMBER(C224),IF(ISNUMBER(F224),IF(C224&gt;F224,1,0),0),0)=1,"أعمال السنة أكبر من الحد الأقصى",IF(IF(ISNUMBER(D224),IF(ISNUMBER(G224),IF(D224&gt;G224,1,0),0),0)=1,"النهائي أكبر من الحد الأقصى",IF(J224="ناقص","درجة غير مكتوبة","")))))))</f>
        <v/>
      </c>
    </row>
    <row r="225">
      <c r="A225" s="5" t="n"/>
      <c r="B225" s="5" t="n"/>
      <c r="C225" s="18" t="n"/>
      <c r="D225" s="18" t="n"/>
      <c r="E225" s="6">
        <f>IF(B225&amp;""="","",IFERROR(INDEX('الإعدادات'!$B$15:$B$29,MATCH(B225&amp;"",'الإعدادات'!$A$15:$A$29,0)),""))</f>
        <v/>
      </c>
      <c r="F225" s="19">
        <f>IF(B225&amp;""="","",IFERROR(INDEX('الإعدادات'!$C$15:$C$29,MATCH(B225&amp;"",'الإعدادات'!$A$15:$A$29,0)),""))</f>
        <v/>
      </c>
      <c r="G225" s="19">
        <f>IF(B225&amp;""="","",IFERROR(INDEX('الإعدادات'!$D$15:$D$29,MATCH(B225&amp;"",'الإعدادات'!$A$15:$A$29,0)),""))</f>
        <v/>
      </c>
      <c r="H225" s="19">
        <f>IF(AND(ISNUMBER(C225),ISNUMBER(D225)),C225+D225,"")</f>
        <v/>
      </c>
      <c r="I225" s="20">
        <f>IF(ISNUMBER(H225),IF(ISNUMBER(F225),IF(F225+G225=0,"",H225/(F225+G225)),""),"")</f>
        <v/>
      </c>
      <c r="J225" s="6">
        <f>IF(AND(A225&amp;""="",B225&amp;""=""),"",IF(A225&amp;""="","بدون طالب",IF(NOT(ISNUMBER(F225)),"مادة غير موجودة",IF(I225="","ناقص",IF(I225&gt;='الإعدادات'!$B$4,"ناجح","متعثر")))))</f>
        <v/>
      </c>
      <c r="K225" s="21">
        <f>IF(J225="","",IF(OR(J225="ناجح",J225="متعثر"),1,0))</f>
        <v/>
      </c>
      <c r="L225" s="19">
        <f>IF(K225=1,C225*INDEX('الإعدادات'!$E$15:$E$29,MATCH(B225&amp;"",'الإعدادات'!$A$15:$A$29,0)),"")</f>
        <v/>
      </c>
      <c r="M225" s="19">
        <f>IF(K225=1,D225*INDEX('الإعدادات'!$E$15:$E$29,MATCH(B225&amp;"",'الإعدادات'!$A$15:$A$29,0)),"")</f>
        <v/>
      </c>
      <c r="N225" s="19">
        <f>IF(K225=1,(F225+G225)*INDEX('الإعدادات'!$E$15:$E$29,MATCH(B225&amp;"",'الإعدادات'!$A$15:$A$29,0)),"")</f>
        <v/>
      </c>
      <c r="O225" s="15">
        <f>IF(J225="متعثر",COUNTIF($J$6:J225,"متعثر"),"")</f>
        <v/>
      </c>
      <c r="P225" s="6">
        <f>IF(J225="","",IF(J225="بدون طالب","اختر الطالب",IF(J225="مادة غير موجودة","اختر المادة من الإعدادات",IF(COUNTIF('الطلاب'!$A$6:$A$305,A225&amp;"")=0,"الطالب غير موجود في الطلاب",IF(IF(ISNUMBER(C225),IF(ISNUMBER(F225),IF(C225&gt;F225,1,0),0),0)=1,"أعمال السنة أكبر من الحد الأقصى",IF(IF(ISNUMBER(D225),IF(ISNUMBER(G225),IF(D225&gt;G225,1,0),0),0)=1,"النهائي أكبر من الحد الأقصى",IF(J225="ناقص","درجة غير مكتوبة","")))))))</f>
        <v/>
      </c>
    </row>
    <row r="226">
      <c r="A226" s="5" t="n"/>
      <c r="B226" s="5" t="n"/>
      <c r="C226" s="18" t="n"/>
      <c r="D226" s="18" t="n"/>
      <c r="E226" s="6">
        <f>IF(B226&amp;""="","",IFERROR(INDEX('الإعدادات'!$B$15:$B$29,MATCH(B226&amp;"",'الإعدادات'!$A$15:$A$29,0)),""))</f>
        <v/>
      </c>
      <c r="F226" s="19">
        <f>IF(B226&amp;""="","",IFERROR(INDEX('الإعدادات'!$C$15:$C$29,MATCH(B226&amp;"",'الإعدادات'!$A$15:$A$29,0)),""))</f>
        <v/>
      </c>
      <c r="G226" s="19">
        <f>IF(B226&amp;""="","",IFERROR(INDEX('الإعدادات'!$D$15:$D$29,MATCH(B226&amp;"",'الإعدادات'!$A$15:$A$29,0)),""))</f>
        <v/>
      </c>
      <c r="H226" s="19">
        <f>IF(AND(ISNUMBER(C226),ISNUMBER(D226)),C226+D226,"")</f>
        <v/>
      </c>
      <c r="I226" s="20">
        <f>IF(ISNUMBER(H226),IF(ISNUMBER(F226),IF(F226+G226=0,"",H226/(F226+G226)),""),"")</f>
        <v/>
      </c>
      <c r="J226" s="6">
        <f>IF(AND(A226&amp;""="",B226&amp;""=""),"",IF(A226&amp;""="","بدون طالب",IF(NOT(ISNUMBER(F226)),"مادة غير موجودة",IF(I226="","ناقص",IF(I226&gt;='الإعدادات'!$B$4,"ناجح","متعثر")))))</f>
        <v/>
      </c>
      <c r="K226" s="21">
        <f>IF(J226="","",IF(OR(J226="ناجح",J226="متعثر"),1,0))</f>
        <v/>
      </c>
      <c r="L226" s="19">
        <f>IF(K226=1,C226*INDEX('الإعدادات'!$E$15:$E$29,MATCH(B226&amp;"",'الإعدادات'!$A$15:$A$29,0)),"")</f>
        <v/>
      </c>
      <c r="M226" s="19">
        <f>IF(K226=1,D226*INDEX('الإعدادات'!$E$15:$E$29,MATCH(B226&amp;"",'الإعدادات'!$A$15:$A$29,0)),"")</f>
        <v/>
      </c>
      <c r="N226" s="19">
        <f>IF(K226=1,(F226+G226)*INDEX('الإعدادات'!$E$15:$E$29,MATCH(B226&amp;"",'الإعدادات'!$A$15:$A$29,0)),"")</f>
        <v/>
      </c>
      <c r="O226" s="15">
        <f>IF(J226="متعثر",COUNTIF($J$6:J226,"متعثر"),"")</f>
        <v/>
      </c>
      <c r="P226" s="6">
        <f>IF(J226="","",IF(J226="بدون طالب","اختر الطالب",IF(J226="مادة غير موجودة","اختر المادة من الإعدادات",IF(COUNTIF('الطلاب'!$A$6:$A$305,A226&amp;"")=0,"الطالب غير موجود في الطلاب",IF(IF(ISNUMBER(C226),IF(ISNUMBER(F226),IF(C226&gt;F226,1,0),0),0)=1,"أعمال السنة أكبر من الحد الأقصى",IF(IF(ISNUMBER(D226),IF(ISNUMBER(G226),IF(D226&gt;G226,1,0),0),0)=1,"النهائي أكبر من الحد الأقصى",IF(J226="ناقص","درجة غير مكتوبة","")))))))</f>
        <v/>
      </c>
    </row>
    <row r="227">
      <c r="A227" s="5" t="n"/>
      <c r="B227" s="5" t="n"/>
      <c r="C227" s="18" t="n"/>
      <c r="D227" s="18" t="n"/>
      <c r="E227" s="6">
        <f>IF(B227&amp;""="","",IFERROR(INDEX('الإعدادات'!$B$15:$B$29,MATCH(B227&amp;"",'الإعدادات'!$A$15:$A$29,0)),""))</f>
        <v/>
      </c>
      <c r="F227" s="19">
        <f>IF(B227&amp;""="","",IFERROR(INDEX('الإعدادات'!$C$15:$C$29,MATCH(B227&amp;"",'الإعدادات'!$A$15:$A$29,0)),""))</f>
        <v/>
      </c>
      <c r="G227" s="19">
        <f>IF(B227&amp;""="","",IFERROR(INDEX('الإعدادات'!$D$15:$D$29,MATCH(B227&amp;"",'الإعدادات'!$A$15:$A$29,0)),""))</f>
        <v/>
      </c>
      <c r="H227" s="19">
        <f>IF(AND(ISNUMBER(C227),ISNUMBER(D227)),C227+D227,"")</f>
        <v/>
      </c>
      <c r="I227" s="20">
        <f>IF(ISNUMBER(H227),IF(ISNUMBER(F227),IF(F227+G227=0,"",H227/(F227+G227)),""),"")</f>
        <v/>
      </c>
      <c r="J227" s="6">
        <f>IF(AND(A227&amp;""="",B227&amp;""=""),"",IF(A227&amp;""="","بدون طالب",IF(NOT(ISNUMBER(F227)),"مادة غير موجودة",IF(I227="","ناقص",IF(I227&gt;='الإعدادات'!$B$4,"ناجح","متعثر")))))</f>
        <v/>
      </c>
      <c r="K227" s="21">
        <f>IF(J227="","",IF(OR(J227="ناجح",J227="متعثر"),1,0))</f>
        <v/>
      </c>
      <c r="L227" s="19">
        <f>IF(K227=1,C227*INDEX('الإعدادات'!$E$15:$E$29,MATCH(B227&amp;"",'الإعدادات'!$A$15:$A$29,0)),"")</f>
        <v/>
      </c>
      <c r="M227" s="19">
        <f>IF(K227=1,D227*INDEX('الإعدادات'!$E$15:$E$29,MATCH(B227&amp;"",'الإعدادات'!$A$15:$A$29,0)),"")</f>
        <v/>
      </c>
      <c r="N227" s="19">
        <f>IF(K227=1,(F227+G227)*INDEX('الإعدادات'!$E$15:$E$29,MATCH(B227&amp;"",'الإعدادات'!$A$15:$A$29,0)),"")</f>
        <v/>
      </c>
      <c r="O227" s="15">
        <f>IF(J227="متعثر",COUNTIF($J$6:J227,"متعثر"),"")</f>
        <v/>
      </c>
      <c r="P227" s="6">
        <f>IF(J227="","",IF(J227="بدون طالب","اختر الطالب",IF(J227="مادة غير موجودة","اختر المادة من الإعدادات",IF(COUNTIF('الطلاب'!$A$6:$A$305,A227&amp;"")=0,"الطالب غير موجود في الطلاب",IF(IF(ISNUMBER(C227),IF(ISNUMBER(F227),IF(C227&gt;F227,1,0),0),0)=1,"أعمال السنة أكبر من الحد الأقصى",IF(IF(ISNUMBER(D227),IF(ISNUMBER(G227),IF(D227&gt;G227,1,0),0),0)=1,"النهائي أكبر من الحد الأقصى",IF(J227="ناقص","درجة غير مكتوبة","")))))))</f>
        <v/>
      </c>
    </row>
    <row r="228">
      <c r="A228" s="5" t="n"/>
      <c r="B228" s="5" t="n"/>
      <c r="C228" s="18" t="n"/>
      <c r="D228" s="18" t="n"/>
      <c r="E228" s="6">
        <f>IF(B228&amp;""="","",IFERROR(INDEX('الإعدادات'!$B$15:$B$29,MATCH(B228&amp;"",'الإعدادات'!$A$15:$A$29,0)),""))</f>
        <v/>
      </c>
      <c r="F228" s="19">
        <f>IF(B228&amp;""="","",IFERROR(INDEX('الإعدادات'!$C$15:$C$29,MATCH(B228&amp;"",'الإعدادات'!$A$15:$A$29,0)),""))</f>
        <v/>
      </c>
      <c r="G228" s="19">
        <f>IF(B228&amp;""="","",IFERROR(INDEX('الإعدادات'!$D$15:$D$29,MATCH(B228&amp;"",'الإعدادات'!$A$15:$A$29,0)),""))</f>
        <v/>
      </c>
      <c r="H228" s="19">
        <f>IF(AND(ISNUMBER(C228),ISNUMBER(D228)),C228+D228,"")</f>
        <v/>
      </c>
      <c r="I228" s="20">
        <f>IF(ISNUMBER(H228),IF(ISNUMBER(F228),IF(F228+G228=0,"",H228/(F228+G228)),""),"")</f>
        <v/>
      </c>
      <c r="J228" s="6">
        <f>IF(AND(A228&amp;""="",B228&amp;""=""),"",IF(A228&amp;""="","بدون طالب",IF(NOT(ISNUMBER(F228)),"مادة غير موجودة",IF(I228="","ناقص",IF(I228&gt;='الإعدادات'!$B$4,"ناجح","متعثر")))))</f>
        <v/>
      </c>
      <c r="K228" s="21">
        <f>IF(J228="","",IF(OR(J228="ناجح",J228="متعثر"),1,0))</f>
        <v/>
      </c>
      <c r="L228" s="19">
        <f>IF(K228=1,C228*INDEX('الإعدادات'!$E$15:$E$29,MATCH(B228&amp;"",'الإعدادات'!$A$15:$A$29,0)),"")</f>
        <v/>
      </c>
      <c r="M228" s="19">
        <f>IF(K228=1,D228*INDEX('الإعدادات'!$E$15:$E$29,MATCH(B228&amp;"",'الإعدادات'!$A$15:$A$29,0)),"")</f>
        <v/>
      </c>
      <c r="N228" s="19">
        <f>IF(K228=1,(F228+G228)*INDEX('الإعدادات'!$E$15:$E$29,MATCH(B228&amp;"",'الإعدادات'!$A$15:$A$29,0)),"")</f>
        <v/>
      </c>
      <c r="O228" s="15">
        <f>IF(J228="متعثر",COUNTIF($J$6:J228,"متعثر"),"")</f>
        <v/>
      </c>
      <c r="P228" s="6">
        <f>IF(J228="","",IF(J228="بدون طالب","اختر الطالب",IF(J228="مادة غير موجودة","اختر المادة من الإعدادات",IF(COUNTIF('الطلاب'!$A$6:$A$305,A228&amp;"")=0,"الطالب غير موجود في الطلاب",IF(IF(ISNUMBER(C228),IF(ISNUMBER(F228),IF(C228&gt;F228,1,0),0),0)=1,"أعمال السنة أكبر من الحد الأقصى",IF(IF(ISNUMBER(D228),IF(ISNUMBER(G228),IF(D228&gt;G228,1,0),0),0)=1,"النهائي أكبر من الحد الأقصى",IF(J228="ناقص","درجة غير مكتوبة","")))))))</f>
        <v/>
      </c>
    </row>
    <row r="229">
      <c r="A229" s="5" t="n"/>
      <c r="B229" s="5" t="n"/>
      <c r="C229" s="18" t="n"/>
      <c r="D229" s="18" t="n"/>
      <c r="E229" s="6">
        <f>IF(B229&amp;""="","",IFERROR(INDEX('الإعدادات'!$B$15:$B$29,MATCH(B229&amp;"",'الإعدادات'!$A$15:$A$29,0)),""))</f>
        <v/>
      </c>
      <c r="F229" s="19">
        <f>IF(B229&amp;""="","",IFERROR(INDEX('الإعدادات'!$C$15:$C$29,MATCH(B229&amp;"",'الإعدادات'!$A$15:$A$29,0)),""))</f>
        <v/>
      </c>
      <c r="G229" s="19">
        <f>IF(B229&amp;""="","",IFERROR(INDEX('الإعدادات'!$D$15:$D$29,MATCH(B229&amp;"",'الإعدادات'!$A$15:$A$29,0)),""))</f>
        <v/>
      </c>
      <c r="H229" s="19">
        <f>IF(AND(ISNUMBER(C229),ISNUMBER(D229)),C229+D229,"")</f>
        <v/>
      </c>
      <c r="I229" s="20">
        <f>IF(ISNUMBER(H229),IF(ISNUMBER(F229),IF(F229+G229=0,"",H229/(F229+G229)),""),"")</f>
        <v/>
      </c>
      <c r="J229" s="6">
        <f>IF(AND(A229&amp;""="",B229&amp;""=""),"",IF(A229&amp;""="","بدون طالب",IF(NOT(ISNUMBER(F229)),"مادة غير موجودة",IF(I229="","ناقص",IF(I229&gt;='الإعدادات'!$B$4,"ناجح","متعثر")))))</f>
        <v/>
      </c>
      <c r="K229" s="21">
        <f>IF(J229="","",IF(OR(J229="ناجح",J229="متعثر"),1,0))</f>
        <v/>
      </c>
      <c r="L229" s="19">
        <f>IF(K229=1,C229*INDEX('الإعدادات'!$E$15:$E$29,MATCH(B229&amp;"",'الإعدادات'!$A$15:$A$29,0)),"")</f>
        <v/>
      </c>
      <c r="M229" s="19">
        <f>IF(K229=1,D229*INDEX('الإعدادات'!$E$15:$E$29,MATCH(B229&amp;"",'الإعدادات'!$A$15:$A$29,0)),"")</f>
        <v/>
      </c>
      <c r="N229" s="19">
        <f>IF(K229=1,(F229+G229)*INDEX('الإعدادات'!$E$15:$E$29,MATCH(B229&amp;"",'الإعدادات'!$A$15:$A$29,0)),"")</f>
        <v/>
      </c>
      <c r="O229" s="15">
        <f>IF(J229="متعثر",COUNTIF($J$6:J229,"متعثر"),"")</f>
        <v/>
      </c>
      <c r="P229" s="6">
        <f>IF(J229="","",IF(J229="بدون طالب","اختر الطالب",IF(J229="مادة غير موجودة","اختر المادة من الإعدادات",IF(COUNTIF('الطلاب'!$A$6:$A$305,A229&amp;"")=0,"الطالب غير موجود في الطلاب",IF(IF(ISNUMBER(C229),IF(ISNUMBER(F229),IF(C229&gt;F229,1,0),0),0)=1,"أعمال السنة أكبر من الحد الأقصى",IF(IF(ISNUMBER(D229),IF(ISNUMBER(G229),IF(D229&gt;G229,1,0),0),0)=1,"النهائي أكبر من الحد الأقصى",IF(J229="ناقص","درجة غير مكتوبة","")))))))</f>
        <v/>
      </c>
    </row>
    <row r="230">
      <c r="A230" s="5" t="n"/>
      <c r="B230" s="5" t="n"/>
      <c r="C230" s="18" t="n"/>
      <c r="D230" s="18" t="n"/>
      <c r="E230" s="6">
        <f>IF(B230&amp;""="","",IFERROR(INDEX('الإعدادات'!$B$15:$B$29,MATCH(B230&amp;"",'الإعدادات'!$A$15:$A$29,0)),""))</f>
        <v/>
      </c>
      <c r="F230" s="19">
        <f>IF(B230&amp;""="","",IFERROR(INDEX('الإعدادات'!$C$15:$C$29,MATCH(B230&amp;"",'الإعدادات'!$A$15:$A$29,0)),""))</f>
        <v/>
      </c>
      <c r="G230" s="19">
        <f>IF(B230&amp;""="","",IFERROR(INDEX('الإعدادات'!$D$15:$D$29,MATCH(B230&amp;"",'الإعدادات'!$A$15:$A$29,0)),""))</f>
        <v/>
      </c>
      <c r="H230" s="19">
        <f>IF(AND(ISNUMBER(C230),ISNUMBER(D230)),C230+D230,"")</f>
        <v/>
      </c>
      <c r="I230" s="20">
        <f>IF(ISNUMBER(H230),IF(ISNUMBER(F230),IF(F230+G230=0,"",H230/(F230+G230)),""),"")</f>
        <v/>
      </c>
      <c r="J230" s="6">
        <f>IF(AND(A230&amp;""="",B230&amp;""=""),"",IF(A230&amp;""="","بدون طالب",IF(NOT(ISNUMBER(F230)),"مادة غير موجودة",IF(I230="","ناقص",IF(I230&gt;='الإعدادات'!$B$4,"ناجح","متعثر")))))</f>
        <v/>
      </c>
      <c r="K230" s="21">
        <f>IF(J230="","",IF(OR(J230="ناجح",J230="متعثر"),1,0))</f>
        <v/>
      </c>
      <c r="L230" s="19">
        <f>IF(K230=1,C230*INDEX('الإعدادات'!$E$15:$E$29,MATCH(B230&amp;"",'الإعدادات'!$A$15:$A$29,0)),"")</f>
        <v/>
      </c>
      <c r="M230" s="19">
        <f>IF(K230=1,D230*INDEX('الإعدادات'!$E$15:$E$29,MATCH(B230&amp;"",'الإعدادات'!$A$15:$A$29,0)),"")</f>
        <v/>
      </c>
      <c r="N230" s="19">
        <f>IF(K230=1,(F230+G230)*INDEX('الإعدادات'!$E$15:$E$29,MATCH(B230&amp;"",'الإعدادات'!$A$15:$A$29,0)),"")</f>
        <v/>
      </c>
      <c r="O230" s="15">
        <f>IF(J230="متعثر",COUNTIF($J$6:J230,"متعثر"),"")</f>
        <v/>
      </c>
      <c r="P230" s="6">
        <f>IF(J230="","",IF(J230="بدون طالب","اختر الطالب",IF(J230="مادة غير موجودة","اختر المادة من الإعدادات",IF(COUNTIF('الطلاب'!$A$6:$A$305,A230&amp;"")=0,"الطالب غير موجود في الطلاب",IF(IF(ISNUMBER(C230),IF(ISNUMBER(F230),IF(C230&gt;F230,1,0),0),0)=1,"أعمال السنة أكبر من الحد الأقصى",IF(IF(ISNUMBER(D230),IF(ISNUMBER(G230),IF(D230&gt;G230,1,0),0),0)=1,"النهائي أكبر من الحد الأقصى",IF(J230="ناقص","درجة غير مكتوبة","")))))))</f>
        <v/>
      </c>
    </row>
    <row r="231">
      <c r="A231" s="5" t="n"/>
      <c r="B231" s="5" t="n"/>
      <c r="C231" s="18" t="n"/>
      <c r="D231" s="18" t="n"/>
      <c r="E231" s="6">
        <f>IF(B231&amp;""="","",IFERROR(INDEX('الإعدادات'!$B$15:$B$29,MATCH(B231&amp;"",'الإعدادات'!$A$15:$A$29,0)),""))</f>
        <v/>
      </c>
      <c r="F231" s="19">
        <f>IF(B231&amp;""="","",IFERROR(INDEX('الإعدادات'!$C$15:$C$29,MATCH(B231&amp;"",'الإعدادات'!$A$15:$A$29,0)),""))</f>
        <v/>
      </c>
      <c r="G231" s="19">
        <f>IF(B231&amp;""="","",IFERROR(INDEX('الإعدادات'!$D$15:$D$29,MATCH(B231&amp;"",'الإعدادات'!$A$15:$A$29,0)),""))</f>
        <v/>
      </c>
      <c r="H231" s="19">
        <f>IF(AND(ISNUMBER(C231),ISNUMBER(D231)),C231+D231,"")</f>
        <v/>
      </c>
      <c r="I231" s="20">
        <f>IF(ISNUMBER(H231),IF(ISNUMBER(F231),IF(F231+G231=0,"",H231/(F231+G231)),""),"")</f>
        <v/>
      </c>
      <c r="J231" s="6">
        <f>IF(AND(A231&amp;""="",B231&amp;""=""),"",IF(A231&amp;""="","بدون طالب",IF(NOT(ISNUMBER(F231)),"مادة غير موجودة",IF(I231="","ناقص",IF(I231&gt;='الإعدادات'!$B$4,"ناجح","متعثر")))))</f>
        <v/>
      </c>
      <c r="K231" s="21">
        <f>IF(J231="","",IF(OR(J231="ناجح",J231="متعثر"),1,0))</f>
        <v/>
      </c>
      <c r="L231" s="19">
        <f>IF(K231=1,C231*INDEX('الإعدادات'!$E$15:$E$29,MATCH(B231&amp;"",'الإعدادات'!$A$15:$A$29,0)),"")</f>
        <v/>
      </c>
      <c r="M231" s="19">
        <f>IF(K231=1,D231*INDEX('الإعدادات'!$E$15:$E$29,MATCH(B231&amp;"",'الإعدادات'!$A$15:$A$29,0)),"")</f>
        <v/>
      </c>
      <c r="N231" s="19">
        <f>IF(K231=1,(F231+G231)*INDEX('الإعدادات'!$E$15:$E$29,MATCH(B231&amp;"",'الإعدادات'!$A$15:$A$29,0)),"")</f>
        <v/>
      </c>
      <c r="O231" s="15">
        <f>IF(J231="متعثر",COUNTIF($J$6:J231,"متعثر"),"")</f>
        <v/>
      </c>
      <c r="P231" s="6">
        <f>IF(J231="","",IF(J231="بدون طالب","اختر الطالب",IF(J231="مادة غير موجودة","اختر المادة من الإعدادات",IF(COUNTIF('الطلاب'!$A$6:$A$305,A231&amp;"")=0,"الطالب غير موجود في الطلاب",IF(IF(ISNUMBER(C231),IF(ISNUMBER(F231),IF(C231&gt;F231,1,0),0),0)=1,"أعمال السنة أكبر من الحد الأقصى",IF(IF(ISNUMBER(D231),IF(ISNUMBER(G231),IF(D231&gt;G231,1,0),0),0)=1,"النهائي أكبر من الحد الأقصى",IF(J231="ناقص","درجة غير مكتوبة","")))))))</f>
        <v/>
      </c>
    </row>
    <row r="232">
      <c r="A232" s="5" t="n"/>
      <c r="B232" s="5" t="n"/>
      <c r="C232" s="18" t="n"/>
      <c r="D232" s="18" t="n"/>
      <c r="E232" s="6">
        <f>IF(B232&amp;""="","",IFERROR(INDEX('الإعدادات'!$B$15:$B$29,MATCH(B232&amp;"",'الإعدادات'!$A$15:$A$29,0)),""))</f>
        <v/>
      </c>
      <c r="F232" s="19">
        <f>IF(B232&amp;""="","",IFERROR(INDEX('الإعدادات'!$C$15:$C$29,MATCH(B232&amp;"",'الإعدادات'!$A$15:$A$29,0)),""))</f>
        <v/>
      </c>
      <c r="G232" s="19">
        <f>IF(B232&amp;""="","",IFERROR(INDEX('الإعدادات'!$D$15:$D$29,MATCH(B232&amp;"",'الإعدادات'!$A$15:$A$29,0)),""))</f>
        <v/>
      </c>
      <c r="H232" s="19">
        <f>IF(AND(ISNUMBER(C232),ISNUMBER(D232)),C232+D232,"")</f>
        <v/>
      </c>
      <c r="I232" s="20">
        <f>IF(ISNUMBER(H232),IF(ISNUMBER(F232),IF(F232+G232=0,"",H232/(F232+G232)),""),"")</f>
        <v/>
      </c>
      <c r="J232" s="6">
        <f>IF(AND(A232&amp;""="",B232&amp;""=""),"",IF(A232&amp;""="","بدون طالب",IF(NOT(ISNUMBER(F232)),"مادة غير موجودة",IF(I232="","ناقص",IF(I232&gt;='الإعدادات'!$B$4,"ناجح","متعثر")))))</f>
        <v/>
      </c>
      <c r="K232" s="21">
        <f>IF(J232="","",IF(OR(J232="ناجح",J232="متعثر"),1,0))</f>
        <v/>
      </c>
      <c r="L232" s="19">
        <f>IF(K232=1,C232*INDEX('الإعدادات'!$E$15:$E$29,MATCH(B232&amp;"",'الإعدادات'!$A$15:$A$29,0)),"")</f>
        <v/>
      </c>
      <c r="M232" s="19">
        <f>IF(K232=1,D232*INDEX('الإعدادات'!$E$15:$E$29,MATCH(B232&amp;"",'الإعدادات'!$A$15:$A$29,0)),"")</f>
        <v/>
      </c>
      <c r="N232" s="19">
        <f>IF(K232=1,(F232+G232)*INDEX('الإعدادات'!$E$15:$E$29,MATCH(B232&amp;"",'الإعدادات'!$A$15:$A$29,0)),"")</f>
        <v/>
      </c>
      <c r="O232" s="15">
        <f>IF(J232="متعثر",COUNTIF($J$6:J232,"متعثر"),"")</f>
        <v/>
      </c>
      <c r="P232" s="6">
        <f>IF(J232="","",IF(J232="بدون طالب","اختر الطالب",IF(J232="مادة غير موجودة","اختر المادة من الإعدادات",IF(COUNTIF('الطلاب'!$A$6:$A$305,A232&amp;"")=0,"الطالب غير موجود في الطلاب",IF(IF(ISNUMBER(C232),IF(ISNUMBER(F232),IF(C232&gt;F232,1,0),0),0)=1,"أعمال السنة أكبر من الحد الأقصى",IF(IF(ISNUMBER(D232),IF(ISNUMBER(G232),IF(D232&gt;G232,1,0),0),0)=1,"النهائي أكبر من الحد الأقصى",IF(J232="ناقص","درجة غير مكتوبة","")))))))</f>
        <v/>
      </c>
    </row>
    <row r="233">
      <c r="A233" s="5" t="n"/>
      <c r="B233" s="5" t="n"/>
      <c r="C233" s="18" t="n"/>
      <c r="D233" s="18" t="n"/>
      <c r="E233" s="6">
        <f>IF(B233&amp;""="","",IFERROR(INDEX('الإعدادات'!$B$15:$B$29,MATCH(B233&amp;"",'الإعدادات'!$A$15:$A$29,0)),""))</f>
        <v/>
      </c>
      <c r="F233" s="19">
        <f>IF(B233&amp;""="","",IFERROR(INDEX('الإعدادات'!$C$15:$C$29,MATCH(B233&amp;"",'الإعدادات'!$A$15:$A$29,0)),""))</f>
        <v/>
      </c>
      <c r="G233" s="19">
        <f>IF(B233&amp;""="","",IFERROR(INDEX('الإعدادات'!$D$15:$D$29,MATCH(B233&amp;"",'الإعدادات'!$A$15:$A$29,0)),""))</f>
        <v/>
      </c>
      <c r="H233" s="19">
        <f>IF(AND(ISNUMBER(C233),ISNUMBER(D233)),C233+D233,"")</f>
        <v/>
      </c>
      <c r="I233" s="20">
        <f>IF(ISNUMBER(H233),IF(ISNUMBER(F233),IF(F233+G233=0,"",H233/(F233+G233)),""),"")</f>
        <v/>
      </c>
      <c r="J233" s="6">
        <f>IF(AND(A233&amp;""="",B233&amp;""=""),"",IF(A233&amp;""="","بدون طالب",IF(NOT(ISNUMBER(F233)),"مادة غير موجودة",IF(I233="","ناقص",IF(I233&gt;='الإعدادات'!$B$4,"ناجح","متعثر")))))</f>
        <v/>
      </c>
      <c r="K233" s="21">
        <f>IF(J233="","",IF(OR(J233="ناجح",J233="متعثر"),1,0))</f>
        <v/>
      </c>
      <c r="L233" s="19">
        <f>IF(K233=1,C233*INDEX('الإعدادات'!$E$15:$E$29,MATCH(B233&amp;"",'الإعدادات'!$A$15:$A$29,0)),"")</f>
        <v/>
      </c>
      <c r="M233" s="19">
        <f>IF(K233=1,D233*INDEX('الإعدادات'!$E$15:$E$29,MATCH(B233&amp;"",'الإعدادات'!$A$15:$A$29,0)),"")</f>
        <v/>
      </c>
      <c r="N233" s="19">
        <f>IF(K233=1,(F233+G233)*INDEX('الإعدادات'!$E$15:$E$29,MATCH(B233&amp;"",'الإعدادات'!$A$15:$A$29,0)),"")</f>
        <v/>
      </c>
      <c r="O233" s="15">
        <f>IF(J233="متعثر",COUNTIF($J$6:J233,"متعثر"),"")</f>
        <v/>
      </c>
      <c r="P233" s="6">
        <f>IF(J233="","",IF(J233="بدون طالب","اختر الطالب",IF(J233="مادة غير موجودة","اختر المادة من الإعدادات",IF(COUNTIF('الطلاب'!$A$6:$A$305,A233&amp;"")=0,"الطالب غير موجود في الطلاب",IF(IF(ISNUMBER(C233),IF(ISNUMBER(F233),IF(C233&gt;F233,1,0),0),0)=1,"أعمال السنة أكبر من الحد الأقصى",IF(IF(ISNUMBER(D233),IF(ISNUMBER(G233),IF(D233&gt;G233,1,0),0),0)=1,"النهائي أكبر من الحد الأقصى",IF(J233="ناقص","درجة غير مكتوبة","")))))))</f>
        <v/>
      </c>
    </row>
    <row r="234">
      <c r="A234" s="5" t="n"/>
      <c r="B234" s="5" t="n"/>
      <c r="C234" s="18" t="n"/>
      <c r="D234" s="18" t="n"/>
      <c r="E234" s="6">
        <f>IF(B234&amp;""="","",IFERROR(INDEX('الإعدادات'!$B$15:$B$29,MATCH(B234&amp;"",'الإعدادات'!$A$15:$A$29,0)),""))</f>
        <v/>
      </c>
      <c r="F234" s="19">
        <f>IF(B234&amp;""="","",IFERROR(INDEX('الإعدادات'!$C$15:$C$29,MATCH(B234&amp;"",'الإعدادات'!$A$15:$A$29,0)),""))</f>
        <v/>
      </c>
      <c r="G234" s="19">
        <f>IF(B234&amp;""="","",IFERROR(INDEX('الإعدادات'!$D$15:$D$29,MATCH(B234&amp;"",'الإعدادات'!$A$15:$A$29,0)),""))</f>
        <v/>
      </c>
      <c r="H234" s="19">
        <f>IF(AND(ISNUMBER(C234),ISNUMBER(D234)),C234+D234,"")</f>
        <v/>
      </c>
      <c r="I234" s="20">
        <f>IF(ISNUMBER(H234),IF(ISNUMBER(F234),IF(F234+G234=0,"",H234/(F234+G234)),""),"")</f>
        <v/>
      </c>
      <c r="J234" s="6">
        <f>IF(AND(A234&amp;""="",B234&amp;""=""),"",IF(A234&amp;""="","بدون طالب",IF(NOT(ISNUMBER(F234)),"مادة غير موجودة",IF(I234="","ناقص",IF(I234&gt;='الإعدادات'!$B$4,"ناجح","متعثر")))))</f>
        <v/>
      </c>
      <c r="K234" s="21">
        <f>IF(J234="","",IF(OR(J234="ناجح",J234="متعثر"),1,0))</f>
        <v/>
      </c>
      <c r="L234" s="19">
        <f>IF(K234=1,C234*INDEX('الإعدادات'!$E$15:$E$29,MATCH(B234&amp;"",'الإعدادات'!$A$15:$A$29,0)),"")</f>
        <v/>
      </c>
      <c r="M234" s="19">
        <f>IF(K234=1,D234*INDEX('الإعدادات'!$E$15:$E$29,MATCH(B234&amp;"",'الإعدادات'!$A$15:$A$29,0)),"")</f>
        <v/>
      </c>
      <c r="N234" s="19">
        <f>IF(K234=1,(F234+G234)*INDEX('الإعدادات'!$E$15:$E$29,MATCH(B234&amp;"",'الإعدادات'!$A$15:$A$29,0)),"")</f>
        <v/>
      </c>
      <c r="O234" s="15">
        <f>IF(J234="متعثر",COUNTIF($J$6:J234,"متعثر"),"")</f>
        <v/>
      </c>
      <c r="P234" s="6">
        <f>IF(J234="","",IF(J234="بدون طالب","اختر الطالب",IF(J234="مادة غير موجودة","اختر المادة من الإعدادات",IF(COUNTIF('الطلاب'!$A$6:$A$305,A234&amp;"")=0,"الطالب غير موجود في الطلاب",IF(IF(ISNUMBER(C234),IF(ISNUMBER(F234),IF(C234&gt;F234,1,0),0),0)=1,"أعمال السنة أكبر من الحد الأقصى",IF(IF(ISNUMBER(D234),IF(ISNUMBER(G234),IF(D234&gt;G234,1,0),0),0)=1,"النهائي أكبر من الحد الأقصى",IF(J234="ناقص","درجة غير مكتوبة","")))))))</f>
        <v/>
      </c>
    </row>
    <row r="235">
      <c r="A235" s="5" t="n"/>
      <c r="B235" s="5" t="n"/>
      <c r="C235" s="18" t="n"/>
      <c r="D235" s="18" t="n"/>
      <c r="E235" s="6">
        <f>IF(B235&amp;""="","",IFERROR(INDEX('الإعدادات'!$B$15:$B$29,MATCH(B235&amp;"",'الإعدادات'!$A$15:$A$29,0)),""))</f>
        <v/>
      </c>
      <c r="F235" s="19">
        <f>IF(B235&amp;""="","",IFERROR(INDEX('الإعدادات'!$C$15:$C$29,MATCH(B235&amp;"",'الإعدادات'!$A$15:$A$29,0)),""))</f>
        <v/>
      </c>
      <c r="G235" s="19">
        <f>IF(B235&amp;""="","",IFERROR(INDEX('الإعدادات'!$D$15:$D$29,MATCH(B235&amp;"",'الإعدادات'!$A$15:$A$29,0)),""))</f>
        <v/>
      </c>
      <c r="H235" s="19">
        <f>IF(AND(ISNUMBER(C235),ISNUMBER(D235)),C235+D235,"")</f>
        <v/>
      </c>
      <c r="I235" s="20">
        <f>IF(ISNUMBER(H235),IF(ISNUMBER(F235),IF(F235+G235=0,"",H235/(F235+G235)),""),"")</f>
        <v/>
      </c>
      <c r="J235" s="6">
        <f>IF(AND(A235&amp;""="",B235&amp;""=""),"",IF(A235&amp;""="","بدون طالب",IF(NOT(ISNUMBER(F235)),"مادة غير موجودة",IF(I235="","ناقص",IF(I235&gt;='الإعدادات'!$B$4,"ناجح","متعثر")))))</f>
        <v/>
      </c>
      <c r="K235" s="21">
        <f>IF(J235="","",IF(OR(J235="ناجح",J235="متعثر"),1,0))</f>
        <v/>
      </c>
      <c r="L235" s="19">
        <f>IF(K235=1,C235*INDEX('الإعدادات'!$E$15:$E$29,MATCH(B235&amp;"",'الإعدادات'!$A$15:$A$29,0)),"")</f>
        <v/>
      </c>
      <c r="M235" s="19">
        <f>IF(K235=1,D235*INDEX('الإعدادات'!$E$15:$E$29,MATCH(B235&amp;"",'الإعدادات'!$A$15:$A$29,0)),"")</f>
        <v/>
      </c>
      <c r="N235" s="19">
        <f>IF(K235=1,(F235+G235)*INDEX('الإعدادات'!$E$15:$E$29,MATCH(B235&amp;"",'الإعدادات'!$A$15:$A$29,0)),"")</f>
        <v/>
      </c>
      <c r="O235" s="15">
        <f>IF(J235="متعثر",COUNTIF($J$6:J235,"متعثر"),"")</f>
        <v/>
      </c>
      <c r="P235" s="6">
        <f>IF(J235="","",IF(J235="بدون طالب","اختر الطالب",IF(J235="مادة غير موجودة","اختر المادة من الإعدادات",IF(COUNTIF('الطلاب'!$A$6:$A$305,A235&amp;"")=0,"الطالب غير موجود في الطلاب",IF(IF(ISNUMBER(C235),IF(ISNUMBER(F235),IF(C235&gt;F235,1,0),0),0)=1,"أعمال السنة أكبر من الحد الأقصى",IF(IF(ISNUMBER(D235),IF(ISNUMBER(G235),IF(D235&gt;G235,1,0),0),0)=1,"النهائي أكبر من الحد الأقصى",IF(J235="ناقص","درجة غير مكتوبة","")))))))</f>
        <v/>
      </c>
    </row>
    <row r="236">
      <c r="A236" s="5" t="n"/>
      <c r="B236" s="5" t="n"/>
      <c r="C236" s="18" t="n"/>
      <c r="D236" s="18" t="n"/>
      <c r="E236" s="6">
        <f>IF(B236&amp;""="","",IFERROR(INDEX('الإعدادات'!$B$15:$B$29,MATCH(B236&amp;"",'الإعدادات'!$A$15:$A$29,0)),""))</f>
        <v/>
      </c>
      <c r="F236" s="19">
        <f>IF(B236&amp;""="","",IFERROR(INDEX('الإعدادات'!$C$15:$C$29,MATCH(B236&amp;"",'الإعدادات'!$A$15:$A$29,0)),""))</f>
        <v/>
      </c>
      <c r="G236" s="19">
        <f>IF(B236&amp;""="","",IFERROR(INDEX('الإعدادات'!$D$15:$D$29,MATCH(B236&amp;"",'الإعدادات'!$A$15:$A$29,0)),""))</f>
        <v/>
      </c>
      <c r="H236" s="19">
        <f>IF(AND(ISNUMBER(C236),ISNUMBER(D236)),C236+D236,"")</f>
        <v/>
      </c>
      <c r="I236" s="20">
        <f>IF(ISNUMBER(H236),IF(ISNUMBER(F236),IF(F236+G236=0,"",H236/(F236+G236)),""),"")</f>
        <v/>
      </c>
      <c r="J236" s="6">
        <f>IF(AND(A236&amp;""="",B236&amp;""=""),"",IF(A236&amp;""="","بدون طالب",IF(NOT(ISNUMBER(F236)),"مادة غير موجودة",IF(I236="","ناقص",IF(I236&gt;='الإعدادات'!$B$4,"ناجح","متعثر")))))</f>
        <v/>
      </c>
      <c r="K236" s="21">
        <f>IF(J236="","",IF(OR(J236="ناجح",J236="متعثر"),1,0))</f>
        <v/>
      </c>
      <c r="L236" s="19">
        <f>IF(K236=1,C236*INDEX('الإعدادات'!$E$15:$E$29,MATCH(B236&amp;"",'الإعدادات'!$A$15:$A$29,0)),"")</f>
        <v/>
      </c>
      <c r="M236" s="19">
        <f>IF(K236=1,D236*INDEX('الإعدادات'!$E$15:$E$29,MATCH(B236&amp;"",'الإعدادات'!$A$15:$A$29,0)),"")</f>
        <v/>
      </c>
      <c r="N236" s="19">
        <f>IF(K236=1,(F236+G236)*INDEX('الإعدادات'!$E$15:$E$29,MATCH(B236&amp;"",'الإعدادات'!$A$15:$A$29,0)),"")</f>
        <v/>
      </c>
      <c r="O236" s="15">
        <f>IF(J236="متعثر",COUNTIF($J$6:J236,"متعثر"),"")</f>
        <v/>
      </c>
      <c r="P236" s="6">
        <f>IF(J236="","",IF(J236="بدون طالب","اختر الطالب",IF(J236="مادة غير موجودة","اختر المادة من الإعدادات",IF(COUNTIF('الطلاب'!$A$6:$A$305,A236&amp;"")=0,"الطالب غير موجود في الطلاب",IF(IF(ISNUMBER(C236),IF(ISNUMBER(F236),IF(C236&gt;F236,1,0),0),0)=1,"أعمال السنة أكبر من الحد الأقصى",IF(IF(ISNUMBER(D236),IF(ISNUMBER(G236),IF(D236&gt;G236,1,0),0),0)=1,"النهائي أكبر من الحد الأقصى",IF(J236="ناقص","درجة غير مكتوبة","")))))))</f>
        <v/>
      </c>
    </row>
    <row r="237">
      <c r="A237" s="5" t="n"/>
      <c r="B237" s="5" t="n"/>
      <c r="C237" s="18" t="n"/>
      <c r="D237" s="18" t="n"/>
      <c r="E237" s="6">
        <f>IF(B237&amp;""="","",IFERROR(INDEX('الإعدادات'!$B$15:$B$29,MATCH(B237&amp;"",'الإعدادات'!$A$15:$A$29,0)),""))</f>
        <v/>
      </c>
      <c r="F237" s="19">
        <f>IF(B237&amp;""="","",IFERROR(INDEX('الإعدادات'!$C$15:$C$29,MATCH(B237&amp;"",'الإعدادات'!$A$15:$A$29,0)),""))</f>
        <v/>
      </c>
      <c r="G237" s="19">
        <f>IF(B237&amp;""="","",IFERROR(INDEX('الإعدادات'!$D$15:$D$29,MATCH(B237&amp;"",'الإعدادات'!$A$15:$A$29,0)),""))</f>
        <v/>
      </c>
      <c r="H237" s="19">
        <f>IF(AND(ISNUMBER(C237),ISNUMBER(D237)),C237+D237,"")</f>
        <v/>
      </c>
      <c r="I237" s="20">
        <f>IF(ISNUMBER(H237),IF(ISNUMBER(F237),IF(F237+G237=0,"",H237/(F237+G237)),""),"")</f>
        <v/>
      </c>
      <c r="J237" s="6">
        <f>IF(AND(A237&amp;""="",B237&amp;""=""),"",IF(A237&amp;""="","بدون طالب",IF(NOT(ISNUMBER(F237)),"مادة غير موجودة",IF(I237="","ناقص",IF(I237&gt;='الإعدادات'!$B$4,"ناجح","متعثر")))))</f>
        <v/>
      </c>
      <c r="K237" s="21">
        <f>IF(J237="","",IF(OR(J237="ناجح",J237="متعثر"),1,0))</f>
        <v/>
      </c>
      <c r="L237" s="19">
        <f>IF(K237=1,C237*INDEX('الإعدادات'!$E$15:$E$29,MATCH(B237&amp;"",'الإعدادات'!$A$15:$A$29,0)),"")</f>
        <v/>
      </c>
      <c r="M237" s="19">
        <f>IF(K237=1,D237*INDEX('الإعدادات'!$E$15:$E$29,MATCH(B237&amp;"",'الإعدادات'!$A$15:$A$29,0)),"")</f>
        <v/>
      </c>
      <c r="N237" s="19">
        <f>IF(K237=1,(F237+G237)*INDEX('الإعدادات'!$E$15:$E$29,MATCH(B237&amp;"",'الإعدادات'!$A$15:$A$29,0)),"")</f>
        <v/>
      </c>
      <c r="O237" s="15">
        <f>IF(J237="متعثر",COUNTIF($J$6:J237,"متعثر"),"")</f>
        <v/>
      </c>
      <c r="P237" s="6">
        <f>IF(J237="","",IF(J237="بدون طالب","اختر الطالب",IF(J237="مادة غير موجودة","اختر المادة من الإعدادات",IF(COUNTIF('الطلاب'!$A$6:$A$305,A237&amp;"")=0,"الطالب غير موجود في الطلاب",IF(IF(ISNUMBER(C237),IF(ISNUMBER(F237),IF(C237&gt;F237,1,0),0),0)=1,"أعمال السنة أكبر من الحد الأقصى",IF(IF(ISNUMBER(D237),IF(ISNUMBER(G237),IF(D237&gt;G237,1,0),0),0)=1,"النهائي أكبر من الحد الأقصى",IF(J237="ناقص","درجة غير مكتوبة","")))))))</f>
        <v/>
      </c>
    </row>
    <row r="238">
      <c r="A238" s="5" t="n"/>
      <c r="B238" s="5" t="n"/>
      <c r="C238" s="18" t="n"/>
      <c r="D238" s="18" t="n"/>
      <c r="E238" s="6">
        <f>IF(B238&amp;""="","",IFERROR(INDEX('الإعدادات'!$B$15:$B$29,MATCH(B238&amp;"",'الإعدادات'!$A$15:$A$29,0)),""))</f>
        <v/>
      </c>
      <c r="F238" s="19">
        <f>IF(B238&amp;""="","",IFERROR(INDEX('الإعدادات'!$C$15:$C$29,MATCH(B238&amp;"",'الإعدادات'!$A$15:$A$29,0)),""))</f>
        <v/>
      </c>
      <c r="G238" s="19">
        <f>IF(B238&amp;""="","",IFERROR(INDEX('الإعدادات'!$D$15:$D$29,MATCH(B238&amp;"",'الإعدادات'!$A$15:$A$29,0)),""))</f>
        <v/>
      </c>
      <c r="H238" s="19">
        <f>IF(AND(ISNUMBER(C238),ISNUMBER(D238)),C238+D238,"")</f>
        <v/>
      </c>
      <c r="I238" s="20">
        <f>IF(ISNUMBER(H238),IF(ISNUMBER(F238),IF(F238+G238=0,"",H238/(F238+G238)),""),"")</f>
        <v/>
      </c>
      <c r="J238" s="6">
        <f>IF(AND(A238&amp;""="",B238&amp;""=""),"",IF(A238&amp;""="","بدون طالب",IF(NOT(ISNUMBER(F238)),"مادة غير موجودة",IF(I238="","ناقص",IF(I238&gt;='الإعدادات'!$B$4,"ناجح","متعثر")))))</f>
        <v/>
      </c>
      <c r="K238" s="21">
        <f>IF(J238="","",IF(OR(J238="ناجح",J238="متعثر"),1,0))</f>
        <v/>
      </c>
      <c r="L238" s="19">
        <f>IF(K238=1,C238*INDEX('الإعدادات'!$E$15:$E$29,MATCH(B238&amp;"",'الإعدادات'!$A$15:$A$29,0)),"")</f>
        <v/>
      </c>
      <c r="M238" s="19">
        <f>IF(K238=1,D238*INDEX('الإعدادات'!$E$15:$E$29,MATCH(B238&amp;"",'الإعدادات'!$A$15:$A$29,0)),"")</f>
        <v/>
      </c>
      <c r="N238" s="19">
        <f>IF(K238=1,(F238+G238)*INDEX('الإعدادات'!$E$15:$E$29,MATCH(B238&amp;"",'الإعدادات'!$A$15:$A$29,0)),"")</f>
        <v/>
      </c>
      <c r="O238" s="15">
        <f>IF(J238="متعثر",COUNTIF($J$6:J238,"متعثر"),"")</f>
        <v/>
      </c>
      <c r="P238" s="6">
        <f>IF(J238="","",IF(J238="بدون طالب","اختر الطالب",IF(J238="مادة غير موجودة","اختر المادة من الإعدادات",IF(COUNTIF('الطلاب'!$A$6:$A$305,A238&amp;"")=0,"الطالب غير موجود في الطلاب",IF(IF(ISNUMBER(C238),IF(ISNUMBER(F238),IF(C238&gt;F238,1,0),0),0)=1,"أعمال السنة أكبر من الحد الأقصى",IF(IF(ISNUMBER(D238),IF(ISNUMBER(G238),IF(D238&gt;G238,1,0),0),0)=1,"النهائي أكبر من الحد الأقصى",IF(J238="ناقص","درجة غير مكتوبة","")))))))</f>
        <v/>
      </c>
    </row>
    <row r="239">
      <c r="A239" s="5" t="n"/>
      <c r="B239" s="5" t="n"/>
      <c r="C239" s="18" t="n"/>
      <c r="D239" s="18" t="n"/>
      <c r="E239" s="6">
        <f>IF(B239&amp;""="","",IFERROR(INDEX('الإعدادات'!$B$15:$B$29,MATCH(B239&amp;"",'الإعدادات'!$A$15:$A$29,0)),""))</f>
        <v/>
      </c>
      <c r="F239" s="19">
        <f>IF(B239&amp;""="","",IFERROR(INDEX('الإعدادات'!$C$15:$C$29,MATCH(B239&amp;"",'الإعدادات'!$A$15:$A$29,0)),""))</f>
        <v/>
      </c>
      <c r="G239" s="19">
        <f>IF(B239&amp;""="","",IFERROR(INDEX('الإعدادات'!$D$15:$D$29,MATCH(B239&amp;"",'الإعدادات'!$A$15:$A$29,0)),""))</f>
        <v/>
      </c>
      <c r="H239" s="19">
        <f>IF(AND(ISNUMBER(C239),ISNUMBER(D239)),C239+D239,"")</f>
        <v/>
      </c>
      <c r="I239" s="20">
        <f>IF(ISNUMBER(H239),IF(ISNUMBER(F239),IF(F239+G239=0,"",H239/(F239+G239)),""),"")</f>
        <v/>
      </c>
      <c r="J239" s="6">
        <f>IF(AND(A239&amp;""="",B239&amp;""=""),"",IF(A239&amp;""="","بدون طالب",IF(NOT(ISNUMBER(F239)),"مادة غير موجودة",IF(I239="","ناقص",IF(I239&gt;='الإعدادات'!$B$4,"ناجح","متعثر")))))</f>
        <v/>
      </c>
      <c r="K239" s="21">
        <f>IF(J239="","",IF(OR(J239="ناجح",J239="متعثر"),1,0))</f>
        <v/>
      </c>
      <c r="L239" s="19">
        <f>IF(K239=1,C239*INDEX('الإعدادات'!$E$15:$E$29,MATCH(B239&amp;"",'الإعدادات'!$A$15:$A$29,0)),"")</f>
        <v/>
      </c>
      <c r="M239" s="19">
        <f>IF(K239=1,D239*INDEX('الإعدادات'!$E$15:$E$29,MATCH(B239&amp;"",'الإعدادات'!$A$15:$A$29,0)),"")</f>
        <v/>
      </c>
      <c r="N239" s="19">
        <f>IF(K239=1,(F239+G239)*INDEX('الإعدادات'!$E$15:$E$29,MATCH(B239&amp;"",'الإعدادات'!$A$15:$A$29,0)),"")</f>
        <v/>
      </c>
      <c r="O239" s="15">
        <f>IF(J239="متعثر",COUNTIF($J$6:J239,"متعثر"),"")</f>
        <v/>
      </c>
      <c r="P239" s="6">
        <f>IF(J239="","",IF(J239="بدون طالب","اختر الطالب",IF(J239="مادة غير موجودة","اختر المادة من الإعدادات",IF(COUNTIF('الطلاب'!$A$6:$A$305,A239&amp;"")=0,"الطالب غير موجود في الطلاب",IF(IF(ISNUMBER(C239),IF(ISNUMBER(F239),IF(C239&gt;F239,1,0),0),0)=1,"أعمال السنة أكبر من الحد الأقصى",IF(IF(ISNUMBER(D239),IF(ISNUMBER(G239),IF(D239&gt;G239,1,0),0),0)=1,"النهائي أكبر من الحد الأقصى",IF(J239="ناقص","درجة غير مكتوبة","")))))))</f>
        <v/>
      </c>
    </row>
    <row r="240">
      <c r="A240" s="5" t="n"/>
      <c r="B240" s="5" t="n"/>
      <c r="C240" s="18" t="n"/>
      <c r="D240" s="18" t="n"/>
      <c r="E240" s="6">
        <f>IF(B240&amp;""="","",IFERROR(INDEX('الإعدادات'!$B$15:$B$29,MATCH(B240&amp;"",'الإعدادات'!$A$15:$A$29,0)),""))</f>
        <v/>
      </c>
      <c r="F240" s="19">
        <f>IF(B240&amp;""="","",IFERROR(INDEX('الإعدادات'!$C$15:$C$29,MATCH(B240&amp;"",'الإعدادات'!$A$15:$A$29,0)),""))</f>
        <v/>
      </c>
      <c r="G240" s="19">
        <f>IF(B240&amp;""="","",IFERROR(INDEX('الإعدادات'!$D$15:$D$29,MATCH(B240&amp;"",'الإعدادات'!$A$15:$A$29,0)),""))</f>
        <v/>
      </c>
      <c r="H240" s="19">
        <f>IF(AND(ISNUMBER(C240),ISNUMBER(D240)),C240+D240,"")</f>
        <v/>
      </c>
      <c r="I240" s="20">
        <f>IF(ISNUMBER(H240),IF(ISNUMBER(F240),IF(F240+G240=0,"",H240/(F240+G240)),""),"")</f>
        <v/>
      </c>
      <c r="J240" s="6">
        <f>IF(AND(A240&amp;""="",B240&amp;""=""),"",IF(A240&amp;""="","بدون طالب",IF(NOT(ISNUMBER(F240)),"مادة غير موجودة",IF(I240="","ناقص",IF(I240&gt;='الإعدادات'!$B$4,"ناجح","متعثر")))))</f>
        <v/>
      </c>
      <c r="K240" s="21">
        <f>IF(J240="","",IF(OR(J240="ناجح",J240="متعثر"),1,0))</f>
        <v/>
      </c>
      <c r="L240" s="19">
        <f>IF(K240=1,C240*INDEX('الإعدادات'!$E$15:$E$29,MATCH(B240&amp;"",'الإعدادات'!$A$15:$A$29,0)),"")</f>
        <v/>
      </c>
      <c r="M240" s="19">
        <f>IF(K240=1,D240*INDEX('الإعدادات'!$E$15:$E$29,MATCH(B240&amp;"",'الإعدادات'!$A$15:$A$29,0)),"")</f>
        <v/>
      </c>
      <c r="N240" s="19">
        <f>IF(K240=1,(F240+G240)*INDEX('الإعدادات'!$E$15:$E$29,MATCH(B240&amp;"",'الإعدادات'!$A$15:$A$29,0)),"")</f>
        <v/>
      </c>
      <c r="O240" s="15">
        <f>IF(J240="متعثر",COUNTIF($J$6:J240,"متعثر"),"")</f>
        <v/>
      </c>
      <c r="P240" s="6">
        <f>IF(J240="","",IF(J240="بدون طالب","اختر الطالب",IF(J240="مادة غير موجودة","اختر المادة من الإعدادات",IF(COUNTIF('الطلاب'!$A$6:$A$305,A240&amp;"")=0,"الطالب غير موجود في الطلاب",IF(IF(ISNUMBER(C240),IF(ISNUMBER(F240),IF(C240&gt;F240,1,0),0),0)=1,"أعمال السنة أكبر من الحد الأقصى",IF(IF(ISNUMBER(D240),IF(ISNUMBER(G240),IF(D240&gt;G240,1,0),0),0)=1,"النهائي أكبر من الحد الأقصى",IF(J240="ناقص","درجة غير مكتوبة","")))))))</f>
        <v/>
      </c>
    </row>
    <row r="241">
      <c r="A241" s="5" t="n"/>
      <c r="B241" s="5" t="n"/>
      <c r="C241" s="18" t="n"/>
      <c r="D241" s="18" t="n"/>
      <c r="E241" s="6">
        <f>IF(B241&amp;""="","",IFERROR(INDEX('الإعدادات'!$B$15:$B$29,MATCH(B241&amp;"",'الإعدادات'!$A$15:$A$29,0)),""))</f>
        <v/>
      </c>
      <c r="F241" s="19">
        <f>IF(B241&amp;""="","",IFERROR(INDEX('الإعدادات'!$C$15:$C$29,MATCH(B241&amp;"",'الإعدادات'!$A$15:$A$29,0)),""))</f>
        <v/>
      </c>
      <c r="G241" s="19">
        <f>IF(B241&amp;""="","",IFERROR(INDEX('الإعدادات'!$D$15:$D$29,MATCH(B241&amp;"",'الإعدادات'!$A$15:$A$29,0)),""))</f>
        <v/>
      </c>
      <c r="H241" s="19">
        <f>IF(AND(ISNUMBER(C241),ISNUMBER(D241)),C241+D241,"")</f>
        <v/>
      </c>
      <c r="I241" s="20">
        <f>IF(ISNUMBER(H241),IF(ISNUMBER(F241),IF(F241+G241=0,"",H241/(F241+G241)),""),"")</f>
        <v/>
      </c>
      <c r="J241" s="6">
        <f>IF(AND(A241&amp;""="",B241&amp;""=""),"",IF(A241&amp;""="","بدون طالب",IF(NOT(ISNUMBER(F241)),"مادة غير موجودة",IF(I241="","ناقص",IF(I241&gt;='الإعدادات'!$B$4,"ناجح","متعثر")))))</f>
        <v/>
      </c>
      <c r="K241" s="21">
        <f>IF(J241="","",IF(OR(J241="ناجح",J241="متعثر"),1,0))</f>
        <v/>
      </c>
      <c r="L241" s="19">
        <f>IF(K241=1,C241*INDEX('الإعدادات'!$E$15:$E$29,MATCH(B241&amp;"",'الإعدادات'!$A$15:$A$29,0)),"")</f>
        <v/>
      </c>
      <c r="M241" s="19">
        <f>IF(K241=1,D241*INDEX('الإعدادات'!$E$15:$E$29,MATCH(B241&amp;"",'الإعدادات'!$A$15:$A$29,0)),"")</f>
        <v/>
      </c>
      <c r="N241" s="19">
        <f>IF(K241=1,(F241+G241)*INDEX('الإعدادات'!$E$15:$E$29,MATCH(B241&amp;"",'الإعدادات'!$A$15:$A$29,0)),"")</f>
        <v/>
      </c>
      <c r="O241" s="15">
        <f>IF(J241="متعثر",COUNTIF($J$6:J241,"متعثر"),"")</f>
        <v/>
      </c>
      <c r="P241" s="6">
        <f>IF(J241="","",IF(J241="بدون طالب","اختر الطالب",IF(J241="مادة غير موجودة","اختر المادة من الإعدادات",IF(COUNTIF('الطلاب'!$A$6:$A$305,A241&amp;"")=0,"الطالب غير موجود في الطلاب",IF(IF(ISNUMBER(C241),IF(ISNUMBER(F241),IF(C241&gt;F241,1,0),0),0)=1,"أعمال السنة أكبر من الحد الأقصى",IF(IF(ISNUMBER(D241),IF(ISNUMBER(G241),IF(D241&gt;G241,1,0),0),0)=1,"النهائي أكبر من الحد الأقصى",IF(J241="ناقص","درجة غير مكتوبة","")))))))</f>
        <v/>
      </c>
    </row>
    <row r="242">
      <c r="A242" s="5" t="n"/>
      <c r="B242" s="5" t="n"/>
      <c r="C242" s="18" t="n"/>
      <c r="D242" s="18" t="n"/>
      <c r="E242" s="6">
        <f>IF(B242&amp;""="","",IFERROR(INDEX('الإعدادات'!$B$15:$B$29,MATCH(B242&amp;"",'الإعدادات'!$A$15:$A$29,0)),""))</f>
        <v/>
      </c>
      <c r="F242" s="19">
        <f>IF(B242&amp;""="","",IFERROR(INDEX('الإعدادات'!$C$15:$C$29,MATCH(B242&amp;"",'الإعدادات'!$A$15:$A$29,0)),""))</f>
        <v/>
      </c>
      <c r="G242" s="19">
        <f>IF(B242&amp;""="","",IFERROR(INDEX('الإعدادات'!$D$15:$D$29,MATCH(B242&amp;"",'الإعدادات'!$A$15:$A$29,0)),""))</f>
        <v/>
      </c>
      <c r="H242" s="19">
        <f>IF(AND(ISNUMBER(C242),ISNUMBER(D242)),C242+D242,"")</f>
        <v/>
      </c>
      <c r="I242" s="20">
        <f>IF(ISNUMBER(H242),IF(ISNUMBER(F242),IF(F242+G242=0,"",H242/(F242+G242)),""),"")</f>
        <v/>
      </c>
      <c r="J242" s="6">
        <f>IF(AND(A242&amp;""="",B242&amp;""=""),"",IF(A242&amp;""="","بدون طالب",IF(NOT(ISNUMBER(F242)),"مادة غير موجودة",IF(I242="","ناقص",IF(I242&gt;='الإعدادات'!$B$4,"ناجح","متعثر")))))</f>
        <v/>
      </c>
      <c r="K242" s="21">
        <f>IF(J242="","",IF(OR(J242="ناجح",J242="متعثر"),1,0))</f>
        <v/>
      </c>
      <c r="L242" s="19">
        <f>IF(K242=1,C242*INDEX('الإعدادات'!$E$15:$E$29,MATCH(B242&amp;"",'الإعدادات'!$A$15:$A$29,0)),"")</f>
        <v/>
      </c>
      <c r="M242" s="19">
        <f>IF(K242=1,D242*INDEX('الإعدادات'!$E$15:$E$29,MATCH(B242&amp;"",'الإعدادات'!$A$15:$A$29,0)),"")</f>
        <v/>
      </c>
      <c r="N242" s="19">
        <f>IF(K242=1,(F242+G242)*INDEX('الإعدادات'!$E$15:$E$29,MATCH(B242&amp;"",'الإعدادات'!$A$15:$A$29,0)),"")</f>
        <v/>
      </c>
      <c r="O242" s="15">
        <f>IF(J242="متعثر",COUNTIF($J$6:J242,"متعثر"),"")</f>
        <v/>
      </c>
      <c r="P242" s="6">
        <f>IF(J242="","",IF(J242="بدون طالب","اختر الطالب",IF(J242="مادة غير موجودة","اختر المادة من الإعدادات",IF(COUNTIF('الطلاب'!$A$6:$A$305,A242&amp;"")=0,"الطالب غير موجود في الطلاب",IF(IF(ISNUMBER(C242),IF(ISNUMBER(F242),IF(C242&gt;F242,1,0),0),0)=1,"أعمال السنة أكبر من الحد الأقصى",IF(IF(ISNUMBER(D242),IF(ISNUMBER(G242),IF(D242&gt;G242,1,0),0),0)=1,"النهائي أكبر من الحد الأقصى",IF(J242="ناقص","درجة غير مكتوبة","")))))))</f>
        <v/>
      </c>
    </row>
    <row r="243">
      <c r="A243" s="5" t="n"/>
      <c r="B243" s="5" t="n"/>
      <c r="C243" s="18" t="n"/>
      <c r="D243" s="18" t="n"/>
      <c r="E243" s="6">
        <f>IF(B243&amp;""="","",IFERROR(INDEX('الإعدادات'!$B$15:$B$29,MATCH(B243&amp;"",'الإعدادات'!$A$15:$A$29,0)),""))</f>
        <v/>
      </c>
      <c r="F243" s="19">
        <f>IF(B243&amp;""="","",IFERROR(INDEX('الإعدادات'!$C$15:$C$29,MATCH(B243&amp;"",'الإعدادات'!$A$15:$A$29,0)),""))</f>
        <v/>
      </c>
      <c r="G243" s="19">
        <f>IF(B243&amp;""="","",IFERROR(INDEX('الإعدادات'!$D$15:$D$29,MATCH(B243&amp;"",'الإعدادات'!$A$15:$A$29,0)),""))</f>
        <v/>
      </c>
      <c r="H243" s="19">
        <f>IF(AND(ISNUMBER(C243),ISNUMBER(D243)),C243+D243,"")</f>
        <v/>
      </c>
      <c r="I243" s="20">
        <f>IF(ISNUMBER(H243),IF(ISNUMBER(F243),IF(F243+G243=0,"",H243/(F243+G243)),""),"")</f>
        <v/>
      </c>
      <c r="J243" s="6">
        <f>IF(AND(A243&amp;""="",B243&amp;""=""),"",IF(A243&amp;""="","بدون طالب",IF(NOT(ISNUMBER(F243)),"مادة غير موجودة",IF(I243="","ناقص",IF(I243&gt;='الإعدادات'!$B$4,"ناجح","متعثر")))))</f>
        <v/>
      </c>
      <c r="K243" s="21">
        <f>IF(J243="","",IF(OR(J243="ناجح",J243="متعثر"),1,0))</f>
        <v/>
      </c>
      <c r="L243" s="19">
        <f>IF(K243=1,C243*INDEX('الإعدادات'!$E$15:$E$29,MATCH(B243&amp;"",'الإعدادات'!$A$15:$A$29,0)),"")</f>
        <v/>
      </c>
      <c r="M243" s="19">
        <f>IF(K243=1,D243*INDEX('الإعدادات'!$E$15:$E$29,MATCH(B243&amp;"",'الإعدادات'!$A$15:$A$29,0)),"")</f>
        <v/>
      </c>
      <c r="N243" s="19">
        <f>IF(K243=1,(F243+G243)*INDEX('الإعدادات'!$E$15:$E$29,MATCH(B243&amp;"",'الإعدادات'!$A$15:$A$29,0)),"")</f>
        <v/>
      </c>
      <c r="O243" s="15">
        <f>IF(J243="متعثر",COUNTIF($J$6:J243,"متعثر"),"")</f>
        <v/>
      </c>
      <c r="P243" s="6">
        <f>IF(J243="","",IF(J243="بدون طالب","اختر الطالب",IF(J243="مادة غير موجودة","اختر المادة من الإعدادات",IF(COUNTIF('الطلاب'!$A$6:$A$305,A243&amp;"")=0,"الطالب غير موجود في الطلاب",IF(IF(ISNUMBER(C243),IF(ISNUMBER(F243),IF(C243&gt;F243,1,0),0),0)=1,"أعمال السنة أكبر من الحد الأقصى",IF(IF(ISNUMBER(D243),IF(ISNUMBER(G243),IF(D243&gt;G243,1,0),0),0)=1,"النهائي أكبر من الحد الأقصى",IF(J243="ناقص","درجة غير مكتوبة","")))))))</f>
        <v/>
      </c>
    </row>
    <row r="244">
      <c r="A244" s="5" t="n"/>
      <c r="B244" s="5" t="n"/>
      <c r="C244" s="18" t="n"/>
      <c r="D244" s="18" t="n"/>
      <c r="E244" s="6">
        <f>IF(B244&amp;""="","",IFERROR(INDEX('الإعدادات'!$B$15:$B$29,MATCH(B244&amp;"",'الإعدادات'!$A$15:$A$29,0)),""))</f>
        <v/>
      </c>
      <c r="F244" s="19">
        <f>IF(B244&amp;""="","",IFERROR(INDEX('الإعدادات'!$C$15:$C$29,MATCH(B244&amp;"",'الإعدادات'!$A$15:$A$29,0)),""))</f>
        <v/>
      </c>
      <c r="G244" s="19">
        <f>IF(B244&amp;""="","",IFERROR(INDEX('الإعدادات'!$D$15:$D$29,MATCH(B244&amp;"",'الإعدادات'!$A$15:$A$29,0)),""))</f>
        <v/>
      </c>
      <c r="H244" s="19">
        <f>IF(AND(ISNUMBER(C244),ISNUMBER(D244)),C244+D244,"")</f>
        <v/>
      </c>
      <c r="I244" s="20">
        <f>IF(ISNUMBER(H244),IF(ISNUMBER(F244),IF(F244+G244=0,"",H244/(F244+G244)),""),"")</f>
        <v/>
      </c>
      <c r="J244" s="6">
        <f>IF(AND(A244&amp;""="",B244&amp;""=""),"",IF(A244&amp;""="","بدون طالب",IF(NOT(ISNUMBER(F244)),"مادة غير موجودة",IF(I244="","ناقص",IF(I244&gt;='الإعدادات'!$B$4,"ناجح","متعثر")))))</f>
        <v/>
      </c>
      <c r="K244" s="21">
        <f>IF(J244="","",IF(OR(J244="ناجح",J244="متعثر"),1,0))</f>
        <v/>
      </c>
      <c r="L244" s="19">
        <f>IF(K244=1,C244*INDEX('الإعدادات'!$E$15:$E$29,MATCH(B244&amp;"",'الإعدادات'!$A$15:$A$29,0)),"")</f>
        <v/>
      </c>
      <c r="M244" s="19">
        <f>IF(K244=1,D244*INDEX('الإعدادات'!$E$15:$E$29,MATCH(B244&amp;"",'الإعدادات'!$A$15:$A$29,0)),"")</f>
        <v/>
      </c>
      <c r="N244" s="19">
        <f>IF(K244=1,(F244+G244)*INDEX('الإعدادات'!$E$15:$E$29,MATCH(B244&amp;"",'الإعدادات'!$A$15:$A$29,0)),"")</f>
        <v/>
      </c>
      <c r="O244" s="15">
        <f>IF(J244="متعثر",COUNTIF($J$6:J244,"متعثر"),"")</f>
        <v/>
      </c>
      <c r="P244" s="6">
        <f>IF(J244="","",IF(J244="بدون طالب","اختر الطالب",IF(J244="مادة غير موجودة","اختر المادة من الإعدادات",IF(COUNTIF('الطلاب'!$A$6:$A$305,A244&amp;"")=0,"الطالب غير موجود في الطلاب",IF(IF(ISNUMBER(C244),IF(ISNUMBER(F244),IF(C244&gt;F244,1,0),0),0)=1,"أعمال السنة أكبر من الحد الأقصى",IF(IF(ISNUMBER(D244),IF(ISNUMBER(G244),IF(D244&gt;G244,1,0),0),0)=1,"النهائي أكبر من الحد الأقصى",IF(J244="ناقص","درجة غير مكتوبة","")))))))</f>
        <v/>
      </c>
    </row>
    <row r="245">
      <c r="A245" s="5" t="n"/>
      <c r="B245" s="5" t="n"/>
      <c r="C245" s="18" t="n"/>
      <c r="D245" s="18" t="n"/>
      <c r="E245" s="6">
        <f>IF(B245&amp;""="","",IFERROR(INDEX('الإعدادات'!$B$15:$B$29,MATCH(B245&amp;"",'الإعدادات'!$A$15:$A$29,0)),""))</f>
        <v/>
      </c>
      <c r="F245" s="19">
        <f>IF(B245&amp;""="","",IFERROR(INDEX('الإعدادات'!$C$15:$C$29,MATCH(B245&amp;"",'الإعدادات'!$A$15:$A$29,0)),""))</f>
        <v/>
      </c>
      <c r="G245" s="19">
        <f>IF(B245&amp;""="","",IFERROR(INDEX('الإعدادات'!$D$15:$D$29,MATCH(B245&amp;"",'الإعدادات'!$A$15:$A$29,0)),""))</f>
        <v/>
      </c>
      <c r="H245" s="19">
        <f>IF(AND(ISNUMBER(C245),ISNUMBER(D245)),C245+D245,"")</f>
        <v/>
      </c>
      <c r="I245" s="20">
        <f>IF(ISNUMBER(H245),IF(ISNUMBER(F245),IF(F245+G245=0,"",H245/(F245+G245)),""),"")</f>
        <v/>
      </c>
      <c r="J245" s="6">
        <f>IF(AND(A245&amp;""="",B245&amp;""=""),"",IF(A245&amp;""="","بدون طالب",IF(NOT(ISNUMBER(F245)),"مادة غير موجودة",IF(I245="","ناقص",IF(I245&gt;='الإعدادات'!$B$4,"ناجح","متعثر")))))</f>
        <v/>
      </c>
      <c r="K245" s="21">
        <f>IF(J245="","",IF(OR(J245="ناجح",J245="متعثر"),1,0))</f>
        <v/>
      </c>
      <c r="L245" s="19">
        <f>IF(K245=1,C245*INDEX('الإعدادات'!$E$15:$E$29,MATCH(B245&amp;"",'الإعدادات'!$A$15:$A$29,0)),"")</f>
        <v/>
      </c>
      <c r="M245" s="19">
        <f>IF(K245=1,D245*INDEX('الإعدادات'!$E$15:$E$29,MATCH(B245&amp;"",'الإعدادات'!$A$15:$A$29,0)),"")</f>
        <v/>
      </c>
      <c r="N245" s="19">
        <f>IF(K245=1,(F245+G245)*INDEX('الإعدادات'!$E$15:$E$29,MATCH(B245&amp;"",'الإعدادات'!$A$15:$A$29,0)),"")</f>
        <v/>
      </c>
      <c r="O245" s="15">
        <f>IF(J245="متعثر",COUNTIF($J$6:J245,"متعثر"),"")</f>
        <v/>
      </c>
      <c r="P245" s="6">
        <f>IF(J245="","",IF(J245="بدون طالب","اختر الطالب",IF(J245="مادة غير موجودة","اختر المادة من الإعدادات",IF(COUNTIF('الطلاب'!$A$6:$A$305,A245&amp;"")=0,"الطالب غير موجود في الطلاب",IF(IF(ISNUMBER(C245),IF(ISNUMBER(F245),IF(C245&gt;F245,1,0),0),0)=1,"أعمال السنة أكبر من الحد الأقصى",IF(IF(ISNUMBER(D245),IF(ISNUMBER(G245),IF(D245&gt;G245,1,0),0),0)=1,"النهائي أكبر من الحد الأقصى",IF(J245="ناقص","درجة غير مكتوبة","")))))))</f>
        <v/>
      </c>
    </row>
    <row r="246">
      <c r="A246" s="5" t="n"/>
      <c r="B246" s="5" t="n"/>
      <c r="C246" s="18" t="n"/>
      <c r="D246" s="18" t="n"/>
      <c r="E246" s="6">
        <f>IF(B246&amp;""="","",IFERROR(INDEX('الإعدادات'!$B$15:$B$29,MATCH(B246&amp;"",'الإعدادات'!$A$15:$A$29,0)),""))</f>
        <v/>
      </c>
      <c r="F246" s="19">
        <f>IF(B246&amp;""="","",IFERROR(INDEX('الإعدادات'!$C$15:$C$29,MATCH(B246&amp;"",'الإعدادات'!$A$15:$A$29,0)),""))</f>
        <v/>
      </c>
      <c r="G246" s="19">
        <f>IF(B246&amp;""="","",IFERROR(INDEX('الإعدادات'!$D$15:$D$29,MATCH(B246&amp;"",'الإعدادات'!$A$15:$A$29,0)),""))</f>
        <v/>
      </c>
      <c r="H246" s="19">
        <f>IF(AND(ISNUMBER(C246),ISNUMBER(D246)),C246+D246,"")</f>
        <v/>
      </c>
      <c r="I246" s="20">
        <f>IF(ISNUMBER(H246),IF(ISNUMBER(F246),IF(F246+G246=0,"",H246/(F246+G246)),""),"")</f>
        <v/>
      </c>
      <c r="J246" s="6">
        <f>IF(AND(A246&amp;""="",B246&amp;""=""),"",IF(A246&amp;""="","بدون طالب",IF(NOT(ISNUMBER(F246)),"مادة غير موجودة",IF(I246="","ناقص",IF(I246&gt;='الإعدادات'!$B$4,"ناجح","متعثر")))))</f>
        <v/>
      </c>
      <c r="K246" s="21">
        <f>IF(J246="","",IF(OR(J246="ناجح",J246="متعثر"),1,0))</f>
        <v/>
      </c>
      <c r="L246" s="19">
        <f>IF(K246=1,C246*INDEX('الإعدادات'!$E$15:$E$29,MATCH(B246&amp;"",'الإعدادات'!$A$15:$A$29,0)),"")</f>
        <v/>
      </c>
      <c r="M246" s="19">
        <f>IF(K246=1,D246*INDEX('الإعدادات'!$E$15:$E$29,MATCH(B246&amp;"",'الإعدادات'!$A$15:$A$29,0)),"")</f>
        <v/>
      </c>
      <c r="N246" s="19">
        <f>IF(K246=1,(F246+G246)*INDEX('الإعدادات'!$E$15:$E$29,MATCH(B246&amp;"",'الإعدادات'!$A$15:$A$29,0)),"")</f>
        <v/>
      </c>
      <c r="O246" s="15">
        <f>IF(J246="متعثر",COUNTIF($J$6:J246,"متعثر"),"")</f>
        <v/>
      </c>
      <c r="P246" s="6">
        <f>IF(J246="","",IF(J246="بدون طالب","اختر الطالب",IF(J246="مادة غير موجودة","اختر المادة من الإعدادات",IF(COUNTIF('الطلاب'!$A$6:$A$305,A246&amp;"")=0,"الطالب غير موجود في الطلاب",IF(IF(ISNUMBER(C246),IF(ISNUMBER(F246),IF(C246&gt;F246,1,0),0),0)=1,"أعمال السنة أكبر من الحد الأقصى",IF(IF(ISNUMBER(D246),IF(ISNUMBER(G246),IF(D246&gt;G246,1,0),0),0)=1,"النهائي أكبر من الحد الأقصى",IF(J246="ناقص","درجة غير مكتوبة","")))))))</f>
        <v/>
      </c>
    </row>
    <row r="247">
      <c r="A247" s="5" t="n"/>
      <c r="B247" s="5" t="n"/>
      <c r="C247" s="18" t="n"/>
      <c r="D247" s="18" t="n"/>
      <c r="E247" s="6">
        <f>IF(B247&amp;""="","",IFERROR(INDEX('الإعدادات'!$B$15:$B$29,MATCH(B247&amp;"",'الإعدادات'!$A$15:$A$29,0)),""))</f>
        <v/>
      </c>
      <c r="F247" s="19">
        <f>IF(B247&amp;""="","",IFERROR(INDEX('الإعدادات'!$C$15:$C$29,MATCH(B247&amp;"",'الإعدادات'!$A$15:$A$29,0)),""))</f>
        <v/>
      </c>
      <c r="G247" s="19">
        <f>IF(B247&amp;""="","",IFERROR(INDEX('الإعدادات'!$D$15:$D$29,MATCH(B247&amp;"",'الإعدادات'!$A$15:$A$29,0)),""))</f>
        <v/>
      </c>
      <c r="H247" s="19">
        <f>IF(AND(ISNUMBER(C247),ISNUMBER(D247)),C247+D247,"")</f>
        <v/>
      </c>
      <c r="I247" s="20">
        <f>IF(ISNUMBER(H247),IF(ISNUMBER(F247),IF(F247+G247=0,"",H247/(F247+G247)),""),"")</f>
        <v/>
      </c>
      <c r="J247" s="6">
        <f>IF(AND(A247&amp;""="",B247&amp;""=""),"",IF(A247&amp;""="","بدون طالب",IF(NOT(ISNUMBER(F247)),"مادة غير موجودة",IF(I247="","ناقص",IF(I247&gt;='الإعدادات'!$B$4,"ناجح","متعثر")))))</f>
        <v/>
      </c>
      <c r="K247" s="21">
        <f>IF(J247="","",IF(OR(J247="ناجح",J247="متعثر"),1,0))</f>
        <v/>
      </c>
      <c r="L247" s="19">
        <f>IF(K247=1,C247*INDEX('الإعدادات'!$E$15:$E$29,MATCH(B247&amp;"",'الإعدادات'!$A$15:$A$29,0)),"")</f>
        <v/>
      </c>
      <c r="M247" s="19">
        <f>IF(K247=1,D247*INDEX('الإعدادات'!$E$15:$E$29,MATCH(B247&amp;"",'الإعدادات'!$A$15:$A$29,0)),"")</f>
        <v/>
      </c>
      <c r="N247" s="19">
        <f>IF(K247=1,(F247+G247)*INDEX('الإعدادات'!$E$15:$E$29,MATCH(B247&amp;"",'الإعدادات'!$A$15:$A$29,0)),"")</f>
        <v/>
      </c>
      <c r="O247" s="15">
        <f>IF(J247="متعثر",COUNTIF($J$6:J247,"متعثر"),"")</f>
        <v/>
      </c>
      <c r="P247" s="6">
        <f>IF(J247="","",IF(J247="بدون طالب","اختر الطالب",IF(J247="مادة غير موجودة","اختر المادة من الإعدادات",IF(COUNTIF('الطلاب'!$A$6:$A$305,A247&amp;"")=0,"الطالب غير موجود في الطلاب",IF(IF(ISNUMBER(C247),IF(ISNUMBER(F247),IF(C247&gt;F247,1,0),0),0)=1,"أعمال السنة أكبر من الحد الأقصى",IF(IF(ISNUMBER(D247),IF(ISNUMBER(G247),IF(D247&gt;G247,1,0),0),0)=1,"النهائي أكبر من الحد الأقصى",IF(J247="ناقص","درجة غير مكتوبة","")))))))</f>
        <v/>
      </c>
    </row>
    <row r="248">
      <c r="A248" s="5" t="n"/>
      <c r="B248" s="5" t="n"/>
      <c r="C248" s="18" t="n"/>
      <c r="D248" s="18" t="n"/>
      <c r="E248" s="6">
        <f>IF(B248&amp;""="","",IFERROR(INDEX('الإعدادات'!$B$15:$B$29,MATCH(B248&amp;"",'الإعدادات'!$A$15:$A$29,0)),""))</f>
        <v/>
      </c>
      <c r="F248" s="19">
        <f>IF(B248&amp;""="","",IFERROR(INDEX('الإعدادات'!$C$15:$C$29,MATCH(B248&amp;"",'الإعدادات'!$A$15:$A$29,0)),""))</f>
        <v/>
      </c>
      <c r="G248" s="19">
        <f>IF(B248&amp;""="","",IFERROR(INDEX('الإعدادات'!$D$15:$D$29,MATCH(B248&amp;"",'الإعدادات'!$A$15:$A$29,0)),""))</f>
        <v/>
      </c>
      <c r="H248" s="19">
        <f>IF(AND(ISNUMBER(C248),ISNUMBER(D248)),C248+D248,"")</f>
        <v/>
      </c>
      <c r="I248" s="20">
        <f>IF(ISNUMBER(H248),IF(ISNUMBER(F248),IF(F248+G248=0,"",H248/(F248+G248)),""),"")</f>
        <v/>
      </c>
      <c r="J248" s="6">
        <f>IF(AND(A248&amp;""="",B248&amp;""=""),"",IF(A248&amp;""="","بدون طالب",IF(NOT(ISNUMBER(F248)),"مادة غير موجودة",IF(I248="","ناقص",IF(I248&gt;='الإعدادات'!$B$4,"ناجح","متعثر")))))</f>
        <v/>
      </c>
      <c r="K248" s="21">
        <f>IF(J248="","",IF(OR(J248="ناجح",J248="متعثر"),1,0))</f>
        <v/>
      </c>
      <c r="L248" s="19">
        <f>IF(K248=1,C248*INDEX('الإعدادات'!$E$15:$E$29,MATCH(B248&amp;"",'الإعدادات'!$A$15:$A$29,0)),"")</f>
        <v/>
      </c>
      <c r="M248" s="19">
        <f>IF(K248=1,D248*INDEX('الإعدادات'!$E$15:$E$29,MATCH(B248&amp;"",'الإعدادات'!$A$15:$A$29,0)),"")</f>
        <v/>
      </c>
      <c r="N248" s="19">
        <f>IF(K248=1,(F248+G248)*INDEX('الإعدادات'!$E$15:$E$29,MATCH(B248&amp;"",'الإعدادات'!$A$15:$A$29,0)),"")</f>
        <v/>
      </c>
      <c r="O248" s="15">
        <f>IF(J248="متعثر",COUNTIF($J$6:J248,"متعثر"),"")</f>
        <v/>
      </c>
      <c r="P248" s="6">
        <f>IF(J248="","",IF(J248="بدون طالب","اختر الطالب",IF(J248="مادة غير موجودة","اختر المادة من الإعدادات",IF(COUNTIF('الطلاب'!$A$6:$A$305,A248&amp;"")=0,"الطالب غير موجود في الطلاب",IF(IF(ISNUMBER(C248),IF(ISNUMBER(F248),IF(C248&gt;F248,1,0),0),0)=1,"أعمال السنة أكبر من الحد الأقصى",IF(IF(ISNUMBER(D248),IF(ISNUMBER(G248),IF(D248&gt;G248,1,0),0),0)=1,"النهائي أكبر من الحد الأقصى",IF(J248="ناقص","درجة غير مكتوبة","")))))))</f>
        <v/>
      </c>
    </row>
    <row r="249">
      <c r="A249" s="5" t="n"/>
      <c r="B249" s="5" t="n"/>
      <c r="C249" s="18" t="n"/>
      <c r="D249" s="18" t="n"/>
      <c r="E249" s="6">
        <f>IF(B249&amp;""="","",IFERROR(INDEX('الإعدادات'!$B$15:$B$29,MATCH(B249&amp;"",'الإعدادات'!$A$15:$A$29,0)),""))</f>
        <v/>
      </c>
      <c r="F249" s="19">
        <f>IF(B249&amp;""="","",IFERROR(INDEX('الإعدادات'!$C$15:$C$29,MATCH(B249&amp;"",'الإعدادات'!$A$15:$A$29,0)),""))</f>
        <v/>
      </c>
      <c r="G249" s="19">
        <f>IF(B249&amp;""="","",IFERROR(INDEX('الإعدادات'!$D$15:$D$29,MATCH(B249&amp;"",'الإعدادات'!$A$15:$A$29,0)),""))</f>
        <v/>
      </c>
      <c r="H249" s="19">
        <f>IF(AND(ISNUMBER(C249),ISNUMBER(D249)),C249+D249,"")</f>
        <v/>
      </c>
      <c r="I249" s="20">
        <f>IF(ISNUMBER(H249),IF(ISNUMBER(F249),IF(F249+G249=0,"",H249/(F249+G249)),""),"")</f>
        <v/>
      </c>
      <c r="J249" s="6">
        <f>IF(AND(A249&amp;""="",B249&amp;""=""),"",IF(A249&amp;""="","بدون طالب",IF(NOT(ISNUMBER(F249)),"مادة غير موجودة",IF(I249="","ناقص",IF(I249&gt;='الإعدادات'!$B$4,"ناجح","متعثر")))))</f>
        <v/>
      </c>
      <c r="K249" s="21">
        <f>IF(J249="","",IF(OR(J249="ناجح",J249="متعثر"),1,0))</f>
        <v/>
      </c>
      <c r="L249" s="19">
        <f>IF(K249=1,C249*INDEX('الإعدادات'!$E$15:$E$29,MATCH(B249&amp;"",'الإعدادات'!$A$15:$A$29,0)),"")</f>
        <v/>
      </c>
      <c r="M249" s="19">
        <f>IF(K249=1,D249*INDEX('الإعدادات'!$E$15:$E$29,MATCH(B249&amp;"",'الإعدادات'!$A$15:$A$29,0)),"")</f>
        <v/>
      </c>
      <c r="N249" s="19">
        <f>IF(K249=1,(F249+G249)*INDEX('الإعدادات'!$E$15:$E$29,MATCH(B249&amp;"",'الإعدادات'!$A$15:$A$29,0)),"")</f>
        <v/>
      </c>
      <c r="O249" s="15">
        <f>IF(J249="متعثر",COUNTIF($J$6:J249,"متعثر"),"")</f>
        <v/>
      </c>
      <c r="P249" s="6">
        <f>IF(J249="","",IF(J249="بدون طالب","اختر الطالب",IF(J249="مادة غير موجودة","اختر المادة من الإعدادات",IF(COUNTIF('الطلاب'!$A$6:$A$305,A249&amp;"")=0,"الطالب غير موجود في الطلاب",IF(IF(ISNUMBER(C249),IF(ISNUMBER(F249),IF(C249&gt;F249,1,0),0),0)=1,"أعمال السنة أكبر من الحد الأقصى",IF(IF(ISNUMBER(D249),IF(ISNUMBER(G249),IF(D249&gt;G249,1,0),0),0)=1,"النهائي أكبر من الحد الأقصى",IF(J249="ناقص","درجة غير مكتوبة","")))))))</f>
        <v/>
      </c>
    </row>
    <row r="250">
      <c r="A250" s="5" t="n"/>
      <c r="B250" s="5" t="n"/>
      <c r="C250" s="18" t="n"/>
      <c r="D250" s="18" t="n"/>
      <c r="E250" s="6">
        <f>IF(B250&amp;""="","",IFERROR(INDEX('الإعدادات'!$B$15:$B$29,MATCH(B250&amp;"",'الإعدادات'!$A$15:$A$29,0)),""))</f>
        <v/>
      </c>
      <c r="F250" s="19">
        <f>IF(B250&amp;""="","",IFERROR(INDEX('الإعدادات'!$C$15:$C$29,MATCH(B250&amp;"",'الإعدادات'!$A$15:$A$29,0)),""))</f>
        <v/>
      </c>
      <c r="G250" s="19">
        <f>IF(B250&amp;""="","",IFERROR(INDEX('الإعدادات'!$D$15:$D$29,MATCH(B250&amp;"",'الإعدادات'!$A$15:$A$29,0)),""))</f>
        <v/>
      </c>
      <c r="H250" s="19">
        <f>IF(AND(ISNUMBER(C250),ISNUMBER(D250)),C250+D250,"")</f>
        <v/>
      </c>
      <c r="I250" s="20">
        <f>IF(ISNUMBER(H250),IF(ISNUMBER(F250),IF(F250+G250=0,"",H250/(F250+G250)),""),"")</f>
        <v/>
      </c>
      <c r="J250" s="6">
        <f>IF(AND(A250&amp;""="",B250&amp;""=""),"",IF(A250&amp;""="","بدون طالب",IF(NOT(ISNUMBER(F250)),"مادة غير موجودة",IF(I250="","ناقص",IF(I250&gt;='الإعدادات'!$B$4,"ناجح","متعثر")))))</f>
        <v/>
      </c>
      <c r="K250" s="21">
        <f>IF(J250="","",IF(OR(J250="ناجح",J250="متعثر"),1,0))</f>
        <v/>
      </c>
      <c r="L250" s="19">
        <f>IF(K250=1,C250*INDEX('الإعدادات'!$E$15:$E$29,MATCH(B250&amp;"",'الإعدادات'!$A$15:$A$29,0)),"")</f>
        <v/>
      </c>
      <c r="M250" s="19">
        <f>IF(K250=1,D250*INDEX('الإعدادات'!$E$15:$E$29,MATCH(B250&amp;"",'الإعدادات'!$A$15:$A$29,0)),"")</f>
        <v/>
      </c>
      <c r="N250" s="19">
        <f>IF(K250=1,(F250+G250)*INDEX('الإعدادات'!$E$15:$E$29,MATCH(B250&amp;"",'الإعدادات'!$A$15:$A$29,0)),"")</f>
        <v/>
      </c>
      <c r="O250" s="15">
        <f>IF(J250="متعثر",COUNTIF($J$6:J250,"متعثر"),"")</f>
        <v/>
      </c>
      <c r="P250" s="6">
        <f>IF(J250="","",IF(J250="بدون طالب","اختر الطالب",IF(J250="مادة غير موجودة","اختر المادة من الإعدادات",IF(COUNTIF('الطلاب'!$A$6:$A$305,A250&amp;"")=0,"الطالب غير موجود في الطلاب",IF(IF(ISNUMBER(C250),IF(ISNUMBER(F250),IF(C250&gt;F250,1,0),0),0)=1,"أعمال السنة أكبر من الحد الأقصى",IF(IF(ISNUMBER(D250),IF(ISNUMBER(G250),IF(D250&gt;G250,1,0),0),0)=1,"النهائي أكبر من الحد الأقصى",IF(J250="ناقص","درجة غير مكتوبة","")))))))</f>
        <v/>
      </c>
    </row>
    <row r="251">
      <c r="A251" s="5" t="n"/>
      <c r="B251" s="5" t="n"/>
      <c r="C251" s="18" t="n"/>
      <c r="D251" s="18" t="n"/>
      <c r="E251" s="6">
        <f>IF(B251&amp;""="","",IFERROR(INDEX('الإعدادات'!$B$15:$B$29,MATCH(B251&amp;"",'الإعدادات'!$A$15:$A$29,0)),""))</f>
        <v/>
      </c>
      <c r="F251" s="19">
        <f>IF(B251&amp;""="","",IFERROR(INDEX('الإعدادات'!$C$15:$C$29,MATCH(B251&amp;"",'الإعدادات'!$A$15:$A$29,0)),""))</f>
        <v/>
      </c>
      <c r="G251" s="19">
        <f>IF(B251&amp;""="","",IFERROR(INDEX('الإعدادات'!$D$15:$D$29,MATCH(B251&amp;"",'الإعدادات'!$A$15:$A$29,0)),""))</f>
        <v/>
      </c>
      <c r="H251" s="19">
        <f>IF(AND(ISNUMBER(C251),ISNUMBER(D251)),C251+D251,"")</f>
        <v/>
      </c>
      <c r="I251" s="20">
        <f>IF(ISNUMBER(H251),IF(ISNUMBER(F251),IF(F251+G251=0,"",H251/(F251+G251)),""),"")</f>
        <v/>
      </c>
      <c r="J251" s="6">
        <f>IF(AND(A251&amp;""="",B251&amp;""=""),"",IF(A251&amp;""="","بدون طالب",IF(NOT(ISNUMBER(F251)),"مادة غير موجودة",IF(I251="","ناقص",IF(I251&gt;='الإعدادات'!$B$4,"ناجح","متعثر")))))</f>
        <v/>
      </c>
      <c r="K251" s="21">
        <f>IF(J251="","",IF(OR(J251="ناجح",J251="متعثر"),1,0))</f>
        <v/>
      </c>
      <c r="L251" s="19">
        <f>IF(K251=1,C251*INDEX('الإعدادات'!$E$15:$E$29,MATCH(B251&amp;"",'الإعدادات'!$A$15:$A$29,0)),"")</f>
        <v/>
      </c>
      <c r="M251" s="19">
        <f>IF(K251=1,D251*INDEX('الإعدادات'!$E$15:$E$29,MATCH(B251&amp;"",'الإعدادات'!$A$15:$A$29,0)),"")</f>
        <v/>
      </c>
      <c r="N251" s="19">
        <f>IF(K251=1,(F251+G251)*INDEX('الإعدادات'!$E$15:$E$29,MATCH(B251&amp;"",'الإعدادات'!$A$15:$A$29,0)),"")</f>
        <v/>
      </c>
      <c r="O251" s="15">
        <f>IF(J251="متعثر",COUNTIF($J$6:J251,"متعثر"),"")</f>
        <v/>
      </c>
      <c r="P251" s="6">
        <f>IF(J251="","",IF(J251="بدون طالب","اختر الطالب",IF(J251="مادة غير موجودة","اختر المادة من الإعدادات",IF(COUNTIF('الطلاب'!$A$6:$A$305,A251&amp;"")=0,"الطالب غير موجود في الطلاب",IF(IF(ISNUMBER(C251),IF(ISNUMBER(F251),IF(C251&gt;F251,1,0),0),0)=1,"أعمال السنة أكبر من الحد الأقصى",IF(IF(ISNUMBER(D251),IF(ISNUMBER(G251),IF(D251&gt;G251,1,0),0),0)=1,"النهائي أكبر من الحد الأقصى",IF(J251="ناقص","درجة غير مكتوبة","")))))))</f>
        <v/>
      </c>
    </row>
    <row r="252">
      <c r="A252" s="5" t="n"/>
      <c r="B252" s="5" t="n"/>
      <c r="C252" s="18" t="n"/>
      <c r="D252" s="18" t="n"/>
      <c r="E252" s="6">
        <f>IF(B252&amp;""="","",IFERROR(INDEX('الإعدادات'!$B$15:$B$29,MATCH(B252&amp;"",'الإعدادات'!$A$15:$A$29,0)),""))</f>
        <v/>
      </c>
      <c r="F252" s="19">
        <f>IF(B252&amp;""="","",IFERROR(INDEX('الإعدادات'!$C$15:$C$29,MATCH(B252&amp;"",'الإعدادات'!$A$15:$A$29,0)),""))</f>
        <v/>
      </c>
      <c r="G252" s="19">
        <f>IF(B252&amp;""="","",IFERROR(INDEX('الإعدادات'!$D$15:$D$29,MATCH(B252&amp;"",'الإعدادات'!$A$15:$A$29,0)),""))</f>
        <v/>
      </c>
      <c r="H252" s="19">
        <f>IF(AND(ISNUMBER(C252),ISNUMBER(D252)),C252+D252,"")</f>
        <v/>
      </c>
      <c r="I252" s="20">
        <f>IF(ISNUMBER(H252),IF(ISNUMBER(F252),IF(F252+G252=0,"",H252/(F252+G252)),""),"")</f>
        <v/>
      </c>
      <c r="J252" s="6">
        <f>IF(AND(A252&amp;""="",B252&amp;""=""),"",IF(A252&amp;""="","بدون طالب",IF(NOT(ISNUMBER(F252)),"مادة غير موجودة",IF(I252="","ناقص",IF(I252&gt;='الإعدادات'!$B$4,"ناجح","متعثر")))))</f>
        <v/>
      </c>
      <c r="K252" s="21">
        <f>IF(J252="","",IF(OR(J252="ناجح",J252="متعثر"),1,0))</f>
        <v/>
      </c>
      <c r="L252" s="19">
        <f>IF(K252=1,C252*INDEX('الإعدادات'!$E$15:$E$29,MATCH(B252&amp;"",'الإعدادات'!$A$15:$A$29,0)),"")</f>
        <v/>
      </c>
      <c r="M252" s="19">
        <f>IF(K252=1,D252*INDEX('الإعدادات'!$E$15:$E$29,MATCH(B252&amp;"",'الإعدادات'!$A$15:$A$29,0)),"")</f>
        <v/>
      </c>
      <c r="N252" s="19">
        <f>IF(K252=1,(F252+G252)*INDEX('الإعدادات'!$E$15:$E$29,MATCH(B252&amp;"",'الإعدادات'!$A$15:$A$29,0)),"")</f>
        <v/>
      </c>
      <c r="O252" s="15">
        <f>IF(J252="متعثر",COUNTIF($J$6:J252,"متعثر"),"")</f>
        <v/>
      </c>
      <c r="P252" s="6">
        <f>IF(J252="","",IF(J252="بدون طالب","اختر الطالب",IF(J252="مادة غير موجودة","اختر المادة من الإعدادات",IF(COUNTIF('الطلاب'!$A$6:$A$305,A252&amp;"")=0,"الطالب غير موجود في الطلاب",IF(IF(ISNUMBER(C252),IF(ISNUMBER(F252),IF(C252&gt;F252,1,0),0),0)=1,"أعمال السنة أكبر من الحد الأقصى",IF(IF(ISNUMBER(D252),IF(ISNUMBER(G252),IF(D252&gt;G252,1,0),0),0)=1,"النهائي أكبر من الحد الأقصى",IF(J252="ناقص","درجة غير مكتوبة","")))))))</f>
        <v/>
      </c>
    </row>
    <row r="253">
      <c r="A253" s="5" t="n"/>
      <c r="B253" s="5" t="n"/>
      <c r="C253" s="18" t="n"/>
      <c r="D253" s="18" t="n"/>
      <c r="E253" s="6">
        <f>IF(B253&amp;""="","",IFERROR(INDEX('الإعدادات'!$B$15:$B$29,MATCH(B253&amp;"",'الإعدادات'!$A$15:$A$29,0)),""))</f>
        <v/>
      </c>
      <c r="F253" s="19">
        <f>IF(B253&amp;""="","",IFERROR(INDEX('الإعدادات'!$C$15:$C$29,MATCH(B253&amp;"",'الإعدادات'!$A$15:$A$29,0)),""))</f>
        <v/>
      </c>
      <c r="G253" s="19">
        <f>IF(B253&amp;""="","",IFERROR(INDEX('الإعدادات'!$D$15:$D$29,MATCH(B253&amp;"",'الإعدادات'!$A$15:$A$29,0)),""))</f>
        <v/>
      </c>
      <c r="H253" s="19">
        <f>IF(AND(ISNUMBER(C253),ISNUMBER(D253)),C253+D253,"")</f>
        <v/>
      </c>
      <c r="I253" s="20">
        <f>IF(ISNUMBER(H253),IF(ISNUMBER(F253),IF(F253+G253=0,"",H253/(F253+G253)),""),"")</f>
        <v/>
      </c>
      <c r="J253" s="6">
        <f>IF(AND(A253&amp;""="",B253&amp;""=""),"",IF(A253&amp;""="","بدون طالب",IF(NOT(ISNUMBER(F253)),"مادة غير موجودة",IF(I253="","ناقص",IF(I253&gt;='الإعدادات'!$B$4,"ناجح","متعثر")))))</f>
        <v/>
      </c>
      <c r="K253" s="21">
        <f>IF(J253="","",IF(OR(J253="ناجح",J253="متعثر"),1,0))</f>
        <v/>
      </c>
      <c r="L253" s="19">
        <f>IF(K253=1,C253*INDEX('الإعدادات'!$E$15:$E$29,MATCH(B253&amp;"",'الإعدادات'!$A$15:$A$29,0)),"")</f>
        <v/>
      </c>
      <c r="M253" s="19">
        <f>IF(K253=1,D253*INDEX('الإعدادات'!$E$15:$E$29,MATCH(B253&amp;"",'الإعدادات'!$A$15:$A$29,0)),"")</f>
        <v/>
      </c>
      <c r="N253" s="19">
        <f>IF(K253=1,(F253+G253)*INDEX('الإعدادات'!$E$15:$E$29,MATCH(B253&amp;"",'الإعدادات'!$A$15:$A$29,0)),"")</f>
        <v/>
      </c>
      <c r="O253" s="15">
        <f>IF(J253="متعثر",COUNTIF($J$6:J253,"متعثر"),"")</f>
        <v/>
      </c>
      <c r="P253" s="6">
        <f>IF(J253="","",IF(J253="بدون طالب","اختر الطالب",IF(J253="مادة غير موجودة","اختر المادة من الإعدادات",IF(COUNTIF('الطلاب'!$A$6:$A$305,A253&amp;"")=0,"الطالب غير موجود في الطلاب",IF(IF(ISNUMBER(C253),IF(ISNUMBER(F253),IF(C253&gt;F253,1,0),0),0)=1,"أعمال السنة أكبر من الحد الأقصى",IF(IF(ISNUMBER(D253),IF(ISNUMBER(G253),IF(D253&gt;G253,1,0),0),0)=1,"النهائي أكبر من الحد الأقصى",IF(J253="ناقص","درجة غير مكتوبة","")))))))</f>
        <v/>
      </c>
    </row>
    <row r="254">
      <c r="A254" s="5" t="n"/>
      <c r="B254" s="5" t="n"/>
      <c r="C254" s="18" t="n"/>
      <c r="D254" s="18" t="n"/>
      <c r="E254" s="6">
        <f>IF(B254&amp;""="","",IFERROR(INDEX('الإعدادات'!$B$15:$B$29,MATCH(B254&amp;"",'الإعدادات'!$A$15:$A$29,0)),""))</f>
        <v/>
      </c>
      <c r="F254" s="19">
        <f>IF(B254&amp;""="","",IFERROR(INDEX('الإعدادات'!$C$15:$C$29,MATCH(B254&amp;"",'الإعدادات'!$A$15:$A$29,0)),""))</f>
        <v/>
      </c>
      <c r="G254" s="19">
        <f>IF(B254&amp;""="","",IFERROR(INDEX('الإعدادات'!$D$15:$D$29,MATCH(B254&amp;"",'الإعدادات'!$A$15:$A$29,0)),""))</f>
        <v/>
      </c>
      <c r="H254" s="19">
        <f>IF(AND(ISNUMBER(C254),ISNUMBER(D254)),C254+D254,"")</f>
        <v/>
      </c>
      <c r="I254" s="20">
        <f>IF(ISNUMBER(H254),IF(ISNUMBER(F254),IF(F254+G254=0,"",H254/(F254+G254)),""),"")</f>
        <v/>
      </c>
      <c r="J254" s="6">
        <f>IF(AND(A254&amp;""="",B254&amp;""=""),"",IF(A254&amp;""="","بدون طالب",IF(NOT(ISNUMBER(F254)),"مادة غير موجودة",IF(I254="","ناقص",IF(I254&gt;='الإعدادات'!$B$4,"ناجح","متعثر")))))</f>
        <v/>
      </c>
      <c r="K254" s="21">
        <f>IF(J254="","",IF(OR(J254="ناجح",J254="متعثر"),1,0))</f>
        <v/>
      </c>
      <c r="L254" s="19">
        <f>IF(K254=1,C254*INDEX('الإعدادات'!$E$15:$E$29,MATCH(B254&amp;"",'الإعدادات'!$A$15:$A$29,0)),"")</f>
        <v/>
      </c>
      <c r="M254" s="19">
        <f>IF(K254=1,D254*INDEX('الإعدادات'!$E$15:$E$29,MATCH(B254&amp;"",'الإعدادات'!$A$15:$A$29,0)),"")</f>
        <v/>
      </c>
      <c r="N254" s="19">
        <f>IF(K254=1,(F254+G254)*INDEX('الإعدادات'!$E$15:$E$29,MATCH(B254&amp;"",'الإعدادات'!$A$15:$A$29,0)),"")</f>
        <v/>
      </c>
      <c r="O254" s="15">
        <f>IF(J254="متعثر",COUNTIF($J$6:J254,"متعثر"),"")</f>
        <v/>
      </c>
      <c r="P254" s="6">
        <f>IF(J254="","",IF(J254="بدون طالب","اختر الطالب",IF(J254="مادة غير موجودة","اختر المادة من الإعدادات",IF(COUNTIF('الطلاب'!$A$6:$A$305,A254&amp;"")=0,"الطالب غير موجود في الطلاب",IF(IF(ISNUMBER(C254),IF(ISNUMBER(F254),IF(C254&gt;F254,1,0),0),0)=1,"أعمال السنة أكبر من الحد الأقصى",IF(IF(ISNUMBER(D254),IF(ISNUMBER(G254),IF(D254&gt;G254,1,0),0),0)=1,"النهائي أكبر من الحد الأقصى",IF(J254="ناقص","درجة غير مكتوبة","")))))))</f>
        <v/>
      </c>
    </row>
    <row r="255">
      <c r="A255" s="5" t="n"/>
      <c r="B255" s="5" t="n"/>
      <c r="C255" s="18" t="n"/>
      <c r="D255" s="18" t="n"/>
      <c r="E255" s="6">
        <f>IF(B255&amp;""="","",IFERROR(INDEX('الإعدادات'!$B$15:$B$29,MATCH(B255&amp;"",'الإعدادات'!$A$15:$A$29,0)),""))</f>
        <v/>
      </c>
      <c r="F255" s="19">
        <f>IF(B255&amp;""="","",IFERROR(INDEX('الإعدادات'!$C$15:$C$29,MATCH(B255&amp;"",'الإعدادات'!$A$15:$A$29,0)),""))</f>
        <v/>
      </c>
      <c r="G255" s="19">
        <f>IF(B255&amp;""="","",IFERROR(INDEX('الإعدادات'!$D$15:$D$29,MATCH(B255&amp;"",'الإعدادات'!$A$15:$A$29,0)),""))</f>
        <v/>
      </c>
      <c r="H255" s="19">
        <f>IF(AND(ISNUMBER(C255),ISNUMBER(D255)),C255+D255,"")</f>
        <v/>
      </c>
      <c r="I255" s="20">
        <f>IF(ISNUMBER(H255),IF(ISNUMBER(F255),IF(F255+G255=0,"",H255/(F255+G255)),""),"")</f>
        <v/>
      </c>
      <c r="J255" s="6">
        <f>IF(AND(A255&amp;""="",B255&amp;""=""),"",IF(A255&amp;""="","بدون طالب",IF(NOT(ISNUMBER(F255)),"مادة غير موجودة",IF(I255="","ناقص",IF(I255&gt;='الإعدادات'!$B$4,"ناجح","متعثر")))))</f>
        <v/>
      </c>
      <c r="K255" s="21">
        <f>IF(J255="","",IF(OR(J255="ناجح",J255="متعثر"),1,0))</f>
        <v/>
      </c>
      <c r="L255" s="19">
        <f>IF(K255=1,C255*INDEX('الإعدادات'!$E$15:$E$29,MATCH(B255&amp;"",'الإعدادات'!$A$15:$A$29,0)),"")</f>
        <v/>
      </c>
      <c r="M255" s="19">
        <f>IF(K255=1,D255*INDEX('الإعدادات'!$E$15:$E$29,MATCH(B255&amp;"",'الإعدادات'!$A$15:$A$29,0)),"")</f>
        <v/>
      </c>
      <c r="N255" s="19">
        <f>IF(K255=1,(F255+G255)*INDEX('الإعدادات'!$E$15:$E$29,MATCH(B255&amp;"",'الإعدادات'!$A$15:$A$29,0)),"")</f>
        <v/>
      </c>
      <c r="O255" s="15">
        <f>IF(J255="متعثر",COUNTIF($J$6:J255,"متعثر"),"")</f>
        <v/>
      </c>
      <c r="P255" s="6">
        <f>IF(J255="","",IF(J255="بدون طالب","اختر الطالب",IF(J255="مادة غير موجودة","اختر المادة من الإعدادات",IF(COUNTIF('الطلاب'!$A$6:$A$305,A255&amp;"")=0,"الطالب غير موجود في الطلاب",IF(IF(ISNUMBER(C255),IF(ISNUMBER(F255),IF(C255&gt;F255,1,0),0),0)=1,"أعمال السنة أكبر من الحد الأقصى",IF(IF(ISNUMBER(D255),IF(ISNUMBER(G255),IF(D255&gt;G255,1,0),0),0)=1,"النهائي أكبر من الحد الأقصى",IF(J255="ناقص","درجة غير مكتوبة","")))))))</f>
        <v/>
      </c>
    </row>
    <row r="256">
      <c r="A256" s="5" t="n"/>
      <c r="B256" s="5" t="n"/>
      <c r="C256" s="18" t="n"/>
      <c r="D256" s="18" t="n"/>
      <c r="E256" s="6">
        <f>IF(B256&amp;""="","",IFERROR(INDEX('الإعدادات'!$B$15:$B$29,MATCH(B256&amp;"",'الإعدادات'!$A$15:$A$29,0)),""))</f>
        <v/>
      </c>
      <c r="F256" s="19">
        <f>IF(B256&amp;""="","",IFERROR(INDEX('الإعدادات'!$C$15:$C$29,MATCH(B256&amp;"",'الإعدادات'!$A$15:$A$29,0)),""))</f>
        <v/>
      </c>
      <c r="G256" s="19">
        <f>IF(B256&amp;""="","",IFERROR(INDEX('الإعدادات'!$D$15:$D$29,MATCH(B256&amp;"",'الإعدادات'!$A$15:$A$29,0)),""))</f>
        <v/>
      </c>
      <c r="H256" s="19">
        <f>IF(AND(ISNUMBER(C256),ISNUMBER(D256)),C256+D256,"")</f>
        <v/>
      </c>
      <c r="I256" s="20">
        <f>IF(ISNUMBER(H256),IF(ISNUMBER(F256),IF(F256+G256=0,"",H256/(F256+G256)),""),"")</f>
        <v/>
      </c>
      <c r="J256" s="6">
        <f>IF(AND(A256&amp;""="",B256&amp;""=""),"",IF(A256&amp;""="","بدون طالب",IF(NOT(ISNUMBER(F256)),"مادة غير موجودة",IF(I256="","ناقص",IF(I256&gt;='الإعدادات'!$B$4,"ناجح","متعثر")))))</f>
        <v/>
      </c>
      <c r="K256" s="21">
        <f>IF(J256="","",IF(OR(J256="ناجح",J256="متعثر"),1,0))</f>
        <v/>
      </c>
      <c r="L256" s="19">
        <f>IF(K256=1,C256*INDEX('الإعدادات'!$E$15:$E$29,MATCH(B256&amp;"",'الإعدادات'!$A$15:$A$29,0)),"")</f>
        <v/>
      </c>
      <c r="M256" s="19">
        <f>IF(K256=1,D256*INDEX('الإعدادات'!$E$15:$E$29,MATCH(B256&amp;"",'الإعدادات'!$A$15:$A$29,0)),"")</f>
        <v/>
      </c>
      <c r="N256" s="19">
        <f>IF(K256=1,(F256+G256)*INDEX('الإعدادات'!$E$15:$E$29,MATCH(B256&amp;"",'الإعدادات'!$A$15:$A$29,0)),"")</f>
        <v/>
      </c>
      <c r="O256" s="15">
        <f>IF(J256="متعثر",COUNTIF($J$6:J256,"متعثر"),"")</f>
        <v/>
      </c>
      <c r="P256" s="6">
        <f>IF(J256="","",IF(J256="بدون طالب","اختر الطالب",IF(J256="مادة غير موجودة","اختر المادة من الإعدادات",IF(COUNTIF('الطلاب'!$A$6:$A$305,A256&amp;"")=0,"الطالب غير موجود في الطلاب",IF(IF(ISNUMBER(C256),IF(ISNUMBER(F256),IF(C256&gt;F256,1,0),0),0)=1,"أعمال السنة أكبر من الحد الأقصى",IF(IF(ISNUMBER(D256),IF(ISNUMBER(G256),IF(D256&gt;G256,1,0),0),0)=1,"النهائي أكبر من الحد الأقصى",IF(J256="ناقص","درجة غير مكتوبة","")))))))</f>
        <v/>
      </c>
    </row>
    <row r="257">
      <c r="A257" s="5" t="n"/>
      <c r="B257" s="5" t="n"/>
      <c r="C257" s="18" t="n"/>
      <c r="D257" s="18" t="n"/>
      <c r="E257" s="6">
        <f>IF(B257&amp;""="","",IFERROR(INDEX('الإعدادات'!$B$15:$B$29,MATCH(B257&amp;"",'الإعدادات'!$A$15:$A$29,0)),""))</f>
        <v/>
      </c>
      <c r="F257" s="19">
        <f>IF(B257&amp;""="","",IFERROR(INDEX('الإعدادات'!$C$15:$C$29,MATCH(B257&amp;"",'الإعدادات'!$A$15:$A$29,0)),""))</f>
        <v/>
      </c>
      <c r="G257" s="19">
        <f>IF(B257&amp;""="","",IFERROR(INDEX('الإعدادات'!$D$15:$D$29,MATCH(B257&amp;"",'الإعدادات'!$A$15:$A$29,0)),""))</f>
        <v/>
      </c>
      <c r="H257" s="19">
        <f>IF(AND(ISNUMBER(C257),ISNUMBER(D257)),C257+D257,"")</f>
        <v/>
      </c>
      <c r="I257" s="20">
        <f>IF(ISNUMBER(H257),IF(ISNUMBER(F257),IF(F257+G257=0,"",H257/(F257+G257)),""),"")</f>
        <v/>
      </c>
      <c r="J257" s="6">
        <f>IF(AND(A257&amp;""="",B257&amp;""=""),"",IF(A257&amp;""="","بدون طالب",IF(NOT(ISNUMBER(F257)),"مادة غير موجودة",IF(I257="","ناقص",IF(I257&gt;='الإعدادات'!$B$4,"ناجح","متعثر")))))</f>
        <v/>
      </c>
      <c r="K257" s="21">
        <f>IF(J257="","",IF(OR(J257="ناجح",J257="متعثر"),1,0))</f>
        <v/>
      </c>
      <c r="L257" s="19">
        <f>IF(K257=1,C257*INDEX('الإعدادات'!$E$15:$E$29,MATCH(B257&amp;"",'الإعدادات'!$A$15:$A$29,0)),"")</f>
        <v/>
      </c>
      <c r="M257" s="19">
        <f>IF(K257=1,D257*INDEX('الإعدادات'!$E$15:$E$29,MATCH(B257&amp;"",'الإعدادات'!$A$15:$A$29,0)),"")</f>
        <v/>
      </c>
      <c r="N257" s="19">
        <f>IF(K257=1,(F257+G257)*INDEX('الإعدادات'!$E$15:$E$29,MATCH(B257&amp;"",'الإعدادات'!$A$15:$A$29,0)),"")</f>
        <v/>
      </c>
      <c r="O257" s="15">
        <f>IF(J257="متعثر",COUNTIF($J$6:J257,"متعثر"),"")</f>
        <v/>
      </c>
      <c r="P257" s="6">
        <f>IF(J257="","",IF(J257="بدون طالب","اختر الطالب",IF(J257="مادة غير موجودة","اختر المادة من الإعدادات",IF(COUNTIF('الطلاب'!$A$6:$A$305,A257&amp;"")=0,"الطالب غير موجود في الطلاب",IF(IF(ISNUMBER(C257),IF(ISNUMBER(F257),IF(C257&gt;F257,1,0),0),0)=1,"أعمال السنة أكبر من الحد الأقصى",IF(IF(ISNUMBER(D257),IF(ISNUMBER(G257),IF(D257&gt;G257,1,0),0),0)=1,"النهائي أكبر من الحد الأقصى",IF(J257="ناقص","درجة غير مكتوبة","")))))))</f>
        <v/>
      </c>
    </row>
    <row r="258">
      <c r="A258" s="5" t="n"/>
      <c r="B258" s="5" t="n"/>
      <c r="C258" s="18" t="n"/>
      <c r="D258" s="18" t="n"/>
      <c r="E258" s="6">
        <f>IF(B258&amp;""="","",IFERROR(INDEX('الإعدادات'!$B$15:$B$29,MATCH(B258&amp;"",'الإعدادات'!$A$15:$A$29,0)),""))</f>
        <v/>
      </c>
      <c r="F258" s="19">
        <f>IF(B258&amp;""="","",IFERROR(INDEX('الإعدادات'!$C$15:$C$29,MATCH(B258&amp;"",'الإعدادات'!$A$15:$A$29,0)),""))</f>
        <v/>
      </c>
      <c r="G258" s="19">
        <f>IF(B258&amp;""="","",IFERROR(INDEX('الإعدادات'!$D$15:$D$29,MATCH(B258&amp;"",'الإعدادات'!$A$15:$A$29,0)),""))</f>
        <v/>
      </c>
      <c r="H258" s="19">
        <f>IF(AND(ISNUMBER(C258),ISNUMBER(D258)),C258+D258,"")</f>
        <v/>
      </c>
      <c r="I258" s="20">
        <f>IF(ISNUMBER(H258),IF(ISNUMBER(F258),IF(F258+G258=0,"",H258/(F258+G258)),""),"")</f>
        <v/>
      </c>
      <c r="J258" s="6">
        <f>IF(AND(A258&amp;""="",B258&amp;""=""),"",IF(A258&amp;""="","بدون طالب",IF(NOT(ISNUMBER(F258)),"مادة غير موجودة",IF(I258="","ناقص",IF(I258&gt;='الإعدادات'!$B$4,"ناجح","متعثر")))))</f>
        <v/>
      </c>
      <c r="K258" s="21">
        <f>IF(J258="","",IF(OR(J258="ناجح",J258="متعثر"),1,0))</f>
        <v/>
      </c>
      <c r="L258" s="19">
        <f>IF(K258=1,C258*INDEX('الإعدادات'!$E$15:$E$29,MATCH(B258&amp;"",'الإعدادات'!$A$15:$A$29,0)),"")</f>
        <v/>
      </c>
      <c r="M258" s="19">
        <f>IF(K258=1,D258*INDEX('الإعدادات'!$E$15:$E$29,MATCH(B258&amp;"",'الإعدادات'!$A$15:$A$29,0)),"")</f>
        <v/>
      </c>
      <c r="N258" s="19">
        <f>IF(K258=1,(F258+G258)*INDEX('الإعدادات'!$E$15:$E$29,MATCH(B258&amp;"",'الإعدادات'!$A$15:$A$29,0)),"")</f>
        <v/>
      </c>
      <c r="O258" s="15">
        <f>IF(J258="متعثر",COUNTIF($J$6:J258,"متعثر"),"")</f>
        <v/>
      </c>
      <c r="P258" s="6">
        <f>IF(J258="","",IF(J258="بدون طالب","اختر الطالب",IF(J258="مادة غير موجودة","اختر المادة من الإعدادات",IF(COUNTIF('الطلاب'!$A$6:$A$305,A258&amp;"")=0,"الطالب غير موجود في الطلاب",IF(IF(ISNUMBER(C258),IF(ISNUMBER(F258),IF(C258&gt;F258,1,0),0),0)=1,"أعمال السنة أكبر من الحد الأقصى",IF(IF(ISNUMBER(D258),IF(ISNUMBER(G258),IF(D258&gt;G258,1,0),0),0)=1,"النهائي أكبر من الحد الأقصى",IF(J258="ناقص","درجة غير مكتوبة","")))))))</f>
        <v/>
      </c>
    </row>
    <row r="259">
      <c r="A259" s="5" t="n"/>
      <c r="B259" s="5" t="n"/>
      <c r="C259" s="18" t="n"/>
      <c r="D259" s="18" t="n"/>
      <c r="E259" s="6">
        <f>IF(B259&amp;""="","",IFERROR(INDEX('الإعدادات'!$B$15:$B$29,MATCH(B259&amp;"",'الإعدادات'!$A$15:$A$29,0)),""))</f>
        <v/>
      </c>
      <c r="F259" s="19">
        <f>IF(B259&amp;""="","",IFERROR(INDEX('الإعدادات'!$C$15:$C$29,MATCH(B259&amp;"",'الإعدادات'!$A$15:$A$29,0)),""))</f>
        <v/>
      </c>
      <c r="G259" s="19">
        <f>IF(B259&amp;""="","",IFERROR(INDEX('الإعدادات'!$D$15:$D$29,MATCH(B259&amp;"",'الإعدادات'!$A$15:$A$29,0)),""))</f>
        <v/>
      </c>
      <c r="H259" s="19">
        <f>IF(AND(ISNUMBER(C259),ISNUMBER(D259)),C259+D259,"")</f>
        <v/>
      </c>
      <c r="I259" s="20">
        <f>IF(ISNUMBER(H259),IF(ISNUMBER(F259),IF(F259+G259=0,"",H259/(F259+G259)),""),"")</f>
        <v/>
      </c>
      <c r="J259" s="6">
        <f>IF(AND(A259&amp;""="",B259&amp;""=""),"",IF(A259&amp;""="","بدون طالب",IF(NOT(ISNUMBER(F259)),"مادة غير موجودة",IF(I259="","ناقص",IF(I259&gt;='الإعدادات'!$B$4,"ناجح","متعثر")))))</f>
        <v/>
      </c>
      <c r="K259" s="21">
        <f>IF(J259="","",IF(OR(J259="ناجح",J259="متعثر"),1,0))</f>
        <v/>
      </c>
      <c r="L259" s="19">
        <f>IF(K259=1,C259*INDEX('الإعدادات'!$E$15:$E$29,MATCH(B259&amp;"",'الإعدادات'!$A$15:$A$29,0)),"")</f>
        <v/>
      </c>
      <c r="M259" s="19">
        <f>IF(K259=1,D259*INDEX('الإعدادات'!$E$15:$E$29,MATCH(B259&amp;"",'الإعدادات'!$A$15:$A$29,0)),"")</f>
        <v/>
      </c>
      <c r="N259" s="19">
        <f>IF(K259=1,(F259+G259)*INDEX('الإعدادات'!$E$15:$E$29,MATCH(B259&amp;"",'الإعدادات'!$A$15:$A$29,0)),"")</f>
        <v/>
      </c>
      <c r="O259" s="15">
        <f>IF(J259="متعثر",COUNTIF($J$6:J259,"متعثر"),"")</f>
        <v/>
      </c>
      <c r="P259" s="6">
        <f>IF(J259="","",IF(J259="بدون طالب","اختر الطالب",IF(J259="مادة غير موجودة","اختر المادة من الإعدادات",IF(COUNTIF('الطلاب'!$A$6:$A$305,A259&amp;"")=0,"الطالب غير موجود في الطلاب",IF(IF(ISNUMBER(C259),IF(ISNUMBER(F259),IF(C259&gt;F259,1,0),0),0)=1,"أعمال السنة أكبر من الحد الأقصى",IF(IF(ISNUMBER(D259),IF(ISNUMBER(G259),IF(D259&gt;G259,1,0),0),0)=1,"النهائي أكبر من الحد الأقصى",IF(J259="ناقص","درجة غير مكتوبة","")))))))</f>
        <v/>
      </c>
    </row>
    <row r="260">
      <c r="A260" s="5" t="n"/>
      <c r="B260" s="5" t="n"/>
      <c r="C260" s="18" t="n"/>
      <c r="D260" s="18" t="n"/>
      <c r="E260" s="6">
        <f>IF(B260&amp;""="","",IFERROR(INDEX('الإعدادات'!$B$15:$B$29,MATCH(B260&amp;"",'الإعدادات'!$A$15:$A$29,0)),""))</f>
        <v/>
      </c>
      <c r="F260" s="19">
        <f>IF(B260&amp;""="","",IFERROR(INDEX('الإعدادات'!$C$15:$C$29,MATCH(B260&amp;"",'الإعدادات'!$A$15:$A$29,0)),""))</f>
        <v/>
      </c>
      <c r="G260" s="19">
        <f>IF(B260&amp;""="","",IFERROR(INDEX('الإعدادات'!$D$15:$D$29,MATCH(B260&amp;"",'الإعدادات'!$A$15:$A$29,0)),""))</f>
        <v/>
      </c>
      <c r="H260" s="19">
        <f>IF(AND(ISNUMBER(C260),ISNUMBER(D260)),C260+D260,"")</f>
        <v/>
      </c>
      <c r="I260" s="20">
        <f>IF(ISNUMBER(H260),IF(ISNUMBER(F260),IF(F260+G260=0,"",H260/(F260+G260)),""),"")</f>
        <v/>
      </c>
      <c r="J260" s="6">
        <f>IF(AND(A260&amp;""="",B260&amp;""=""),"",IF(A260&amp;""="","بدون طالب",IF(NOT(ISNUMBER(F260)),"مادة غير موجودة",IF(I260="","ناقص",IF(I260&gt;='الإعدادات'!$B$4,"ناجح","متعثر")))))</f>
        <v/>
      </c>
      <c r="K260" s="21">
        <f>IF(J260="","",IF(OR(J260="ناجح",J260="متعثر"),1,0))</f>
        <v/>
      </c>
      <c r="L260" s="19">
        <f>IF(K260=1,C260*INDEX('الإعدادات'!$E$15:$E$29,MATCH(B260&amp;"",'الإعدادات'!$A$15:$A$29,0)),"")</f>
        <v/>
      </c>
      <c r="M260" s="19">
        <f>IF(K260=1,D260*INDEX('الإعدادات'!$E$15:$E$29,MATCH(B260&amp;"",'الإعدادات'!$A$15:$A$29,0)),"")</f>
        <v/>
      </c>
      <c r="N260" s="19">
        <f>IF(K260=1,(F260+G260)*INDEX('الإعدادات'!$E$15:$E$29,MATCH(B260&amp;"",'الإعدادات'!$A$15:$A$29,0)),"")</f>
        <v/>
      </c>
      <c r="O260" s="15">
        <f>IF(J260="متعثر",COUNTIF($J$6:J260,"متعثر"),"")</f>
        <v/>
      </c>
      <c r="P260" s="6">
        <f>IF(J260="","",IF(J260="بدون طالب","اختر الطالب",IF(J260="مادة غير موجودة","اختر المادة من الإعدادات",IF(COUNTIF('الطلاب'!$A$6:$A$305,A260&amp;"")=0,"الطالب غير موجود في الطلاب",IF(IF(ISNUMBER(C260),IF(ISNUMBER(F260),IF(C260&gt;F260,1,0),0),0)=1,"أعمال السنة أكبر من الحد الأقصى",IF(IF(ISNUMBER(D260),IF(ISNUMBER(G260),IF(D260&gt;G260,1,0),0),0)=1,"النهائي أكبر من الحد الأقصى",IF(J260="ناقص","درجة غير مكتوبة","")))))))</f>
        <v/>
      </c>
    </row>
    <row r="261">
      <c r="A261" s="5" t="n"/>
      <c r="B261" s="5" t="n"/>
      <c r="C261" s="18" t="n"/>
      <c r="D261" s="18" t="n"/>
      <c r="E261" s="6">
        <f>IF(B261&amp;""="","",IFERROR(INDEX('الإعدادات'!$B$15:$B$29,MATCH(B261&amp;"",'الإعدادات'!$A$15:$A$29,0)),""))</f>
        <v/>
      </c>
      <c r="F261" s="19">
        <f>IF(B261&amp;""="","",IFERROR(INDEX('الإعدادات'!$C$15:$C$29,MATCH(B261&amp;"",'الإعدادات'!$A$15:$A$29,0)),""))</f>
        <v/>
      </c>
      <c r="G261" s="19">
        <f>IF(B261&amp;""="","",IFERROR(INDEX('الإعدادات'!$D$15:$D$29,MATCH(B261&amp;"",'الإعدادات'!$A$15:$A$29,0)),""))</f>
        <v/>
      </c>
      <c r="H261" s="19">
        <f>IF(AND(ISNUMBER(C261),ISNUMBER(D261)),C261+D261,"")</f>
        <v/>
      </c>
      <c r="I261" s="20">
        <f>IF(ISNUMBER(H261),IF(ISNUMBER(F261),IF(F261+G261=0,"",H261/(F261+G261)),""),"")</f>
        <v/>
      </c>
      <c r="J261" s="6">
        <f>IF(AND(A261&amp;""="",B261&amp;""=""),"",IF(A261&amp;""="","بدون طالب",IF(NOT(ISNUMBER(F261)),"مادة غير موجودة",IF(I261="","ناقص",IF(I261&gt;='الإعدادات'!$B$4,"ناجح","متعثر")))))</f>
        <v/>
      </c>
      <c r="K261" s="21">
        <f>IF(J261="","",IF(OR(J261="ناجح",J261="متعثر"),1,0))</f>
        <v/>
      </c>
      <c r="L261" s="19">
        <f>IF(K261=1,C261*INDEX('الإعدادات'!$E$15:$E$29,MATCH(B261&amp;"",'الإعدادات'!$A$15:$A$29,0)),"")</f>
        <v/>
      </c>
      <c r="M261" s="19">
        <f>IF(K261=1,D261*INDEX('الإعدادات'!$E$15:$E$29,MATCH(B261&amp;"",'الإعدادات'!$A$15:$A$29,0)),"")</f>
        <v/>
      </c>
      <c r="N261" s="19">
        <f>IF(K261=1,(F261+G261)*INDEX('الإعدادات'!$E$15:$E$29,MATCH(B261&amp;"",'الإعدادات'!$A$15:$A$29,0)),"")</f>
        <v/>
      </c>
      <c r="O261" s="15">
        <f>IF(J261="متعثر",COUNTIF($J$6:J261,"متعثر"),"")</f>
        <v/>
      </c>
      <c r="P261" s="6">
        <f>IF(J261="","",IF(J261="بدون طالب","اختر الطالب",IF(J261="مادة غير موجودة","اختر المادة من الإعدادات",IF(COUNTIF('الطلاب'!$A$6:$A$305,A261&amp;"")=0,"الطالب غير موجود في الطلاب",IF(IF(ISNUMBER(C261),IF(ISNUMBER(F261),IF(C261&gt;F261,1,0),0),0)=1,"أعمال السنة أكبر من الحد الأقصى",IF(IF(ISNUMBER(D261),IF(ISNUMBER(G261),IF(D261&gt;G261,1,0),0),0)=1,"النهائي أكبر من الحد الأقصى",IF(J261="ناقص","درجة غير مكتوبة","")))))))</f>
        <v/>
      </c>
    </row>
    <row r="262">
      <c r="A262" s="5" t="n"/>
      <c r="B262" s="5" t="n"/>
      <c r="C262" s="18" t="n"/>
      <c r="D262" s="18" t="n"/>
      <c r="E262" s="6">
        <f>IF(B262&amp;""="","",IFERROR(INDEX('الإعدادات'!$B$15:$B$29,MATCH(B262&amp;"",'الإعدادات'!$A$15:$A$29,0)),""))</f>
        <v/>
      </c>
      <c r="F262" s="19">
        <f>IF(B262&amp;""="","",IFERROR(INDEX('الإعدادات'!$C$15:$C$29,MATCH(B262&amp;"",'الإعدادات'!$A$15:$A$29,0)),""))</f>
        <v/>
      </c>
      <c r="G262" s="19">
        <f>IF(B262&amp;""="","",IFERROR(INDEX('الإعدادات'!$D$15:$D$29,MATCH(B262&amp;"",'الإعدادات'!$A$15:$A$29,0)),""))</f>
        <v/>
      </c>
      <c r="H262" s="19">
        <f>IF(AND(ISNUMBER(C262),ISNUMBER(D262)),C262+D262,"")</f>
        <v/>
      </c>
      <c r="I262" s="20">
        <f>IF(ISNUMBER(H262),IF(ISNUMBER(F262),IF(F262+G262=0,"",H262/(F262+G262)),""),"")</f>
        <v/>
      </c>
      <c r="J262" s="6">
        <f>IF(AND(A262&amp;""="",B262&amp;""=""),"",IF(A262&amp;""="","بدون طالب",IF(NOT(ISNUMBER(F262)),"مادة غير موجودة",IF(I262="","ناقص",IF(I262&gt;='الإعدادات'!$B$4,"ناجح","متعثر")))))</f>
        <v/>
      </c>
      <c r="K262" s="21">
        <f>IF(J262="","",IF(OR(J262="ناجح",J262="متعثر"),1,0))</f>
        <v/>
      </c>
      <c r="L262" s="19">
        <f>IF(K262=1,C262*INDEX('الإعدادات'!$E$15:$E$29,MATCH(B262&amp;"",'الإعدادات'!$A$15:$A$29,0)),"")</f>
        <v/>
      </c>
      <c r="M262" s="19">
        <f>IF(K262=1,D262*INDEX('الإعدادات'!$E$15:$E$29,MATCH(B262&amp;"",'الإعدادات'!$A$15:$A$29,0)),"")</f>
        <v/>
      </c>
      <c r="N262" s="19">
        <f>IF(K262=1,(F262+G262)*INDEX('الإعدادات'!$E$15:$E$29,MATCH(B262&amp;"",'الإعدادات'!$A$15:$A$29,0)),"")</f>
        <v/>
      </c>
      <c r="O262" s="15">
        <f>IF(J262="متعثر",COUNTIF($J$6:J262,"متعثر"),"")</f>
        <v/>
      </c>
      <c r="P262" s="6">
        <f>IF(J262="","",IF(J262="بدون طالب","اختر الطالب",IF(J262="مادة غير موجودة","اختر المادة من الإعدادات",IF(COUNTIF('الطلاب'!$A$6:$A$305,A262&amp;"")=0,"الطالب غير موجود في الطلاب",IF(IF(ISNUMBER(C262),IF(ISNUMBER(F262),IF(C262&gt;F262,1,0),0),0)=1,"أعمال السنة أكبر من الحد الأقصى",IF(IF(ISNUMBER(D262),IF(ISNUMBER(G262),IF(D262&gt;G262,1,0),0),0)=1,"النهائي أكبر من الحد الأقصى",IF(J262="ناقص","درجة غير مكتوبة","")))))))</f>
        <v/>
      </c>
    </row>
    <row r="263">
      <c r="A263" s="5" t="n"/>
      <c r="B263" s="5" t="n"/>
      <c r="C263" s="18" t="n"/>
      <c r="D263" s="18" t="n"/>
      <c r="E263" s="6">
        <f>IF(B263&amp;""="","",IFERROR(INDEX('الإعدادات'!$B$15:$B$29,MATCH(B263&amp;"",'الإعدادات'!$A$15:$A$29,0)),""))</f>
        <v/>
      </c>
      <c r="F263" s="19">
        <f>IF(B263&amp;""="","",IFERROR(INDEX('الإعدادات'!$C$15:$C$29,MATCH(B263&amp;"",'الإعدادات'!$A$15:$A$29,0)),""))</f>
        <v/>
      </c>
      <c r="G263" s="19">
        <f>IF(B263&amp;""="","",IFERROR(INDEX('الإعدادات'!$D$15:$D$29,MATCH(B263&amp;"",'الإعدادات'!$A$15:$A$29,0)),""))</f>
        <v/>
      </c>
      <c r="H263" s="19">
        <f>IF(AND(ISNUMBER(C263),ISNUMBER(D263)),C263+D263,"")</f>
        <v/>
      </c>
      <c r="I263" s="20">
        <f>IF(ISNUMBER(H263),IF(ISNUMBER(F263),IF(F263+G263=0,"",H263/(F263+G263)),""),"")</f>
        <v/>
      </c>
      <c r="J263" s="6">
        <f>IF(AND(A263&amp;""="",B263&amp;""=""),"",IF(A263&amp;""="","بدون طالب",IF(NOT(ISNUMBER(F263)),"مادة غير موجودة",IF(I263="","ناقص",IF(I263&gt;='الإعدادات'!$B$4,"ناجح","متعثر")))))</f>
        <v/>
      </c>
      <c r="K263" s="21">
        <f>IF(J263="","",IF(OR(J263="ناجح",J263="متعثر"),1,0))</f>
        <v/>
      </c>
      <c r="L263" s="19">
        <f>IF(K263=1,C263*INDEX('الإعدادات'!$E$15:$E$29,MATCH(B263&amp;"",'الإعدادات'!$A$15:$A$29,0)),"")</f>
        <v/>
      </c>
      <c r="M263" s="19">
        <f>IF(K263=1,D263*INDEX('الإعدادات'!$E$15:$E$29,MATCH(B263&amp;"",'الإعدادات'!$A$15:$A$29,0)),"")</f>
        <v/>
      </c>
      <c r="N263" s="19">
        <f>IF(K263=1,(F263+G263)*INDEX('الإعدادات'!$E$15:$E$29,MATCH(B263&amp;"",'الإعدادات'!$A$15:$A$29,0)),"")</f>
        <v/>
      </c>
      <c r="O263" s="15">
        <f>IF(J263="متعثر",COUNTIF($J$6:J263,"متعثر"),"")</f>
        <v/>
      </c>
      <c r="P263" s="6">
        <f>IF(J263="","",IF(J263="بدون طالب","اختر الطالب",IF(J263="مادة غير موجودة","اختر المادة من الإعدادات",IF(COUNTIF('الطلاب'!$A$6:$A$305,A263&amp;"")=0,"الطالب غير موجود في الطلاب",IF(IF(ISNUMBER(C263),IF(ISNUMBER(F263),IF(C263&gt;F263,1,0),0),0)=1,"أعمال السنة أكبر من الحد الأقصى",IF(IF(ISNUMBER(D263),IF(ISNUMBER(G263),IF(D263&gt;G263,1,0),0),0)=1,"النهائي أكبر من الحد الأقصى",IF(J263="ناقص","درجة غير مكتوبة","")))))))</f>
        <v/>
      </c>
    </row>
    <row r="264">
      <c r="A264" s="5" t="n"/>
      <c r="B264" s="5" t="n"/>
      <c r="C264" s="18" t="n"/>
      <c r="D264" s="18" t="n"/>
      <c r="E264" s="6">
        <f>IF(B264&amp;""="","",IFERROR(INDEX('الإعدادات'!$B$15:$B$29,MATCH(B264&amp;"",'الإعدادات'!$A$15:$A$29,0)),""))</f>
        <v/>
      </c>
      <c r="F264" s="19">
        <f>IF(B264&amp;""="","",IFERROR(INDEX('الإعدادات'!$C$15:$C$29,MATCH(B264&amp;"",'الإعدادات'!$A$15:$A$29,0)),""))</f>
        <v/>
      </c>
      <c r="G264" s="19">
        <f>IF(B264&amp;""="","",IFERROR(INDEX('الإعدادات'!$D$15:$D$29,MATCH(B264&amp;"",'الإعدادات'!$A$15:$A$29,0)),""))</f>
        <v/>
      </c>
      <c r="H264" s="19">
        <f>IF(AND(ISNUMBER(C264),ISNUMBER(D264)),C264+D264,"")</f>
        <v/>
      </c>
      <c r="I264" s="20">
        <f>IF(ISNUMBER(H264),IF(ISNUMBER(F264),IF(F264+G264=0,"",H264/(F264+G264)),""),"")</f>
        <v/>
      </c>
      <c r="J264" s="6">
        <f>IF(AND(A264&amp;""="",B264&amp;""=""),"",IF(A264&amp;""="","بدون طالب",IF(NOT(ISNUMBER(F264)),"مادة غير موجودة",IF(I264="","ناقص",IF(I264&gt;='الإعدادات'!$B$4,"ناجح","متعثر")))))</f>
        <v/>
      </c>
      <c r="K264" s="21">
        <f>IF(J264="","",IF(OR(J264="ناجح",J264="متعثر"),1,0))</f>
        <v/>
      </c>
      <c r="L264" s="19">
        <f>IF(K264=1,C264*INDEX('الإعدادات'!$E$15:$E$29,MATCH(B264&amp;"",'الإعدادات'!$A$15:$A$29,0)),"")</f>
        <v/>
      </c>
      <c r="M264" s="19">
        <f>IF(K264=1,D264*INDEX('الإعدادات'!$E$15:$E$29,MATCH(B264&amp;"",'الإعدادات'!$A$15:$A$29,0)),"")</f>
        <v/>
      </c>
      <c r="N264" s="19">
        <f>IF(K264=1,(F264+G264)*INDEX('الإعدادات'!$E$15:$E$29,MATCH(B264&amp;"",'الإعدادات'!$A$15:$A$29,0)),"")</f>
        <v/>
      </c>
      <c r="O264" s="15">
        <f>IF(J264="متعثر",COUNTIF($J$6:J264,"متعثر"),"")</f>
        <v/>
      </c>
      <c r="P264" s="6">
        <f>IF(J264="","",IF(J264="بدون طالب","اختر الطالب",IF(J264="مادة غير موجودة","اختر المادة من الإعدادات",IF(COUNTIF('الطلاب'!$A$6:$A$305,A264&amp;"")=0,"الطالب غير موجود في الطلاب",IF(IF(ISNUMBER(C264),IF(ISNUMBER(F264),IF(C264&gt;F264,1,0),0),0)=1,"أعمال السنة أكبر من الحد الأقصى",IF(IF(ISNUMBER(D264),IF(ISNUMBER(G264),IF(D264&gt;G264,1,0),0),0)=1,"النهائي أكبر من الحد الأقصى",IF(J264="ناقص","درجة غير مكتوبة","")))))))</f>
        <v/>
      </c>
    </row>
    <row r="265">
      <c r="A265" s="5" t="n"/>
      <c r="B265" s="5" t="n"/>
      <c r="C265" s="18" t="n"/>
      <c r="D265" s="18" t="n"/>
      <c r="E265" s="6">
        <f>IF(B265&amp;""="","",IFERROR(INDEX('الإعدادات'!$B$15:$B$29,MATCH(B265&amp;"",'الإعدادات'!$A$15:$A$29,0)),""))</f>
        <v/>
      </c>
      <c r="F265" s="19">
        <f>IF(B265&amp;""="","",IFERROR(INDEX('الإعدادات'!$C$15:$C$29,MATCH(B265&amp;"",'الإعدادات'!$A$15:$A$29,0)),""))</f>
        <v/>
      </c>
      <c r="G265" s="19">
        <f>IF(B265&amp;""="","",IFERROR(INDEX('الإعدادات'!$D$15:$D$29,MATCH(B265&amp;"",'الإعدادات'!$A$15:$A$29,0)),""))</f>
        <v/>
      </c>
      <c r="H265" s="19">
        <f>IF(AND(ISNUMBER(C265),ISNUMBER(D265)),C265+D265,"")</f>
        <v/>
      </c>
      <c r="I265" s="20">
        <f>IF(ISNUMBER(H265),IF(ISNUMBER(F265),IF(F265+G265=0,"",H265/(F265+G265)),""),"")</f>
        <v/>
      </c>
      <c r="J265" s="6">
        <f>IF(AND(A265&amp;""="",B265&amp;""=""),"",IF(A265&amp;""="","بدون طالب",IF(NOT(ISNUMBER(F265)),"مادة غير موجودة",IF(I265="","ناقص",IF(I265&gt;='الإعدادات'!$B$4,"ناجح","متعثر")))))</f>
        <v/>
      </c>
      <c r="K265" s="21">
        <f>IF(J265="","",IF(OR(J265="ناجح",J265="متعثر"),1,0))</f>
        <v/>
      </c>
      <c r="L265" s="19">
        <f>IF(K265=1,C265*INDEX('الإعدادات'!$E$15:$E$29,MATCH(B265&amp;"",'الإعدادات'!$A$15:$A$29,0)),"")</f>
        <v/>
      </c>
      <c r="M265" s="19">
        <f>IF(K265=1,D265*INDEX('الإعدادات'!$E$15:$E$29,MATCH(B265&amp;"",'الإعدادات'!$A$15:$A$29,0)),"")</f>
        <v/>
      </c>
      <c r="N265" s="19">
        <f>IF(K265=1,(F265+G265)*INDEX('الإعدادات'!$E$15:$E$29,MATCH(B265&amp;"",'الإعدادات'!$A$15:$A$29,0)),"")</f>
        <v/>
      </c>
      <c r="O265" s="15">
        <f>IF(J265="متعثر",COUNTIF($J$6:J265,"متعثر"),"")</f>
        <v/>
      </c>
      <c r="P265" s="6">
        <f>IF(J265="","",IF(J265="بدون طالب","اختر الطالب",IF(J265="مادة غير موجودة","اختر المادة من الإعدادات",IF(COUNTIF('الطلاب'!$A$6:$A$305,A265&amp;"")=0,"الطالب غير موجود في الطلاب",IF(IF(ISNUMBER(C265),IF(ISNUMBER(F265),IF(C265&gt;F265,1,0),0),0)=1,"أعمال السنة أكبر من الحد الأقصى",IF(IF(ISNUMBER(D265),IF(ISNUMBER(G265),IF(D265&gt;G265,1,0),0),0)=1,"النهائي أكبر من الحد الأقصى",IF(J265="ناقص","درجة غير مكتوبة","")))))))</f>
        <v/>
      </c>
    </row>
    <row r="266">
      <c r="A266" s="5" t="n"/>
      <c r="B266" s="5" t="n"/>
      <c r="C266" s="18" t="n"/>
      <c r="D266" s="18" t="n"/>
      <c r="E266" s="6">
        <f>IF(B266&amp;""="","",IFERROR(INDEX('الإعدادات'!$B$15:$B$29,MATCH(B266&amp;"",'الإعدادات'!$A$15:$A$29,0)),""))</f>
        <v/>
      </c>
      <c r="F266" s="19">
        <f>IF(B266&amp;""="","",IFERROR(INDEX('الإعدادات'!$C$15:$C$29,MATCH(B266&amp;"",'الإعدادات'!$A$15:$A$29,0)),""))</f>
        <v/>
      </c>
      <c r="G266" s="19">
        <f>IF(B266&amp;""="","",IFERROR(INDEX('الإعدادات'!$D$15:$D$29,MATCH(B266&amp;"",'الإعدادات'!$A$15:$A$29,0)),""))</f>
        <v/>
      </c>
      <c r="H266" s="19">
        <f>IF(AND(ISNUMBER(C266),ISNUMBER(D266)),C266+D266,"")</f>
        <v/>
      </c>
      <c r="I266" s="20">
        <f>IF(ISNUMBER(H266),IF(ISNUMBER(F266),IF(F266+G266=0,"",H266/(F266+G266)),""),"")</f>
        <v/>
      </c>
      <c r="J266" s="6">
        <f>IF(AND(A266&amp;""="",B266&amp;""=""),"",IF(A266&amp;""="","بدون طالب",IF(NOT(ISNUMBER(F266)),"مادة غير موجودة",IF(I266="","ناقص",IF(I266&gt;='الإعدادات'!$B$4,"ناجح","متعثر")))))</f>
        <v/>
      </c>
      <c r="K266" s="21">
        <f>IF(J266="","",IF(OR(J266="ناجح",J266="متعثر"),1,0))</f>
        <v/>
      </c>
      <c r="L266" s="19">
        <f>IF(K266=1,C266*INDEX('الإعدادات'!$E$15:$E$29,MATCH(B266&amp;"",'الإعدادات'!$A$15:$A$29,0)),"")</f>
        <v/>
      </c>
      <c r="M266" s="19">
        <f>IF(K266=1,D266*INDEX('الإعدادات'!$E$15:$E$29,MATCH(B266&amp;"",'الإعدادات'!$A$15:$A$29,0)),"")</f>
        <v/>
      </c>
      <c r="N266" s="19">
        <f>IF(K266=1,(F266+G266)*INDEX('الإعدادات'!$E$15:$E$29,MATCH(B266&amp;"",'الإعدادات'!$A$15:$A$29,0)),"")</f>
        <v/>
      </c>
      <c r="O266" s="15">
        <f>IF(J266="متعثر",COUNTIF($J$6:J266,"متعثر"),"")</f>
        <v/>
      </c>
      <c r="P266" s="6">
        <f>IF(J266="","",IF(J266="بدون طالب","اختر الطالب",IF(J266="مادة غير موجودة","اختر المادة من الإعدادات",IF(COUNTIF('الطلاب'!$A$6:$A$305,A266&amp;"")=0,"الطالب غير موجود في الطلاب",IF(IF(ISNUMBER(C266),IF(ISNUMBER(F266),IF(C266&gt;F266,1,0),0),0)=1,"أعمال السنة أكبر من الحد الأقصى",IF(IF(ISNUMBER(D266),IF(ISNUMBER(G266),IF(D266&gt;G266,1,0),0),0)=1,"النهائي أكبر من الحد الأقصى",IF(J266="ناقص","درجة غير مكتوبة","")))))))</f>
        <v/>
      </c>
    </row>
    <row r="267">
      <c r="A267" s="5" t="n"/>
      <c r="B267" s="5" t="n"/>
      <c r="C267" s="18" t="n"/>
      <c r="D267" s="18" t="n"/>
      <c r="E267" s="6">
        <f>IF(B267&amp;""="","",IFERROR(INDEX('الإعدادات'!$B$15:$B$29,MATCH(B267&amp;"",'الإعدادات'!$A$15:$A$29,0)),""))</f>
        <v/>
      </c>
      <c r="F267" s="19">
        <f>IF(B267&amp;""="","",IFERROR(INDEX('الإعدادات'!$C$15:$C$29,MATCH(B267&amp;"",'الإعدادات'!$A$15:$A$29,0)),""))</f>
        <v/>
      </c>
      <c r="G267" s="19">
        <f>IF(B267&amp;""="","",IFERROR(INDEX('الإعدادات'!$D$15:$D$29,MATCH(B267&amp;"",'الإعدادات'!$A$15:$A$29,0)),""))</f>
        <v/>
      </c>
      <c r="H267" s="19">
        <f>IF(AND(ISNUMBER(C267),ISNUMBER(D267)),C267+D267,"")</f>
        <v/>
      </c>
      <c r="I267" s="20">
        <f>IF(ISNUMBER(H267),IF(ISNUMBER(F267),IF(F267+G267=0,"",H267/(F267+G267)),""),"")</f>
        <v/>
      </c>
      <c r="J267" s="6">
        <f>IF(AND(A267&amp;""="",B267&amp;""=""),"",IF(A267&amp;""="","بدون طالب",IF(NOT(ISNUMBER(F267)),"مادة غير موجودة",IF(I267="","ناقص",IF(I267&gt;='الإعدادات'!$B$4,"ناجح","متعثر")))))</f>
        <v/>
      </c>
      <c r="K267" s="21">
        <f>IF(J267="","",IF(OR(J267="ناجح",J267="متعثر"),1,0))</f>
        <v/>
      </c>
      <c r="L267" s="19">
        <f>IF(K267=1,C267*INDEX('الإعدادات'!$E$15:$E$29,MATCH(B267&amp;"",'الإعدادات'!$A$15:$A$29,0)),"")</f>
        <v/>
      </c>
      <c r="M267" s="19">
        <f>IF(K267=1,D267*INDEX('الإعدادات'!$E$15:$E$29,MATCH(B267&amp;"",'الإعدادات'!$A$15:$A$29,0)),"")</f>
        <v/>
      </c>
      <c r="N267" s="19">
        <f>IF(K267=1,(F267+G267)*INDEX('الإعدادات'!$E$15:$E$29,MATCH(B267&amp;"",'الإعدادات'!$A$15:$A$29,0)),"")</f>
        <v/>
      </c>
      <c r="O267" s="15">
        <f>IF(J267="متعثر",COUNTIF($J$6:J267,"متعثر"),"")</f>
        <v/>
      </c>
      <c r="P267" s="6">
        <f>IF(J267="","",IF(J267="بدون طالب","اختر الطالب",IF(J267="مادة غير موجودة","اختر المادة من الإعدادات",IF(COUNTIF('الطلاب'!$A$6:$A$305,A267&amp;"")=0,"الطالب غير موجود في الطلاب",IF(IF(ISNUMBER(C267),IF(ISNUMBER(F267),IF(C267&gt;F267,1,0),0),0)=1,"أعمال السنة أكبر من الحد الأقصى",IF(IF(ISNUMBER(D267),IF(ISNUMBER(G267),IF(D267&gt;G267,1,0),0),0)=1,"النهائي أكبر من الحد الأقصى",IF(J267="ناقص","درجة غير مكتوبة","")))))))</f>
        <v/>
      </c>
    </row>
    <row r="268">
      <c r="A268" s="5" t="n"/>
      <c r="B268" s="5" t="n"/>
      <c r="C268" s="18" t="n"/>
      <c r="D268" s="18" t="n"/>
      <c r="E268" s="6">
        <f>IF(B268&amp;""="","",IFERROR(INDEX('الإعدادات'!$B$15:$B$29,MATCH(B268&amp;"",'الإعدادات'!$A$15:$A$29,0)),""))</f>
        <v/>
      </c>
      <c r="F268" s="19">
        <f>IF(B268&amp;""="","",IFERROR(INDEX('الإعدادات'!$C$15:$C$29,MATCH(B268&amp;"",'الإعدادات'!$A$15:$A$29,0)),""))</f>
        <v/>
      </c>
      <c r="G268" s="19">
        <f>IF(B268&amp;""="","",IFERROR(INDEX('الإعدادات'!$D$15:$D$29,MATCH(B268&amp;"",'الإعدادات'!$A$15:$A$29,0)),""))</f>
        <v/>
      </c>
      <c r="H268" s="19">
        <f>IF(AND(ISNUMBER(C268),ISNUMBER(D268)),C268+D268,"")</f>
        <v/>
      </c>
      <c r="I268" s="20">
        <f>IF(ISNUMBER(H268),IF(ISNUMBER(F268),IF(F268+G268=0,"",H268/(F268+G268)),""),"")</f>
        <v/>
      </c>
      <c r="J268" s="6">
        <f>IF(AND(A268&amp;""="",B268&amp;""=""),"",IF(A268&amp;""="","بدون طالب",IF(NOT(ISNUMBER(F268)),"مادة غير موجودة",IF(I268="","ناقص",IF(I268&gt;='الإعدادات'!$B$4,"ناجح","متعثر")))))</f>
        <v/>
      </c>
      <c r="K268" s="21">
        <f>IF(J268="","",IF(OR(J268="ناجح",J268="متعثر"),1,0))</f>
        <v/>
      </c>
      <c r="L268" s="19">
        <f>IF(K268=1,C268*INDEX('الإعدادات'!$E$15:$E$29,MATCH(B268&amp;"",'الإعدادات'!$A$15:$A$29,0)),"")</f>
        <v/>
      </c>
      <c r="M268" s="19">
        <f>IF(K268=1,D268*INDEX('الإعدادات'!$E$15:$E$29,MATCH(B268&amp;"",'الإعدادات'!$A$15:$A$29,0)),"")</f>
        <v/>
      </c>
      <c r="N268" s="19">
        <f>IF(K268=1,(F268+G268)*INDEX('الإعدادات'!$E$15:$E$29,MATCH(B268&amp;"",'الإعدادات'!$A$15:$A$29,0)),"")</f>
        <v/>
      </c>
      <c r="O268" s="15">
        <f>IF(J268="متعثر",COUNTIF($J$6:J268,"متعثر"),"")</f>
        <v/>
      </c>
      <c r="P268" s="6">
        <f>IF(J268="","",IF(J268="بدون طالب","اختر الطالب",IF(J268="مادة غير موجودة","اختر المادة من الإعدادات",IF(COUNTIF('الطلاب'!$A$6:$A$305,A268&amp;"")=0,"الطالب غير موجود في الطلاب",IF(IF(ISNUMBER(C268),IF(ISNUMBER(F268),IF(C268&gt;F268,1,0),0),0)=1,"أعمال السنة أكبر من الحد الأقصى",IF(IF(ISNUMBER(D268),IF(ISNUMBER(G268),IF(D268&gt;G268,1,0),0),0)=1,"النهائي أكبر من الحد الأقصى",IF(J268="ناقص","درجة غير مكتوبة","")))))))</f>
        <v/>
      </c>
    </row>
    <row r="269">
      <c r="A269" s="5" t="n"/>
      <c r="B269" s="5" t="n"/>
      <c r="C269" s="18" t="n"/>
      <c r="D269" s="18" t="n"/>
      <c r="E269" s="6">
        <f>IF(B269&amp;""="","",IFERROR(INDEX('الإعدادات'!$B$15:$B$29,MATCH(B269&amp;"",'الإعدادات'!$A$15:$A$29,0)),""))</f>
        <v/>
      </c>
      <c r="F269" s="19">
        <f>IF(B269&amp;""="","",IFERROR(INDEX('الإعدادات'!$C$15:$C$29,MATCH(B269&amp;"",'الإعدادات'!$A$15:$A$29,0)),""))</f>
        <v/>
      </c>
      <c r="G269" s="19">
        <f>IF(B269&amp;""="","",IFERROR(INDEX('الإعدادات'!$D$15:$D$29,MATCH(B269&amp;"",'الإعدادات'!$A$15:$A$29,0)),""))</f>
        <v/>
      </c>
      <c r="H269" s="19">
        <f>IF(AND(ISNUMBER(C269),ISNUMBER(D269)),C269+D269,"")</f>
        <v/>
      </c>
      <c r="I269" s="20">
        <f>IF(ISNUMBER(H269),IF(ISNUMBER(F269),IF(F269+G269=0,"",H269/(F269+G269)),""),"")</f>
        <v/>
      </c>
      <c r="J269" s="6">
        <f>IF(AND(A269&amp;""="",B269&amp;""=""),"",IF(A269&amp;""="","بدون طالب",IF(NOT(ISNUMBER(F269)),"مادة غير موجودة",IF(I269="","ناقص",IF(I269&gt;='الإعدادات'!$B$4,"ناجح","متعثر")))))</f>
        <v/>
      </c>
      <c r="K269" s="21">
        <f>IF(J269="","",IF(OR(J269="ناجح",J269="متعثر"),1,0))</f>
        <v/>
      </c>
      <c r="L269" s="19">
        <f>IF(K269=1,C269*INDEX('الإعدادات'!$E$15:$E$29,MATCH(B269&amp;"",'الإعدادات'!$A$15:$A$29,0)),"")</f>
        <v/>
      </c>
      <c r="M269" s="19">
        <f>IF(K269=1,D269*INDEX('الإعدادات'!$E$15:$E$29,MATCH(B269&amp;"",'الإعدادات'!$A$15:$A$29,0)),"")</f>
        <v/>
      </c>
      <c r="N269" s="19">
        <f>IF(K269=1,(F269+G269)*INDEX('الإعدادات'!$E$15:$E$29,MATCH(B269&amp;"",'الإعدادات'!$A$15:$A$29,0)),"")</f>
        <v/>
      </c>
      <c r="O269" s="15">
        <f>IF(J269="متعثر",COUNTIF($J$6:J269,"متعثر"),"")</f>
        <v/>
      </c>
      <c r="P269" s="6">
        <f>IF(J269="","",IF(J269="بدون طالب","اختر الطالب",IF(J269="مادة غير موجودة","اختر المادة من الإعدادات",IF(COUNTIF('الطلاب'!$A$6:$A$305,A269&amp;"")=0,"الطالب غير موجود في الطلاب",IF(IF(ISNUMBER(C269),IF(ISNUMBER(F269),IF(C269&gt;F269,1,0),0),0)=1,"أعمال السنة أكبر من الحد الأقصى",IF(IF(ISNUMBER(D269),IF(ISNUMBER(G269),IF(D269&gt;G269,1,0),0),0)=1,"النهائي أكبر من الحد الأقصى",IF(J269="ناقص","درجة غير مكتوبة","")))))))</f>
        <v/>
      </c>
    </row>
    <row r="270">
      <c r="A270" s="5" t="n"/>
      <c r="B270" s="5" t="n"/>
      <c r="C270" s="18" t="n"/>
      <c r="D270" s="18" t="n"/>
      <c r="E270" s="6">
        <f>IF(B270&amp;""="","",IFERROR(INDEX('الإعدادات'!$B$15:$B$29,MATCH(B270&amp;"",'الإعدادات'!$A$15:$A$29,0)),""))</f>
        <v/>
      </c>
      <c r="F270" s="19">
        <f>IF(B270&amp;""="","",IFERROR(INDEX('الإعدادات'!$C$15:$C$29,MATCH(B270&amp;"",'الإعدادات'!$A$15:$A$29,0)),""))</f>
        <v/>
      </c>
      <c r="G270" s="19">
        <f>IF(B270&amp;""="","",IFERROR(INDEX('الإعدادات'!$D$15:$D$29,MATCH(B270&amp;"",'الإعدادات'!$A$15:$A$29,0)),""))</f>
        <v/>
      </c>
      <c r="H270" s="19">
        <f>IF(AND(ISNUMBER(C270),ISNUMBER(D270)),C270+D270,"")</f>
        <v/>
      </c>
      <c r="I270" s="20">
        <f>IF(ISNUMBER(H270),IF(ISNUMBER(F270),IF(F270+G270=0,"",H270/(F270+G270)),""),"")</f>
        <v/>
      </c>
      <c r="J270" s="6">
        <f>IF(AND(A270&amp;""="",B270&amp;""=""),"",IF(A270&amp;""="","بدون طالب",IF(NOT(ISNUMBER(F270)),"مادة غير موجودة",IF(I270="","ناقص",IF(I270&gt;='الإعدادات'!$B$4,"ناجح","متعثر")))))</f>
        <v/>
      </c>
      <c r="K270" s="21">
        <f>IF(J270="","",IF(OR(J270="ناجح",J270="متعثر"),1,0))</f>
        <v/>
      </c>
      <c r="L270" s="19">
        <f>IF(K270=1,C270*INDEX('الإعدادات'!$E$15:$E$29,MATCH(B270&amp;"",'الإعدادات'!$A$15:$A$29,0)),"")</f>
        <v/>
      </c>
      <c r="M270" s="19">
        <f>IF(K270=1,D270*INDEX('الإعدادات'!$E$15:$E$29,MATCH(B270&amp;"",'الإعدادات'!$A$15:$A$29,0)),"")</f>
        <v/>
      </c>
      <c r="N270" s="19">
        <f>IF(K270=1,(F270+G270)*INDEX('الإعدادات'!$E$15:$E$29,MATCH(B270&amp;"",'الإعدادات'!$A$15:$A$29,0)),"")</f>
        <v/>
      </c>
      <c r="O270" s="15">
        <f>IF(J270="متعثر",COUNTIF($J$6:J270,"متعثر"),"")</f>
        <v/>
      </c>
      <c r="P270" s="6">
        <f>IF(J270="","",IF(J270="بدون طالب","اختر الطالب",IF(J270="مادة غير موجودة","اختر المادة من الإعدادات",IF(COUNTIF('الطلاب'!$A$6:$A$305,A270&amp;"")=0,"الطالب غير موجود في الطلاب",IF(IF(ISNUMBER(C270),IF(ISNUMBER(F270),IF(C270&gt;F270,1,0),0),0)=1,"أعمال السنة أكبر من الحد الأقصى",IF(IF(ISNUMBER(D270),IF(ISNUMBER(G270),IF(D270&gt;G270,1,0),0),0)=1,"النهائي أكبر من الحد الأقصى",IF(J270="ناقص","درجة غير مكتوبة","")))))))</f>
        <v/>
      </c>
    </row>
    <row r="271">
      <c r="A271" s="5" t="n"/>
      <c r="B271" s="5" t="n"/>
      <c r="C271" s="18" t="n"/>
      <c r="D271" s="18" t="n"/>
      <c r="E271" s="6">
        <f>IF(B271&amp;""="","",IFERROR(INDEX('الإعدادات'!$B$15:$B$29,MATCH(B271&amp;"",'الإعدادات'!$A$15:$A$29,0)),""))</f>
        <v/>
      </c>
      <c r="F271" s="19">
        <f>IF(B271&amp;""="","",IFERROR(INDEX('الإعدادات'!$C$15:$C$29,MATCH(B271&amp;"",'الإعدادات'!$A$15:$A$29,0)),""))</f>
        <v/>
      </c>
      <c r="G271" s="19">
        <f>IF(B271&amp;""="","",IFERROR(INDEX('الإعدادات'!$D$15:$D$29,MATCH(B271&amp;"",'الإعدادات'!$A$15:$A$29,0)),""))</f>
        <v/>
      </c>
      <c r="H271" s="19">
        <f>IF(AND(ISNUMBER(C271),ISNUMBER(D271)),C271+D271,"")</f>
        <v/>
      </c>
      <c r="I271" s="20">
        <f>IF(ISNUMBER(H271),IF(ISNUMBER(F271),IF(F271+G271=0,"",H271/(F271+G271)),""),"")</f>
        <v/>
      </c>
      <c r="J271" s="6">
        <f>IF(AND(A271&amp;""="",B271&amp;""=""),"",IF(A271&amp;""="","بدون طالب",IF(NOT(ISNUMBER(F271)),"مادة غير موجودة",IF(I271="","ناقص",IF(I271&gt;='الإعدادات'!$B$4,"ناجح","متعثر")))))</f>
        <v/>
      </c>
      <c r="K271" s="21">
        <f>IF(J271="","",IF(OR(J271="ناجح",J271="متعثر"),1,0))</f>
        <v/>
      </c>
      <c r="L271" s="19">
        <f>IF(K271=1,C271*INDEX('الإعدادات'!$E$15:$E$29,MATCH(B271&amp;"",'الإعدادات'!$A$15:$A$29,0)),"")</f>
        <v/>
      </c>
      <c r="M271" s="19">
        <f>IF(K271=1,D271*INDEX('الإعدادات'!$E$15:$E$29,MATCH(B271&amp;"",'الإعدادات'!$A$15:$A$29,0)),"")</f>
        <v/>
      </c>
      <c r="N271" s="19">
        <f>IF(K271=1,(F271+G271)*INDEX('الإعدادات'!$E$15:$E$29,MATCH(B271&amp;"",'الإعدادات'!$A$15:$A$29,0)),"")</f>
        <v/>
      </c>
      <c r="O271" s="15">
        <f>IF(J271="متعثر",COUNTIF($J$6:J271,"متعثر"),"")</f>
        <v/>
      </c>
      <c r="P271" s="6">
        <f>IF(J271="","",IF(J271="بدون طالب","اختر الطالب",IF(J271="مادة غير موجودة","اختر المادة من الإعدادات",IF(COUNTIF('الطلاب'!$A$6:$A$305,A271&amp;"")=0,"الطالب غير موجود في الطلاب",IF(IF(ISNUMBER(C271),IF(ISNUMBER(F271),IF(C271&gt;F271,1,0),0),0)=1,"أعمال السنة أكبر من الحد الأقصى",IF(IF(ISNUMBER(D271),IF(ISNUMBER(G271),IF(D271&gt;G271,1,0),0),0)=1,"النهائي أكبر من الحد الأقصى",IF(J271="ناقص","درجة غير مكتوبة","")))))))</f>
        <v/>
      </c>
    </row>
    <row r="272">
      <c r="A272" s="5" t="n"/>
      <c r="B272" s="5" t="n"/>
      <c r="C272" s="18" t="n"/>
      <c r="D272" s="18" t="n"/>
      <c r="E272" s="6">
        <f>IF(B272&amp;""="","",IFERROR(INDEX('الإعدادات'!$B$15:$B$29,MATCH(B272&amp;"",'الإعدادات'!$A$15:$A$29,0)),""))</f>
        <v/>
      </c>
      <c r="F272" s="19">
        <f>IF(B272&amp;""="","",IFERROR(INDEX('الإعدادات'!$C$15:$C$29,MATCH(B272&amp;"",'الإعدادات'!$A$15:$A$29,0)),""))</f>
        <v/>
      </c>
      <c r="G272" s="19">
        <f>IF(B272&amp;""="","",IFERROR(INDEX('الإعدادات'!$D$15:$D$29,MATCH(B272&amp;"",'الإعدادات'!$A$15:$A$29,0)),""))</f>
        <v/>
      </c>
      <c r="H272" s="19">
        <f>IF(AND(ISNUMBER(C272),ISNUMBER(D272)),C272+D272,"")</f>
        <v/>
      </c>
      <c r="I272" s="20">
        <f>IF(ISNUMBER(H272),IF(ISNUMBER(F272),IF(F272+G272=0,"",H272/(F272+G272)),""),"")</f>
        <v/>
      </c>
      <c r="J272" s="6">
        <f>IF(AND(A272&amp;""="",B272&amp;""=""),"",IF(A272&amp;""="","بدون طالب",IF(NOT(ISNUMBER(F272)),"مادة غير موجودة",IF(I272="","ناقص",IF(I272&gt;='الإعدادات'!$B$4,"ناجح","متعثر")))))</f>
        <v/>
      </c>
      <c r="K272" s="21">
        <f>IF(J272="","",IF(OR(J272="ناجح",J272="متعثر"),1,0))</f>
        <v/>
      </c>
      <c r="L272" s="19">
        <f>IF(K272=1,C272*INDEX('الإعدادات'!$E$15:$E$29,MATCH(B272&amp;"",'الإعدادات'!$A$15:$A$29,0)),"")</f>
        <v/>
      </c>
      <c r="M272" s="19">
        <f>IF(K272=1,D272*INDEX('الإعدادات'!$E$15:$E$29,MATCH(B272&amp;"",'الإعدادات'!$A$15:$A$29,0)),"")</f>
        <v/>
      </c>
      <c r="N272" s="19">
        <f>IF(K272=1,(F272+G272)*INDEX('الإعدادات'!$E$15:$E$29,MATCH(B272&amp;"",'الإعدادات'!$A$15:$A$29,0)),"")</f>
        <v/>
      </c>
      <c r="O272" s="15">
        <f>IF(J272="متعثر",COUNTIF($J$6:J272,"متعثر"),"")</f>
        <v/>
      </c>
      <c r="P272" s="6">
        <f>IF(J272="","",IF(J272="بدون طالب","اختر الطالب",IF(J272="مادة غير موجودة","اختر المادة من الإعدادات",IF(COUNTIF('الطلاب'!$A$6:$A$305,A272&amp;"")=0,"الطالب غير موجود في الطلاب",IF(IF(ISNUMBER(C272),IF(ISNUMBER(F272),IF(C272&gt;F272,1,0),0),0)=1,"أعمال السنة أكبر من الحد الأقصى",IF(IF(ISNUMBER(D272),IF(ISNUMBER(G272),IF(D272&gt;G272,1,0),0),0)=1,"النهائي أكبر من الحد الأقصى",IF(J272="ناقص","درجة غير مكتوبة","")))))))</f>
        <v/>
      </c>
    </row>
    <row r="273">
      <c r="A273" s="5" t="n"/>
      <c r="B273" s="5" t="n"/>
      <c r="C273" s="18" t="n"/>
      <c r="D273" s="18" t="n"/>
      <c r="E273" s="6">
        <f>IF(B273&amp;""="","",IFERROR(INDEX('الإعدادات'!$B$15:$B$29,MATCH(B273&amp;"",'الإعدادات'!$A$15:$A$29,0)),""))</f>
        <v/>
      </c>
      <c r="F273" s="19">
        <f>IF(B273&amp;""="","",IFERROR(INDEX('الإعدادات'!$C$15:$C$29,MATCH(B273&amp;"",'الإعدادات'!$A$15:$A$29,0)),""))</f>
        <v/>
      </c>
      <c r="G273" s="19">
        <f>IF(B273&amp;""="","",IFERROR(INDEX('الإعدادات'!$D$15:$D$29,MATCH(B273&amp;"",'الإعدادات'!$A$15:$A$29,0)),""))</f>
        <v/>
      </c>
      <c r="H273" s="19">
        <f>IF(AND(ISNUMBER(C273),ISNUMBER(D273)),C273+D273,"")</f>
        <v/>
      </c>
      <c r="I273" s="20">
        <f>IF(ISNUMBER(H273),IF(ISNUMBER(F273),IF(F273+G273=0,"",H273/(F273+G273)),""),"")</f>
        <v/>
      </c>
      <c r="J273" s="6">
        <f>IF(AND(A273&amp;""="",B273&amp;""=""),"",IF(A273&amp;""="","بدون طالب",IF(NOT(ISNUMBER(F273)),"مادة غير موجودة",IF(I273="","ناقص",IF(I273&gt;='الإعدادات'!$B$4,"ناجح","متعثر")))))</f>
        <v/>
      </c>
      <c r="K273" s="21">
        <f>IF(J273="","",IF(OR(J273="ناجح",J273="متعثر"),1,0))</f>
        <v/>
      </c>
      <c r="L273" s="19">
        <f>IF(K273=1,C273*INDEX('الإعدادات'!$E$15:$E$29,MATCH(B273&amp;"",'الإعدادات'!$A$15:$A$29,0)),"")</f>
        <v/>
      </c>
      <c r="M273" s="19">
        <f>IF(K273=1,D273*INDEX('الإعدادات'!$E$15:$E$29,MATCH(B273&amp;"",'الإعدادات'!$A$15:$A$29,0)),"")</f>
        <v/>
      </c>
      <c r="N273" s="19">
        <f>IF(K273=1,(F273+G273)*INDEX('الإعدادات'!$E$15:$E$29,MATCH(B273&amp;"",'الإعدادات'!$A$15:$A$29,0)),"")</f>
        <v/>
      </c>
      <c r="O273" s="15">
        <f>IF(J273="متعثر",COUNTIF($J$6:J273,"متعثر"),"")</f>
        <v/>
      </c>
      <c r="P273" s="6">
        <f>IF(J273="","",IF(J273="بدون طالب","اختر الطالب",IF(J273="مادة غير موجودة","اختر المادة من الإعدادات",IF(COUNTIF('الطلاب'!$A$6:$A$305,A273&amp;"")=0,"الطالب غير موجود في الطلاب",IF(IF(ISNUMBER(C273),IF(ISNUMBER(F273),IF(C273&gt;F273,1,0),0),0)=1,"أعمال السنة أكبر من الحد الأقصى",IF(IF(ISNUMBER(D273),IF(ISNUMBER(G273),IF(D273&gt;G273,1,0),0),0)=1,"النهائي أكبر من الحد الأقصى",IF(J273="ناقص","درجة غير مكتوبة","")))))))</f>
        <v/>
      </c>
    </row>
    <row r="274">
      <c r="A274" s="5" t="n"/>
      <c r="B274" s="5" t="n"/>
      <c r="C274" s="18" t="n"/>
      <c r="D274" s="18" t="n"/>
      <c r="E274" s="6">
        <f>IF(B274&amp;""="","",IFERROR(INDEX('الإعدادات'!$B$15:$B$29,MATCH(B274&amp;"",'الإعدادات'!$A$15:$A$29,0)),""))</f>
        <v/>
      </c>
      <c r="F274" s="19">
        <f>IF(B274&amp;""="","",IFERROR(INDEX('الإعدادات'!$C$15:$C$29,MATCH(B274&amp;"",'الإعدادات'!$A$15:$A$29,0)),""))</f>
        <v/>
      </c>
      <c r="G274" s="19">
        <f>IF(B274&amp;""="","",IFERROR(INDEX('الإعدادات'!$D$15:$D$29,MATCH(B274&amp;"",'الإعدادات'!$A$15:$A$29,0)),""))</f>
        <v/>
      </c>
      <c r="H274" s="19">
        <f>IF(AND(ISNUMBER(C274),ISNUMBER(D274)),C274+D274,"")</f>
        <v/>
      </c>
      <c r="I274" s="20">
        <f>IF(ISNUMBER(H274),IF(ISNUMBER(F274),IF(F274+G274=0,"",H274/(F274+G274)),""),"")</f>
        <v/>
      </c>
      <c r="J274" s="6">
        <f>IF(AND(A274&amp;""="",B274&amp;""=""),"",IF(A274&amp;""="","بدون طالب",IF(NOT(ISNUMBER(F274)),"مادة غير موجودة",IF(I274="","ناقص",IF(I274&gt;='الإعدادات'!$B$4,"ناجح","متعثر")))))</f>
        <v/>
      </c>
      <c r="K274" s="21">
        <f>IF(J274="","",IF(OR(J274="ناجح",J274="متعثر"),1,0))</f>
        <v/>
      </c>
      <c r="L274" s="19">
        <f>IF(K274=1,C274*INDEX('الإعدادات'!$E$15:$E$29,MATCH(B274&amp;"",'الإعدادات'!$A$15:$A$29,0)),"")</f>
        <v/>
      </c>
      <c r="M274" s="19">
        <f>IF(K274=1,D274*INDEX('الإعدادات'!$E$15:$E$29,MATCH(B274&amp;"",'الإعدادات'!$A$15:$A$29,0)),"")</f>
        <v/>
      </c>
      <c r="N274" s="19">
        <f>IF(K274=1,(F274+G274)*INDEX('الإعدادات'!$E$15:$E$29,MATCH(B274&amp;"",'الإعدادات'!$A$15:$A$29,0)),"")</f>
        <v/>
      </c>
      <c r="O274" s="15">
        <f>IF(J274="متعثر",COUNTIF($J$6:J274,"متعثر"),"")</f>
        <v/>
      </c>
      <c r="P274" s="6">
        <f>IF(J274="","",IF(J274="بدون طالب","اختر الطالب",IF(J274="مادة غير موجودة","اختر المادة من الإعدادات",IF(COUNTIF('الطلاب'!$A$6:$A$305,A274&amp;"")=0,"الطالب غير موجود في الطلاب",IF(IF(ISNUMBER(C274),IF(ISNUMBER(F274),IF(C274&gt;F274,1,0),0),0)=1,"أعمال السنة أكبر من الحد الأقصى",IF(IF(ISNUMBER(D274),IF(ISNUMBER(G274),IF(D274&gt;G274,1,0),0),0)=1,"النهائي أكبر من الحد الأقصى",IF(J274="ناقص","درجة غير مكتوبة","")))))))</f>
        <v/>
      </c>
    </row>
    <row r="275">
      <c r="A275" s="5" t="n"/>
      <c r="B275" s="5" t="n"/>
      <c r="C275" s="18" t="n"/>
      <c r="D275" s="18" t="n"/>
      <c r="E275" s="6">
        <f>IF(B275&amp;""="","",IFERROR(INDEX('الإعدادات'!$B$15:$B$29,MATCH(B275&amp;"",'الإعدادات'!$A$15:$A$29,0)),""))</f>
        <v/>
      </c>
      <c r="F275" s="19">
        <f>IF(B275&amp;""="","",IFERROR(INDEX('الإعدادات'!$C$15:$C$29,MATCH(B275&amp;"",'الإعدادات'!$A$15:$A$29,0)),""))</f>
        <v/>
      </c>
      <c r="G275" s="19">
        <f>IF(B275&amp;""="","",IFERROR(INDEX('الإعدادات'!$D$15:$D$29,MATCH(B275&amp;"",'الإعدادات'!$A$15:$A$29,0)),""))</f>
        <v/>
      </c>
      <c r="H275" s="19">
        <f>IF(AND(ISNUMBER(C275),ISNUMBER(D275)),C275+D275,"")</f>
        <v/>
      </c>
      <c r="I275" s="20">
        <f>IF(ISNUMBER(H275),IF(ISNUMBER(F275),IF(F275+G275=0,"",H275/(F275+G275)),""),"")</f>
        <v/>
      </c>
      <c r="J275" s="6">
        <f>IF(AND(A275&amp;""="",B275&amp;""=""),"",IF(A275&amp;""="","بدون طالب",IF(NOT(ISNUMBER(F275)),"مادة غير موجودة",IF(I275="","ناقص",IF(I275&gt;='الإعدادات'!$B$4,"ناجح","متعثر")))))</f>
        <v/>
      </c>
      <c r="K275" s="21">
        <f>IF(J275="","",IF(OR(J275="ناجح",J275="متعثر"),1,0))</f>
        <v/>
      </c>
      <c r="L275" s="19">
        <f>IF(K275=1,C275*INDEX('الإعدادات'!$E$15:$E$29,MATCH(B275&amp;"",'الإعدادات'!$A$15:$A$29,0)),"")</f>
        <v/>
      </c>
      <c r="M275" s="19">
        <f>IF(K275=1,D275*INDEX('الإعدادات'!$E$15:$E$29,MATCH(B275&amp;"",'الإعدادات'!$A$15:$A$29,0)),"")</f>
        <v/>
      </c>
      <c r="N275" s="19">
        <f>IF(K275=1,(F275+G275)*INDEX('الإعدادات'!$E$15:$E$29,MATCH(B275&amp;"",'الإعدادات'!$A$15:$A$29,0)),"")</f>
        <v/>
      </c>
      <c r="O275" s="15">
        <f>IF(J275="متعثر",COUNTIF($J$6:J275,"متعثر"),"")</f>
        <v/>
      </c>
      <c r="P275" s="6">
        <f>IF(J275="","",IF(J275="بدون طالب","اختر الطالب",IF(J275="مادة غير موجودة","اختر المادة من الإعدادات",IF(COUNTIF('الطلاب'!$A$6:$A$305,A275&amp;"")=0,"الطالب غير موجود في الطلاب",IF(IF(ISNUMBER(C275),IF(ISNUMBER(F275),IF(C275&gt;F275,1,0),0),0)=1,"أعمال السنة أكبر من الحد الأقصى",IF(IF(ISNUMBER(D275),IF(ISNUMBER(G275),IF(D275&gt;G275,1,0),0),0)=1,"النهائي أكبر من الحد الأقصى",IF(J275="ناقص","درجة غير مكتوبة","")))))))</f>
        <v/>
      </c>
    </row>
    <row r="276">
      <c r="A276" s="5" t="n"/>
      <c r="B276" s="5" t="n"/>
      <c r="C276" s="18" t="n"/>
      <c r="D276" s="18" t="n"/>
      <c r="E276" s="6">
        <f>IF(B276&amp;""="","",IFERROR(INDEX('الإعدادات'!$B$15:$B$29,MATCH(B276&amp;"",'الإعدادات'!$A$15:$A$29,0)),""))</f>
        <v/>
      </c>
      <c r="F276" s="19">
        <f>IF(B276&amp;""="","",IFERROR(INDEX('الإعدادات'!$C$15:$C$29,MATCH(B276&amp;"",'الإعدادات'!$A$15:$A$29,0)),""))</f>
        <v/>
      </c>
      <c r="G276" s="19">
        <f>IF(B276&amp;""="","",IFERROR(INDEX('الإعدادات'!$D$15:$D$29,MATCH(B276&amp;"",'الإعدادات'!$A$15:$A$29,0)),""))</f>
        <v/>
      </c>
      <c r="H276" s="19">
        <f>IF(AND(ISNUMBER(C276),ISNUMBER(D276)),C276+D276,"")</f>
        <v/>
      </c>
      <c r="I276" s="20">
        <f>IF(ISNUMBER(H276),IF(ISNUMBER(F276),IF(F276+G276=0,"",H276/(F276+G276)),""),"")</f>
        <v/>
      </c>
      <c r="J276" s="6">
        <f>IF(AND(A276&amp;""="",B276&amp;""=""),"",IF(A276&amp;""="","بدون طالب",IF(NOT(ISNUMBER(F276)),"مادة غير موجودة",IF(I276="","ناقص",IF(I276&gt;='الإعدادات'!$B$4,"ناجح","متعثر")))))</f>
        <v/>
      </c>
      <c r="K276" s="21">
        <f>IF(J276="","",IF(OR(J276="ناجح",J276="متعثر"),1,0))</f>
        <v/>
      </c>
      <c r="L276" s="19">
        <f>IF(K276=1,C276*INDEX('الإعدادات'!$E$15:$E$29,MATCH(B276&amp;"",'الإعدادات'!$A$15:$A$29,0)),"")</f>
        <v/>
      </c>
      <c r="M276" s="19">
        <f>IF(K276=1,D276*INDEX('الإعدادات'!$E$15:$E$29,MATCH(B276&amp;"",'الإعدادات'!$A$15:$A$29,0)),"")</f>
        <v/>
      </c>
      <c r="N276" s="19">
        <f>IF(K276=1,(F276+G276)*INDEX('الإعدادات'!$E$15:$E$29,MATCH(B276&amp;"",'الإعدادات'!$A$15:$A$29,0)),"")</f>
        <v/>
      </c>
      <c r="O276" s="15">
        <f>IF(J276="متعثر",COUNTIF($J$6:J276,"متعثر"),"")</f>
        <v/>
      </c>
      <c r="P276" s="6">
        <f>IF(J276="","",IF(J276="بدون طالب","اختر الطالب",IF(J276="مادة غير موجودة","اختر المادة من الإعدادات",IF(COUNTIF('الطلاب'!$A$6:$A$305,A276&amp;"")=0,"الطالب غير موجود في الطلاب",IF(IF(ISNUMBER(C276),IF(ISNUMBER(F276),IF(C276&gt;F276,1,0),0),0)=1,"أعمال السنة أكبر من الحد الأقصى",IF(IF(ISNUMBER(D276),IF(ISNUMBER(G276),IF(D276&gt;G276,1,0),0),0)=1,"النهائي أكبر من الحد الأقصى",IF(J276="ناقص","درجة غير مكتوبة","")))))))</f>
        <v/>
      </c>
    </row>
    <row r="277">
      <c r="A277" s="5" t="n"/>
      <c r="B277" s="5" t="n"/>
      <c r="C277" s="18" t="n"/>
      <c r="D277" s="18" t="n"/>
      <c r="E277" s="6">
        <f>IF(B277&amp;""="","",IFERROR(INDEX('الإعدادات'!$B$15:$B$29,MATCH(B277&amp;"",'الإعدادات'!$A$15:$A$29,0)),""))</f>
        <v/>
      </c>
      <c r="F277" s="19">
        <f>IF(B277&amp;""="","",IFERROR(INDEX('الإعدادات'!$C$15:$C$29,MATCH(B277&amp;"",'الإعدادات'!$A$15:$A$29,0)),""))</f>
        <v/>
      </c>
      <c r="G277" s="19">
        <f>IF(B277&amp;""="","",IFERROR(INDEX('الإعدادات'!$D$15:$D$29,MATCH(B277&amp;"",'الإعدادات'!$A$15:$A$29,0)),""))</f>
        <v/>
      </c>
      <c r="H277" s="19">
        <f>IF(AND(ISNUMBER(C277),ISNUMBER(D277)),C277+D277,"")</f>
        <v/>
      </c>
      <c r="I277" s="20">
        <f>IF(ISNUMBER(H277),IF(ISNUMBER(F277),IF(F277+G277=0,"",H277/(F277+G277)),""),"")</f>
        <v/>
      </c>
      <c r="J277" s="6">
        <f>IF(AND(A277&amp;""="",B277&amp;""=""),"",IF(A277&amp;""="","بدون طالب",IF(NOT(ISNUMBER(F277)),"مادة غير موجودة",IF(I277="","ناقص",IF(I277&gt;='الإعدادات'!$B$4,"ناجح","متعثر")))))</f>
        <v/>
      </c>
      <c r="K277" s="21">
        <f>IF(J277="","",IF(OR(J277="ناجح",J277="متعثر"),1,0))</f>
        <v/>
      </c>
      <c r="L277" s="19">
        <f>IF(K277=1,C277*INDEX('الإعدادات'!$E$15:$E$29,MATCH(B277&amp;"",'الإعدادات'!$A$15:$A$29,0)),"")</f>
        <v/>
      </c>
      <c r="M277" s="19">
        <f>IF(K277=1,D277*INDEX('الإعدادات'!$E$15:$E$29,MATCH(B277&amp;"",'الإعدادات'!$A$15:$A$29,0)),"")</f>
        <v/>
      </c>
      <c r="N277" s="19">
        <f>IF(K277=1,(F277+G277)*INDEX('الإعدادات'!$E$15:$E$29,MATCH(B277&amp;"",'الإعدادات'!$A$15:$A$29,0)),"")</f>
        <v/>
      </c>
      <c r="O277" s="15">
        <f>IF(J277="متعثر",COUNTIF($J$6:J277,"متعثر"),"")</f>
        <v/>
      </c>
      <c r="P277" s="6">
        <f>IF(J277="","",IF(J277="بدون طالب","اختر الطالب",IF(J277="مادة غير موجودة","اختر المادة من الإعدادات",IF(COUNTIF('الطلاب'!$A$6:$A$305,A277&amp;"")=0,"الطالب غير موجود في الطلاب",IF(IF(ISNUMBER(C277),IF(ISNUMBER(F277),IF(C277&gt;F277,1,0),0),0)=1,"أعمال السنة أكبر من الحد الأقصى",IF(IF(ISNUMBER(D277),IF(ISNUMBER(G277),IF(D277&gt;G277,1,0),0),0)=1,"النهائي أكبر من الحد الأقصى",IF(J277="ناقص","درجة غير مكتوبة","")))))))</f>
        <v/>
      </c>
    </row>
    <row r="278">
      <c r="A278" s="5" t="n"/>
      <c r="B278" s="5" t="n"/>
      <c r="C278" s="18" t="n"/>
      <c r="D278" s="18" t="n"/>
      <c r="E278" s="6">
        <f>IF(B278&amp;""="","",IFERROR(INDEX('الإعدادات'!$B$15:$B$29,MATCH(B278&amp;"",'الإعدادات'!$A$15:$A$29,0)),""))</f>
        <v/>
      </c>
      <c r="F278" s="19">
        <f>IF(B278&amp;""="","",IFERROR(INDEX('الإعدادات'!$C$15:$C$29,MATCH(B278&amp;"",'الإعدادات'!$A$15:$A$29,0)),""))</f>
        <v/>
      </c>
      <c r="G278" s="19">
        <f>IF(B278&amp;""="","",IFERROR(INDEX('الإعدادات'!$D$15:$D$29,MATCH(B278&amp;"",'الإعدادات'!$A$15:$A$29,0)),""))</f>
        <v/>
      </c>
      <c r="H278" s="19">
        <f>IF(AND(ISNUMBER(C278),ISNUMBER(D278)),C278+D278,"")</f>
        <v/>
      </c>
      <c r="I278" s="20">
        <f>IF(ISNUMBER(H278),IF(ISNUMBER(F278),IF(F278+G278=0,"",H278/(F278+G278)),""),"")</f>
        <v/>
      </c>
      <c r="J278" s="6">
        <f>IF(AND(A278&amp;""="",B278&amp;""=""),"",IF(A278&amp;""="","بدون طالب",IF(NOT(ISNUMBER(F278)),"مادة غير موجودة",IF(I278="","ناقص",IF(I278&gt;='الإعدادات'!$B$4,"ناجح","متعثر")))))</f>
        <v/>
      </c>
      <c r="K278" s="21">
        <f>IF(J278="","",IF(OR(J278="ناجح",J278="متعثر"),1,0))</f>
        <v/>
      </c>
      <c r="L278" s="19">
        <f>IF(K278=1,C278*INDEX('الإعدادات'!$E$15:$E$29,MATCH(B278&amp;"",'الإعدادات'!$A$15:$A$29,0)),"")</f>
        <v/>
      </c>
      <c r="M278" s="19">
        <f>IF(K278=1,D278*INDEX('الإعدادات'!$E$15:$E$29,MATCH(B278&amp;"",'الإعدادات'!$A$15:$A$29,0)),"")</f>
        <v/>
      </c>
      <c r="N278" s="19">
        <f>IF(K278=1,(F278+G278)*INDEX('الإعدادات'!$E$15:$E$29,MATCH(B278&amp;"",'الإعدادات'!$A$15:$A$29,0)),"")</f>
        <v/>
      </c>
      <c r="O278" s="15">
        <f>IF(J278="متعثر",COUNTIF($J$6:J278,"متعثر"),"")</f>
        <v/>
      </c>
      <c r="P278" s="6">
        <f>IF(J278="","",IF(J278="بدون طالب","اختر الطالب",IF(J278="مادة غير موجودة","اختر المادة من الإعدادات",IF(COUNTIF('الطلاب'!$A$6:$A$305,A278&amp;"")=0,"الطالب غير موجود في الطلاب",IF(IF(ISNUMBER(C278),IF(ISNUMBER(F278),IF(C278&gt;F278,1,0),0),0)=1,"أعمال السنة أكبر من الحد الأقصى",IF(IF(ISNUMBER(D278),IF(ISNUMBER(G278),IF(D278&gt;G278,1,0),0),0)=1,"النهائي أكبر من الحد الأقصى",IF(J278="ناقص","درجة غير مكتوبة","")))))))</f>
        <v/>
      </c>
    </row>
    <row r="279">
      <c r="A279" s="5" t="n"/>
      <c r="B279" s="5" t="n"/>
      <c r="C279" s="18" t="n"/>
      <c r="D279" s="18" t="n"/>
      <c r="E279" s="6">
        <f>IF(B279&amp;""="","",IFERROR(INDEX('الإعدادات'!$B$15:$B$29,MATCH(B279&amp;"",'الإعدادات'!$A$15:$A$29,0)),""))</f>
        <v/>
      </c>
      <c r="F279" s="19">
        <f>IF(B279&amp;""="","",IFERROR(INDEX('الإعدادات'!$C$15:$C$29,MATCH(B279&amp;"",'الإعدادات'!$A$15:$A$29,0)),""))</f>
        <v/>
      </c>
      <c r="G279" s="19">
        <f>IF(B279&amp;""="","",IFERROR(INDEX('الإعدادات'!$D$15:$D$29,MATCH(B279&amp;"",'الإعدادات'!$A$15:$A$29,0)),""))</f>
        <v/>
      </c>
      <c r="H279" s="19">
        <f>IF(AND(ISNUMBER(C279),ISNUMBER(D279)),C279+D279,"")</f>
        <v/>
      </c>
      <c r="I279" s="20">
        <f>IF(ISNUMBER(H279),IF(ISNUMBER(F279),IF(F279+G279=0,"",H279/(F279+G279)),""),"")</f>
        <v/>
      </c>
      <c r="J279" s="6">
        <f>IF(AND(A279&amp;""="",B279&amp;""=""),"",IF(A279&amp;""="","بدون طالب",IF(NOT(ISNUMBER(F279)),"مادة غير موجودة",IF(I279="","ناقص",IF(I279&gt;='الإعدادات'!$B$4,"ناجح","متعثر")))))</f>
        <v/>
      </c>
      <c r="K279" s="21">
        <f>IF(J279="","",IF(OR(J279="ناجح",J279="متعثر"),1,0))</f>
        <v/>
      </c>
      <c r="L279" s="19">
        <f>IF(K279=1,C279*INDEX('الإعدادات'!$E$15:$E$29,MATCH(B279&amp;"",'الإعدادات'!$A$15:$A$29,0)),"")</f>
        <v/>
      </c>
      <c r="M279" s="19">
        <f>IF(K279=1,D279*INDEX('الإعدادات'!$E$15:$E$29,MATCH(B279&amp;"",'الإعدادات'!$A$15:$A$29,0)),"")</f>
        <v/>
      </c>
      <c r="N279" s="19">
        <f>IF(K279=1,(F279+G279)*INDEX('الإعدادات'!$E$15:$E$29,MATCH(B279&amp;"",'الإعدادات'!$A$15:$A$29,0)),"")</f>
        <v/>
      </c>
      <c r="O279" s="15">
        <f>IF(J279="متعثر",COUNTIF($J$6:J279,"متعثر"),"")</f>
        <v/>
      </c>
      <c r="P279" s="6">
        <f>IF(J279="","",IF(J279="بدون طالب","اختر الطالب",IF(J279="مادة غير موجودة","اختر المادة من الإعدادات",IF(COUNTIF('الطلاب'!$A$6:$A$305,A279&amp;"")=0,"الطالب غير موجود في الطلاب",IF(IF(ISNUMBER(C279),IF(ISNUMBER(F279),IF(C279&gt;F279,1,0),0),0)=1,"أعمال السنة أكبر من الحد الأقصى",IF(IF(ISNUMBER(D279),IF(ISNUMBER(G279),IF(D279&gt;G279,1,0),0),0)=1,"النهائي أكبر من الحد الأقصى",IF(J279="ناقص","درجة غير مكتوبة","")))))))</f>
        <v/>
      </c>
    </row>
    <row r="280">
      <c r="A280" s="5" t="n"/>
      <c r="B280" s="5" t="n"/>
      <c r="C280" s="18" t="n"/>
      <c r="D280" s="18" t="n"/>
      <c r="E280" s="6">
        <f>IF(B280&amp;""="","",IFERROR(INDEX('الإعدادات'!$B$15:$B$29,MATCH(B280&amp;"",'الإعدادات'!$A$15:$A$29,0)),""))</f>
        <v/>
      </c>
      <c r="F280" s="19">
        <f>IF(B280&amp;""="","",IFERROR(INDEX('الإعدادات'!$C$15:$C$29,MATCH(B280&amp;"",'الإعدادات'!$A$15:$A$29,0)),""))</f>
        <v/>
      </c>
      <c r="G280" s="19">
        <f>IF(B280&amp;""="","",IFERROR(INDEX('الإعدادات'!$D$15:$D$29,MATCH(B280&amp;"",'الإعدادات'!$A$15:$A$29,0)),""))</f>
        <v/>
      </c>
      <c r="H280" s="19">
        <f>IF(AND(ISNUMBER(C280),ISNUMBER(D280)),C280+D280,"")</f>
        <v/>
      </c>
      <c r="I280" s="20">
        <f>IF(ISNUMBER(H280),IF(ISNUMBER(F280),IF(F280+G280=0,"",H280/(F280+G280)),""),"")</f>
        <v/>
      </c>
      <c r="J280" s="6">
        <f>IF(AND(A280&amp;""="",B280&amp;""=""),"",IF(A280&amp;""="","بدون طالب",IF(NOT(ISNUMBER(F280)),"مادة غير موجودة",IF(I280="","ناقص",IF(I280&gt;='الإعدادات'!$B$4,"ناجح","متعثر")))))</f>
        <v/>
      </c>
      <c r="K280" s="21">
        <f>IF(J280="","",IF(OR(J280="ناجح",J280="متعثر"),1,0))</f>
        <v/>
      </c>
      <c r="L280" s="19">
        <f>IF(K280=1,C280*INDEX('الإعدادات'!$E$15:$E$29,MATCH(B280&amp;"",'الإعدادات'!$A$15:$A$29,0)),"")</f>
        <v/>
      </c>
      <c r="M280" s="19">
        <f>IF(K280=1,D280*INDEX('الإعدادات'!$E$15:$E$29,MATCH(B280&amp;"",'الإعدادات'!$A$15:$A$29,0)),"")</f>
        <v/>
      </c>
      <c r="N280" s="19">
        <f>IF(K280=1,(F280+G280)*INDEX('الإعدادات'!$E$15:$E$29,MATCH(B280&amp;"",'الإعدادات'!$A$15:$A$29,0)),"")</f>
        <v/>
      </c>
      <c r="O280" s="15">
        <f>IF(J280="متعثر",COUNTIF($J$6:J280,"متعثر"),"")</f>
        <v/>
      </c>
      <c r="P280" s="6">
        <f>IF(J280="","",IF(J280="بدون طالب","اختر الطالب",IF(J280="مادة غير موجودة","اختر المادة من الإعدادات",IF(COUNTIF('الطلاب'!$A$6:$A$305,A280&amp;"")=0,"الطالب غير موجود في الطلاب",IF(IF(ISNUMBER(C280),IF(ISNUMBER(F280),IF(C280&gt;F280,1,0),0),0)=1,"أعمال السنة أكبر من الحد الأقصى",IF(IF(ISNUMBER(D280),IF(ISNUMBER(G280),IF(D280&gt;G280,1,0),0),0)=1,"النهائي أكبر من الحد الأقصى",IF(J280="ناقص","درجة غير مكتوبة","")))))))</f>
        <v/>
      </c>
    </row>
    <row r="281">
      <c r="A281" s="5" t="n"/>
      <c r="B281" s="5" t="n"/>
      <c r="C281" s="18" t="n"/>
      <c r="D281" s="18" t="n"/>
      <c r="E281" s="6">
        <f>IF(B281&amp;""="","",IFERROR(INDEX('الإعدادات'!$B$15:$B$29,MATCH(B281&amp;"",'الإعدادات'!$A$15:$A$29,0)),""))</f>
        <v/>
      </c>
      <c r="F281" s="19">
        <f>IF(B281&amp;""="","",IFERROR(INDEX('الإعدادات'!$C$15:$C$29,MATCH(B281&amp;"",'الإعدادات'!$A$15:$A$29,0)),""))</f>
        <v/>
      </c>
      <c r="G281" s="19">
        <f>IF(B281&amp;""="","",IFERROR(INDEX('الإعدادات'!$D$15:$D$29,MATCH(B281&amp;"",'الإعدادات'!$A$15:$A$29,0)),""))</f>
        <v/>
      </c>
      <c r="H281" s="19">
        <f>IF(AND(ISNUMBER(C281),ISNUMBER(D281)),C281+D281,"")</f>
        <v/>
      </c>
      <c r="I281" s="20">
        <f>IF(ISNUMBER(H281),IF(ISNUMBER(F281),IF(F281+G281=0,"",H281/(F281+G281)),""),"")</f>
        <v/>
      </c>
      <c r="J281" s="6">
        <f>IF(AND(A281&amp;""="",B281&amp;""=""),"",IF(A281&amp;""="","بدون طالب",IF(NOT(ISNUMBER(F281)),"مادة غير موجودة",IF(I281="","ناقص",IF(I281&gt;='الإعدادات'!$B$4,"ناجح","متعثر")))))</f>
        <v/>
      </c>
      <c r="K281" s="21">
        <f>IF(J281="","",IF(OR(J281="ناجح",J281="متعثر"),1,0))</f>
        <v/>
      </c>
      <c r="L281" s="19">
        <f>IF(K281=1,C281*INDEX('الإعدادات'!$E$15:$E$29,MATCH(B281&amp;"",'الإعدادات'!$A$15:$A$29,0)),"")</f>
        <v/>
      </c>
      <c r="M281" s="19">
        <f>IF(K281=1,D281*INDEX('الإعدادات'!$E$15:$E$29,MATCH(B281&amp;"",'الإعدادات'!$A$15:$A$29,0)),"")</f>
        <v/>
      </c>
      <c r="N281" s="19">
        <f>IF(K281=1,(F281+G281)*INDEX('الإعدادات'!$E$15:$E$29,MATCH(B281&amp;"",'الإعدادات'!$A$15:$A$29,0)),"")</f>
        <v/>
      </c>
      <c r="O281" s="15">
        <f>IF(J281="متعثر",COUNTIF($J$6:J281,"متعثر"),"")</f>
        <v/>
      </c>
      <c r="P281" s="6">
        <f>IF(J281="","",IF(J281="بدون طالب","اختر الطالب",IF(J281="مادة غير موجودة","اختر المادة من الإعدادات",IF(COUNTIF('الطلاب'!$A$6:$A$305,A281&amp;"")=0,"الطالب غير موجود في الطلاب",IF(IF(ISNUMBER(C281),IF(ISNUMBER(F281),IF(C281&gt;F281,1,0),0),0)=1,"أعمال السنة أكبر من الحد الأقصى",IF(IF(ISNUMBER(D281),IF(ISNUMBER(G281),IF(D281&gt;G281,1,0),0),0)=1,"النهائي أكبر من الحد الأقصى",IF(J281="ناقص","درجة غير مكتوبة","")))))))</f>
        <v/>
      </c>
    </row>
    <row r="282">
      <c r="A282" s="5" t="n"/>
      <c r="B282" s="5" t="n"/>
      <c r="C282" s="18" t="n"/>
      <c r="D282" s="18" t="n"/>
      <c r="E282" s="6">
        <f>IF(B282&amp;""="","",IFERROR(INDEX('الإعدادات'!$B$15:$B$29,MATCH(B282&amp;"",'الإعدادات'!$A$15:$A$29,0)),""))</f>
        <v/>
      </c>
      <c r="F282" s="19">
        <f>IF(B282&amp;""="","",IFERROR(INDEX('الإعدادات'!$C$15:$C$29,MATCH(B282&amp;"",'الإعدادات'!$A$15:$A$29,0)),""))</f>
        <v/>
      </c>
      <c r="G282" s="19">
        <f>IF(B282&amp;""="","",IFERROR(INDEX('الإعدادات'!$D$15:$D$29,MATCH(B282&amp;"",'الإعدادات'!$A$15:$A$29,0)),""))</f>
        <v/>
      </c>
      <c r="H282" s="19">
        <f>IF(AND(ISNUMBER(C282),ISNUMBER(D282)),C282+D282,"")</f>
        <v/>
      </c>
      <c r="I282" s="20">
        <f>IF(ISNUMBER(H282),IF(ISNUMBER(F282),IF(F282+G282=0,"",H282/(F282+G282)),""),"")</f>
        <v/>
      </c>
      <c r="J282" s="6">
        <f>IF(AND(A282&amp;""="",B282&amp;""=""),"",IF(A282&amp;""="","بدون طالب",IF(NOT(ISNUMBER(F282)),"مادة غير موجودة",IF(I282="","ناقص",IF(I282&gt;='الإعدادات'!$B$4,"ناجح","متعثر")))))</f>
        <v/>
      </c>
      <c r="K282" s="21">
        <f>IF(J282="","",IF(OR(J282="ناجح",J282="متعثر"),1,0))</f>
        <v/>
      </c>
      <c r="L282" s="19">
        <f>IF(K282=1,C282*INDEX('الإعدادات'!$E$15:$E$29,MATCH(B282&amp;"",'الإعدادات'!$A$15:$A$29,0)),"")</f>
        <v/>
      </c>
      <c r="M282" s="19">
        <f>IF(K282=1,D282*INDEX('الإعدادات'!$E$15:$E$29,MATCH(B282&amp;"",'الإعدادات'!$A$15:$A$29,0)),"")</f>
        <v/>
      </c>
      <c r="N282" s="19">
        <f>IF(K282=1,(F282+G282)*INDEX('الإعدادات'!$E$15:$E$29,MATCH(B282&amp;"",'الإعدادات'!$A$15:$A$29,0)),"")</f>
        <v/>
      </c>
      <c r="O282" s="15">
        <f>IF(J282="متعثر",COUNTIF($J$6:J282,"متعثر"),"")</f>
        <v/>
      </c>
      <c r="P282" s="6">
        <f>IF(J282="","",IF(J282="بدون طالب","اختر الطالب",IF(J282="مادة غير موجودة","اختر المادة من الإعدادات",IF(COUNTIF('الطلاب'!$A$6:$A$305,A282&amp;"")=0,"الطالب غير موجود في الطلاب",IF(IF(ISNUMBER(C282),IF(ISNUMBER(F282),IF(C282&gt;F282,1,0),0),0)=1,"أعمال السنة أكبر من الحد الأقصى",IF(IF(ISNUMBER(D282),IF(ISNUMBER(G282),IF(D282&gt;G282,1,0),0),0)=1,"النهائي أكبر من الحد الأقصى",IF(J282="ناقص","درجة غير مكتوبة","")))))))</f>
        <v/>
      </c>
    </row>
    <row r="283">
      <c r="A283" s="5" t="n"/>
      <c r="B283" s="5" t="n"/>
      <c r="C283" s="18" t="n"/>
      <c r="D283" s="18" t="n"/>
      <c r="E283" s="6">
        <f>IF(B283&amp;""="","",IFERROR(INDEX('الإعدادات'!$B$15:$B$29,MATCH(B283&amp;"",'الإعدادات'!$A$15:$A$29,0)),""))</f>
        <v/>
      </c>
      <c r="F283" s="19">
        <f>IF(B283&amp;""="","",IFERROR(INDEX('الإعدادات'!$C$15:$C$29,MATCH(B283&amp;"",'الإعدادات'!$A$15:$A$29,0)),""))</f>
        <v/>
      </c>
      <c r="G283" s="19">
        <f>IF(B283&amp;""="","",IFERROR(INDEX('الإعدادات'!$D$15:$D$29,MATCH(B283&amp;"",'الإعدادات'!$A$15:$A$29,0)),""))</f>
        <v/>
      </c>
      <c r="H283" s="19">
        <f>IF(AND(ISNUMBER(C283),ISNUMBER(D283)),C283+D283,"")</f>
        <v/>
      </c>
      <c r="I283" s="20">
        <f>IF(ISNUMBER(H283),IF(ISNUMBER(F283),IF(F283+G283=0,"",H283/(F283+G283)),""),"")</f>
        <v/>
      </c>
      <c r="J283" s="6">
        <f>IF(AND(A283&amp;""="",B283&amp;""=""),"",IF(A283&amp;""="","بدون طالب",IF(NOT(ISNUMBER(F283)),"مادة غير موجودة",IF(I283="","ناقص",IF(I283&gt;='الإعدادات'!$B$4,"ناجح","متعثر")))))</f>
        <v/>
      </c>
      <c r="K283" s="21">
        <f>IF(J283="","",IF(OR(J283="ناجح",J283="متعثر"),1,0))</f>
        <v/>
      </c>
      <c r="L283" s="19">
        <f>IF(K283=1,C283*INDEX('الإعدادات'!$E$15:$E$29,MATCH(B283&amp;"",'الإعدادات'!$A$15:$A$29,0)),"")</f>
        <v/>
      </c>
      <c r="M283" s="19">
        <f>IF(K283=1,D283*INDEX('الإعدادات'!$E$15:$E$29,MATCH(B283&amp;"",'الإعدادات'!$A$15:$A$29,0)),"")</f>
        <v/>
      </c>
      <c r="N283" s="19">
        <f>IF(K283=1,(F283+G283)*INDEX('الإعدادات'!$E$15:$E$29,MATCH(B283&amp;"",'الإعدادات'!$A$15:$A$29,0)),"")</f>
        <v/>
      </c>
      <c r="O283" s="15">
        <f>IF(J283="متعثر",COUNTIF($J$6:J283,"متعثر"),"")</f>
        <v/>
      </c>
      <c r="P283" s="6">
        <f>IF(J283="","",IF(J283="بدون طالب","اختر الطالب",IF(J283="مادة غير موجودة","اختر المادة من الإعدادات",IF(COUNTIF('الطلاب'!$A$6:$A$305,A283&amp;"")=0,"الطالب غير موجود في الطلاب",IF(IF(ISNUMBER(C283),IF(ISNUMBER(F283),IF(C283&gt;F283,1,0),0),0)=1,"أعمال السنة أكبر من الحد الأقصى",IF(IF(ISNUMBER(D283),IF(ISNUMBER(G283),IF(D283&gt;G283,1,0),0),0)=1,"النهائي أكبر من الحد الأقصى",IF(J283="ناقص","درجة غير مكتوبة","")))))))</f>
        <v/>
      </c>
    </row>
    <row r="284">
      <c r="A284" s="5" t="n"/>
      <c r="B284" s="5" t="n"/>
      <c r="C284" s="18" t="n"/>
      <c r="D284" s="18" t="n"/>
      <c r="E284" s="6">
        <f>IF(B284&amp;""="","",IFERROR(INDEX('الإعدادات'!$B$15:$B$29,MATCH(B284&amp;"",'الإعدادات'!$A$15:$A$29,0)),""))</f>
        <v/>
      </c>
      <c r="F284" s="19">
        <f>IF(B284&amp;""="","",IFERROR(INDEX('الإعدادات'!$C$15:$C$29,MATCH(B284&amp;"",'الإعدادات'!$A$15:$A$29,0)),""))</f>
        <v/>
      </c>
      <c r="G284" s="19">
        <f>IF(B284&amp;""="","",IFERROR(INDEX('الإعدادات'!$D$15:$D$29,MATCH(B284&amp;"",'الإعدادات'!$A$15:$A$29,0)),""))</f>
        <v/>
      </c>
      <c r="H284" s="19">
        <f>IF(AND(ISNUMBER(C284),ISNUMBER(D284)),C284+D284,"")</f>
        <v/>
      </c>
      <c r="I284" s="20">
        <f>IF(ISNUMBER(H284),IF(ISNUMBER(F284),IF(F284+G284=0,"",H284/(F284+G284)),""),"")</f>
        <v/>
      </c>
      <c r="J284" s="6">
        <f>IF(AND(A284&amp;""="",B284&amp;""=""),"",IF(A284&amp;""="","بدون طالب",IF(NOT(ISNUMBER(F284)),"مادة غير موجودة",IF(I284="","ناقص",IF(I284&gt;='الإعدادات'!$B$4,"ناجح","متعثر")))))</f>
        <v/>
      </c>
      <c r="K284" s="21">
        <f>IF(J284="","",IF(OR(J284="ناجح",J284="متعثر"),1,0))</f>
        <v/>
      </c>
      <c r="L284" s="19">
        <f>IF(K284=1,C284*INDEX('الإعدادات'!$E$15:$E$29,MATCH(B284&amp;"",'الإعدادات'!$A$15:$A$29,0)),"")</f>
        <v/>
      </c>
      <c r="M284" s="19">
        <f>IF(K284=1,D284*INDEX('الإعدادات'!$E$15:$E$29,MATCH(B284&amp;"",'الإعدادات'!$A$15:$A$29,0)),"")</f>
        <v/>
      </c>
      <c r="N284" s="19">
        <f>IF(K284=1,(F284+G284)*INDEX('الإعدادات'!$E$15:$E$29,MATCH(B284&amp;"",'الإعدادات'!$A$15:$A$29,0)),"")</f>
        <v/>
      </c>
      <c r="O284" s="15">
        <f>IF(J284="متعثر",COUNTIF($J$6:J284,"متعثر"),"")</f>
        <v/>
      </c>
      <c r="P284" s="6">
        <f>IF(J284="","",IF(J284="بدون طالب","اختر الطالب",IF(J284="مادة غير موجودة","اختر المادة من الإعدادات",IF(COUNTIF('الطلاب'!$A$6:$A$305,A284&amp;"")=0,"الطالب غير موجود في الطلاب",IF(IF(ISNUMBER(C284),IF(ISNUMBER(F284),IF(C284&gt;F284,1,0),0),0)=1,"أعمال السنة أكبر من الحد الأقصى",IF(IF(ISNUMBER(D284),IF(ISNUMBER(G284),IF(D284&gt;G284,1,0),0),0)=1,"النهائي أكبر من الحد الأقصى",IF(J284="ناقص","درجة غير مكتوبة","")))))))</f>
        <v/>
      </c>
    </row>
    <row r="285">
      <c r="A285" s="5" t="n"/>
      <c r="B285" s="5" t="n"/>
      <c r="C285" s="18" t="n"/>
      <c r="D285" s="18" t="n"/>
      <c r="E285" s="6">
        <f>IF(B285&amp;""="","",IFERROR(INDEX('الإعدادات'!$B$15:$B$29,MATCH(B285&amp;"",'الإعدادات'!$A$15:$A$29,0)),""))</f>
        <v/>
      </c>
      <c r="F285" s="19">
        <f>IF(B285&amp;""="","",IFERROR(INDEX('الإعدادات'!$C$15:$C$29,MATCH(B285&amp;"",'الإعدادات'!$A$15:$A$29,0)),""))</f>
        <v/>
      </c>
      <c r="G285" s="19">
        <f>IF(B285&amp;""="","",IFERROR(INDEX('الإعدادات'!$D$15:$D$29,MATCH(B285&amp;"",'الإعدادات'!$A$15:$A$29,0)),""))</f>
        <v/>
      </c>
      <c r="H285" s="19">
        <f>IF(AND(ISNUMBER(C285),ISNUMBER(D285)),C285+D285,"")</f>
        <v/>
      </c>
      <c r="I285" s="20">
        <f>IF(ISNUMBER(H285),IF(ISNUMBER(F285),IF(F285+G285=0,"",H285/(F285+G285)),""),"")</f>
        <v/>
      </c>
      <c r="J285" s="6">
        <f>IF(AND(A285&amp;""="",B285&amp;""=""),"",IF(A285&amp;""="","بدون طالب",IF(NOT(ISNUMBER(F285)),"مادة غير موجودة",IF(I285="","ناقص",IF(I285&gt;='الإعدادات'!$B$4,"ناجح","متعثر")))))</f>
        <v/>
      </c>
      <c r="K285" s="21">
        <f>IF(J285="","",IF(OR(J285="ناجح",J285="متعثر"),1,0))</f>
        <v/>
      </c>
      <c r="L285" s="19">
        <f>IF(K285=1,C285*INDEX('الإعدادات'!$E$15:$E$29,MATCH(B285&amp;"",'الإعدادات'!$A$15:$A$29,0)),"")</f>
        <v/>
      </c>
      <c r="M285" s="19">
        <f>IF(K285=1,D285*INDEX('الإعدادات'!$E$15:$E$29,MATCH(B285&amp;"",'الإعدادات'!$A$15:$A$29,0)),"")</f>
        <v/>
      </c>
      <c r="N285" s="19">
        <f>IF(K285=1,(F285+G285)*INDEX('الإعدادات'!$E$15:$E$29,MATCH(B285&amp;"",'الإعدادات'!$A$15:$A$29,0)),"")</f>
        <v/>
      </c>
      <c r="O285" s="15">
        <f>IF(J285="متعثر",COUNTIF($J$6:J285,"متعثر"),"")</f>
        <v/>
      </c>
      <c r="P285" s="6">
        <f>IF(J285="","",IF(J285="بدون طالب","اختر الطالب",IF(J285="مادة غير موجودة","اختر المادة من الإعدادات",IF(COUNTIF('الطلاب'!$A$6:$A$305,A285&amp;"")=0,"الطالب غير موجود في الطلاب",IF(IF(ISNUMBER(C285),IF(ISNUMBER(F285),IF(C285&gt;F285,1,0),0),0)=1,"أعمال السنة أكبر من الحد الأقصى",IF(IF(ISNUMBER(D285),IF(ISNUMBER(G285),IF(D285&gt;G285,1,0),0),0)=1,"النهائي أكبر من الحد الأقصى",IF(J285="ناقص","درجة غير مكتوبة","")))))))</f>
        <v/>
      </c>
    </row>
    <row r="286">
      <c r="A286" s="5" t="n"/>
      <c r="B286" s="5" t="n"/>
      <c r="C286" s="18" t="n"/>
      <c r="D286" s="18" t="n"/>
      <c r="E286" s="6">
        <f>IF(B286&amp;""="","",IFERROR(INDEX('الإعدادات'!$B$15:$B$29,MATCH(B286&amp;"",'الإعدادات'!$A$15:$A$29,0)),""))</f>
        <v/>
      </c>
      <c r="F286" s="19">
        <f>IF(B286&amp;""="","",IFERROR(INDEX('الإعدادات'!$C$15:$C$29,MATCH(B286&amp;"",'الإعدادات'!$A$15:$A$29,0)),""))</f>
        <v/>
      </c>
      <c r="G286" s="19">
        <f>IF(B286&amp;""="","",IFERROR(INDEX('الإعدادات'!$D$15:$D$29,MATCH(B286&amp;"",'الإعدادات'!$A$15:$A$29,0)),""))</f>
        <v/>
      </c>
      <c r="H286" s="19">
        <f>IF(AND(ISNUMBER(C286),ISNUMBER(D286)),C286+D286,"")</f>
        <v/>
      </c>
      <c r="I286" s="20">
        <f>IF(ISNUMBER(H286),IF(ISNUMBER(F286),IF(F286+G286=0,"",H286/(F286+G286)),""),"")</f>
        <v/>
      </c>
      <c r="J286" s="6">
        <f>IF(AND(A286&amp;""="",B286&amp;""=""),"",IF(A286&amp;""="","بدون طالب",IF(NOT(ISNUMBER(F286)),"مادة غير موجودة",IF(I286="","ناقص",IF(I286&gt;='الإعدادات'!$B$4,"ناجح","متعثر")))))</f>
        <v/>
      </c>
      <c r="K286" s="21">
        <f>IF(J286="","",IF(OR(J286="ناجح",J286="متعثر"),1,0))</f>
        <v/>
      </c>
      <c r="L286" s="19">
        <f>IF(K286=1,C286*INDEX('الإعدادات'!$E$15:$E$29,MATCH(B286&amp;"",'الإعدادات'!$A$15:$A$29,0)),"")</f>
        <v/>
      </c>
      <c r="M286" s="19">
        <f>IF(K286=1,D286*INDEX('الإعدادات'!$E$15:$E$29,MATCH(B286&amp;"",'الإعدادات'!$A$15:$A$29,0)),"")</f>
        <v/>
      </c>
      <c r="N286" s="19">
        <f>IF(K286=1,(F286+G286)*INDEX('الإعدادات'!$E$15:$E$29,MATCH(B286&amp;"",'الإعدادات'!$A$15:$A$29,0)),"")</f>
        <v/>
      </c>
      <c r="O286" s="15">
        <f>IF(J286="متعثر",COUNTIF($J$6:J286,"متعثر"),"")</f>
        <v/>
      </c>
      <c r="P286" s="6">
        <f>IF(J286="","",IF(J286="بدون طالب","اختر الطالب",IF(J286="مادة غير موجودة","اختر المادة من الإعدادات",IF(COUNTIF('الطلاب'!$A$6:$A$305,A286&amp;"")=0,"الطالب غير موجود في الطلاب",IF(IF(ISNUMBER(C286),IF(ISNUMBER(F286),IF(C286&gt;F286,1,0),0),0)=1,"أعمال السنة أكبر من الحد الأقصى",IF(IF(ISNUMBER(D286),IF(ISNUMBER(G286),IF(D286&gt;G286,1,0),0),0)=1,"النهائي أكبر من الحد الأقصى",IF(J286="ناقص","درجة غير مكتوبة","")))))))</f>
        <v/>
      </c>
    </row>
    <row r="287">
      <c r="A287" s="5" t="n"/>
      <c r="B287" s="5" t="n"/>
      <c r="C287" s="18" t="n"/>
      <c r="D287" s="18" t="n"/>
      <c r="E287" s="6">
        <f>IF(B287&amp;""="","",IFERROR(INDEX('الإعدادات'!$B$15:$B$29,MATCH(B287&amp;"",'الإعدادات'!$A$15:$A$29,0)),""))</f>
        <v/>
      </c>
      <c r="F287" s="19">
        <f>IF(B287&amp;""="","",IFERROR(INDEX('الإعدادات'!$C$15:$C$29,MATCH(B287&amp;"",'الإعدادات'!$A$15:$A$29,0)),""))</f>
        <v/>
      </c>
      <c r="G287" s="19">
        <f>IF(B287&amp;""="","",IFERROR(INDEX('الإعدادات'!$D$15:$D$29,MATCH(B287&amp;"",'الإعدادات'!$A$15:$A$29,0)),""))</f>
        <v/>
      </c>
      <c r="H287" s="19">
        <f>IF(AND(ISNUMBER(C287),ISNUMBER(D287)),C287+D287,"")</f>
        <v/>
      </c>
      <c r="I287" s="20">
        <f>IF(ISNUMBER(H287),IF(ISNUMBER(F287),IF(F287+G287=0,"",H287/(F287+G287)),""),"")</f>
        <v/>
      </c>
      <c r="J287" s="6">
        <f>IF(AND(A287&amp;""="",B287&amp;""=""),"",IF(A287&amp;""="","بدون طالب",IF(NOT(ISNUMBER(F287)),"مادة غير موجودة",IF(I287="","ناقص",IF(I287&gt;='الإعدادات'!$B$4,"ناجح","متعثر")))))</f>
        <v/>
      </c>
      <c r="K287" s="21">
        <f>IF(J287="","",IF(OR(J287="ناجح",J287="متعثر"),1,0))</f>
        <v/>
      </c>
      <c r="L287" s="19">
        <f>IF(K287=1,C287*INDEX('الإعدادات'!$E$15:$E$29,MATCH(B287&amp;"",'الإعدادات'!$A$15:$A$29,0)),"")</f>
        <v/>
      </c>
      <c r="M287" s="19">
        <f>IF(K287=1,D287*INDEX('الإعدادات'!$E$15:$E$29,MATCH(B287&amp;"",'الإعدادات'!$A$15:$A$29,0)),"")</f>
        <v/>
      </c>
      <c r="N287" s="19">
        <f>IF(K287=1,(F287+G287)*INDEX('الإعدادات'!$E$15:$E$29,MATCH(B287&amp;"",'الإعدادات'!$A$15:$A$29,0)),"")</f>
        <v/>
      </c>
      <c r="O287" s="15">
        <f>IF(J287="متعثر",COUNTIF($J$6:J287,"متعثر"),"")</f>
        <v/>
      </c>
      <c r="P287" s="6">
        <f>IF(J287="","",IF(J287="بدون طالب","اختر الطالب",IF(J287="مادة غير موجودة","اختر المادة من الإعدادات",IF(COUNTIF('الطلاب'!$A$6:$A$305,A287&amp;"")=0,"الطالب غير موجود في الطلاب",IF(IF(ISNUMBER(C287),IF(ISNUMBER(F287),IF(C287&gt;F287,1,0),0),0)=1,"أعمال السنة أكبر من الحد الأقصى",IF(IF(ISNUMBER(D287),IF(ISNUMBER(G287),IF(D287&gt;G287,1,0),0),0)=1,"النهائي أكبر من الحد الأقصى",IF(J287="ناقص","درجة غير مكتوبة","")))))))</f>
        <v/>
      </c>
    </row>
    <row r="288">
      <c r="A288" s="5" t="n"/>
      <c r="B288" s="5" t="n"/>
      <c r="C288" s="18" t="n"/>
      <c r="D288" s="18" t="n"/>
      <c r="E288" s="6">
        <f>IF(B288&amp;""="","",IFERROR(INDEX('الإعدادات'!$B$15:$B$29,MATCH(B288&amp;"",'الإعدادات'!$A$15:$A$29,0)),""))</f>
        <v/>
      </c>
      <c r="F288" s="19">
        <f>IF(B288&amp;""="","",IFERROR(INDEX('الإعدادات'!$C$15:$C$29,MATCH(B288&amp;"",'الإعدادات'!$A$15:$A$29,0)),""))</f>
        <v/>
      </c>
      <c r="G288" s="19">
        <f>IF(B288&amp;""="","",IFERROR(INDEX('الإعدادات'!$D$15:$D$29,MATCH(B288&amp;"",'الإعدادات'!$A$15:$A$29,0)),""))</f>
        <v/>
      </c>
      <c r="H288" s="19">
        <f>IF(AND(ISNUMBER(C288),ISNUMBER(D288)),C288+D288,"")</f>
        <v/>
      </c>
      <c r="I288" s="20">
        <f>IF(ISNUMBER(H288),IF(ISNUMBER(F288),IF(F288+G288=0,"",H288/(F288+G288)),""),"")</f>
        <v/>
      </c>
      <c r="J288" s="6">
        <f>IF(AND(A288&amp;""="",B288&amp;""=""),"",IF(A288&amp;""="","بدون طالب",IF(NOT(ISNUMBER(F288)),"مادة غير موجودة",IF(I288="","ناقص",IF(I288&gt;='الإعدادات'!$B$4,"ناجح","متعثر")))))</f>
        <v/>
      </c>
      <c r="K288" s="21">
        <f>IF(J288="","",IF(OR(J288="ناجح",J288="متعثر"),1,0))</f>
        <v/>
      </c>
      <c r="L288" s="19">
        <f>IF(K288=1,C288*INDEX('الإعدادات'!$E$15:$E$29,MATCH(B288&amp;"",'الإعدادات'!$A$15:$A$29,0)),"")</f>
        <v/>
      </c>
      <c r="M288" s="19">
        <f>IF(K288=1,D288*INDEX('الإعدادات'!$E$15:$E$29,MATCH(B288&amp;"",'الإعدادات'!$A$15:$A$29,0)),"")</f>
        <v/>
      </c>
      <c r="N288" s="19">
        <f>IF(K288=1,(F288+G288)*INDEX('الإعدادات'!$E$15:$E$29,MATCH(B288&amp;"",'الإعدادات'!$A$15:$A$29,0)),"")</f>
        <v/>
      </c>
      <c r="O288" s="15">
        <f>IF(J288="متعثر",COUNTIF($J$6:J288,"متعثر"),"")</f>
        <v/>
      </c>
      <c r="P288" s="6">
        <f>IF(J288="","",IF(J288="بدون طالب","اختر الطالب",IF(J288="مادة غير موجودة","اختر المادة من الإعدادات",IF(COUNTIF('الطلاب'!$A$6:$A$305,A288&amp;"")=0,"الطالب غير موجود في الطلاب",IF(IF(ISNUMBER(C288),IF(ISNUMBER(F288),IF(C288&gt;F288,1,0),0),0)=1,"أعمال السنة أكبر من الحد الأقصى",IF(IF(ISNUMBER(D288),IF(ISNUMBER(G288),IF(D288&gt;G288,1,0),0),0)=1,"النهائي أكبر من الحد الأقصى",IF(J288="ناقص","درجة غير مكتوبة","")))))))</f>
        <v/>
      </c>
    </row>
    <row r="289">
      <c r="A289" s="5" t="n"/>
      <c r="B289" s="5" t="n"/>
      <c r="C289" s="18" t="n"/>
      <c r="D289" s="18" t="n"/>
      <c r="E289" s="6">
        <f>IF(B289&amp;""="","",IFERROR(INDEX('الإعدادات'!$B$15:$B$29,MATCH(B289&amp;"",'الإعدادات'!$A$15:$A$29,0)),""))</f>
        <v/>
      </c>
      <c r="F289" s="19">
        <f>IF(B289&amp;""="","",IFERROR(INDEX('الإعدادات'!$C$15:$C$29,MATCH(B289&amp;"",'الإعدادات'!$A$15:$A$29,0)),""))</f>
        <v/>
      </c>
      <c r="G289" s="19">
        <f>IF(B289&amp;""="","",IFERROR(INDEX('الإعدادات'!$D$15:$D$29,MATCH(B289&amp;"",'الإعدادات'!$A$15:$A$29,0)),""))</f>
        <v/>
      </c>
      <c r="H289" s="19">
        <f>IF(AND(ISNUMBER(C289),ISNUMBER(D289)),C289+D289,"")</f>
        <v/>
      </c>
      <c r="I289" s="20">
        <f>IF(ISNUMBER(H289),IF(ISNUMBER(F289),IF(F289+G289=0,"",H289/(F289+G289)),""),"")</f>
        <v/>
      </c>
      <c r="J289" s="6">
        <f>IF(AND(A289&amp;""="",B289&amp;""=""),"",IF(A289&amp;""="","بدون طالب",IF(NOT(ISNUMBER(F289)),"مادة غير موجودة",IF(I289="","ناقص",IF(I289&gt;='الإعدادات'!$B$4,"ناجح","متعثر")))))</f>
        <v/>
      </c>
      <c r="K289" s="21">
        <f>IF(J289="","",IF(OR(J289="ناجح",J289="متعثر"),1,0))</f>
        <v/>
      </c>
      <c r="L289" s="19">
        <f>IF(K289=1,C289*INDEX('الإعدادات'!$E$15:$E$29,MATCH(B289&amp;"",'الإعدادات'!$A$15:$A$29,0)),"")</f>
        <v/>
      </c>
      <c r="M289" s="19">
        <f>IF(K289=1,D289*INDEX('الإعدادات'!$E$15:$E$29,MATCH(B289&amp;"",'الإعدادات'!$A$15:$A$29,0)),"")</f>
        <v/>
      </c>
      <c r="N289" s="19">
        <f>IF(K289=1,(F289+G289)*INDEX('الإعدادات'!$E$15:$E$29,MATCH(B289&amp;"",'الإعدادات'!$A$15:$A$29,0)),"")</f>
        <v/>
      </c>
      <c r="O289" s="15">
        <f>IF(J289="متعثر",COUNTIF($J$6:J289,"متعثر"),"")</f>
        <v/>
      </c>
      <c r="P289" s="6">
        <f>IF(J289="","",IF(J289="بدون طالب","اختر الطالب",IF(J289="مادة غير موجودة","اختر المادة من الإعدادات",IF(COUNTIF('الطلاب'!$A$6:$A$305,A289&amp;"")=0,"الطالب غير موجود في الطلاب",IF(IF(ISNUMBER(C289),IF(ISNUMBER(F289),IF(C289&gt;F289,1,0),0),0)=1,"أعمال السنة أكبر من الحد الأقصى",IF(IF(ISNUMBER(D289),IF(ISNUMBER(G289),IF(D289&gt;G289,1,0),0),0)=1,"النهائي أكبر من الحد الأقصى",IF(J289="ناقص","درجة غير مكتوبة","")))))))</f>
        <v/>
      </c>
    </row>
    <row r="290">
      <c r="A290" s="5" t="n"/>
      <c r="B290" s="5" t="n"/>
      <c r="C290" s="18" t="n"/>
      <c r="D290" s="18" t="n"/>
      <c r="E290" s="6">
        <f>IF(B290&amp;""="","",IFERROR(INDEX('الإعدادات'!$B$15:$B$29,MATCH(B290&amp;"",'الإعدادات'!$A$15:$A$29,0)),""))</f>
        <v/>
      </c>
      <c r="F290" s="19">
        <f>IF(B290&amp;""="","",IFERROR(INDEX('الإعدادات'!$C$15:$C$29,MATCH(B290&amp;"",'الإعدادات'!$A$15:$A$29,0)),""))</f>
        <v/>
      </c>
      <c r="G290" s="19">
        <f>IF(B290&amp;""="","",IFERROR(INDEX('الإعدادات'!$D$15:$D$29,MATCH(B290&amp;"",'الإعدادات'!$A$15:$A$29,0)),""))</f>
        <v/>
      </c>
      <c r="H290" s="19">
        <f>IF(AND(ISNUMBER(C290),ISNUMBER(D290)),C290+D290,"")</f>
        <v/>
      </c>
      <c r="I290" s="20">
        <f>IF(ISNUMBER(H290),IF(ISNUMBER(F290),IF(F290+G290=0,"",H290/(F290+G290)),""),"")</f>
        <v/>
      </c>
      <c r="J290" s="6">
        <f>IF(AND(A290&amp;""="",B290&amp;""=""),"",IF(A290&amp;""="","بدون طالب",IF(NOT(ISNUMBER(F290)),"مادة غير موجودة",IF(I290="","ناقص",IF(I290&gt;='الإعدادات'!$B$4,"ناجح","متعثر")))))</f>
        <v/>
      </c>
      <c r="K290" s="21">
        <f>IF(J290="","",IF(OR(J290="ناجح",J290="متعثر"),1,0))</f>
        <v/>
      </c>
      <c r="L290" s="19">
        <f>IF(K290=1,C290*INDEX('الإعدادات'!$E$15:$E$29,MATCH(B290&amp;"",'الإعدادات'!$A$15:$A$29,0)),"")</f>
        <v/>
      </c>
      <c r="M290" s="19">
        <f>IF(K290=1,D290*INDEX('الإعدادات'!$E$15:$E$29,MATCH(B290&amp;"",'الإعدادات'!$A$15:$A$29,0)),"")</f>
        <v/>
      </c>
      <c r="N290" s="19">
        <f>IF(K290=1,(F290+G290)*INDEX('الإعدادات'!$E$15:$E$29,MATCH(B290&amp;"",'الإعدادات'!$A$15:$A$29,0)),"")</f>
        <v/>
      </c>
      <c r="O290" s="15">
        <f>IF(J290="متعثر",COUNTIF($J$6:J290,"متعثر"),"")</f>
        <v/>
      </c>
      <c r="P290" s="6">
        <f>IF(J290="","",IF(J290="بدون طالب","اختر الطالب",IF(J290="مادة غير موجودة","اختر المادة من الإعدادات",IF(COUNTIF('الطلاب'!$A$6:$A$305,A290&amp;"")=0,"الطالب غير موجود في الطلاب",IF(IF(ISNUMBER(C290),IF(ISNUMBER(F290),IF(C290&gt;F290,1,0),0),0)=1,"أعمال السنة أكبر من الحد الأقصى",IF(IF(ISNUMBER(D290),IF(ISNUMBER(G290),IF(D290&gt;G290,1,0),0),0)=1,"النهائي أكبر من الحد الأقصى",IF(J290="ناقص","درجة غير مكتوبة","")))))))</f>
        <v/>
      </c>
    </row>
    <row r="291">
      <c r="A291" s="5" t="n"/>
      <c r="B291" s="5" t="n"/>
      <c r="C291" s="18" t="n"/>
      <c r="D291" s="18" t="n"/>
      <c r="E291" s="6">
        <f>IF(B291&amp;""="","",IFERROR(INDEX('الإعدادات'!$B$15:$B$29,MATCH(B291&amp;"",'الإعدادات'!$A$15:$A$29,0)),""))</f>
        <v/>
      </c>
      <c r="F291" s="19">
        <f>IF(B291&amp;""="","",IFERROR(INDEX('الإعدادات'!$C$15:$C$29,MATCH(B291&amp;"",'الإعدادات'!$A$15:$A$29,0)),""))</f>
        <v/>
      </c>
      <c r="G291" s="19">
        <f>IF(B291&amp;""="","",IFERROR(INDEX('الإعدادات'!$D$15:$D$29,MATCH(B291&amp;"",'الإعدادات'!$A$15:$A$29,0)),""))</f>
        <v/>
      </c>
      <c r="H291" s="19">
        <f>IF(AND(ISNUMBER(C291),ISNUMBER(D291)),C291+D291,"")</f>
        <v/>
      </c>
      <c r="I291" s="20">
        <f>IF(ISNUMBER(H291),IF(ISNUMBER(F291),IF(F291+G291=0,"",H291/(F291+G291)),""),"")</f>
        <v/>
      </c>
      <c r="J291" s="6">
        <f>IF(AND(A291&amp;""="",B291&amp;""=""),"",IF(A291&amp;""="","بدون طالب",IF(NOT(ISNUMBER(F291)),"مادة غير موجودة",IF(I291="","ناقص",IF(I291&gt;='الإعدادات'!$B$4,"ناجح","متعثر")))))</f>
        <v/>
      </c>
      <c r="K291" s="21">
        <f>IF(J291="","",IF(OR(J291="ناجح",J291="متعثر"),1,0))</f>
        <v/>
      </c>
      <c r="L291" s="19">
        <f>IF(K291=1,C291*INDEX('الإعدادات'!$E$15:$E$29,MATCH(B291&amp;"",'الإعدادات'!$A$15:$A$29,0)),"")</f>
        <v/>
      </c>
      <c r="M291" s="19">
        <f>IF(K291=1,D291*INDEX('الإعدادات'!$E$15:$E$29,MATCH(B291&amp;"",'الإعدادات'!$A$15:$A$29,0)),"")</f>
        <v/>
      </c>
      <c r="N291" s="19">
        <f>IF(K291=1,(F291+G291)*INDEX('الإعدادات'!$E$15:$E$29,MATCH(B291&amp;"",'الإعدادات'!$A$15:$A$29,0)),"")</f>
        <v/>
      </c>
      <c r="O291" s="15">
        <f>IF(J291="متعثر",COUNTIF($J$6:J291,"متعثر"),"")</f>
        <v/>
      </c>
      <c r="P291" s="6">
        <f>IF(J291="","",IF(J291="بدون طالب","اختر الطالب",IF(J291="مادة غير موجودة","اختر المادة من الإعدادات",IF(COUNTIF('الطلاب'!$A$6:$A$305,A291&amp;"")=0,"الطالب غير موجود في الطلاب",IF(IF(ISNUMBER(C291),IF(ISNUMBER(F291),IF(C291&gt;F291,1,0),0),0)=1,"أعمال السنة أكبر من الحد الأقصى",IF(IF(ISNUMBER(D291),IF(ISNUMBER(G291),IF(D291&gt;G291,1,0),0),0)=1,"النهائي أكبر من الحد الأقصى",IF(J291="ناقص","درجة غير مكتوبة","")))))))</f>
        <v/>
      </c>
    </row>
    <row r="292">
      <c r="A292" s="5" t="n"/>
      <c r="B292" s="5" t="n"/>
      <c r="C292" s="18" t="n"/>
      <c r="D292" s="18" t="n"/>
      <c r="E292" s="6">
        <f>IF(B292&amp;""="","",IFERROR(INDEX('الإعدادات'!$B$15:$B$29,MATCH(B292&amp;"",'الإعدادات'!$A$15:$A$29,0)),""))</f>
        <v/>
      </c>
      <c r="F292" s="19">
        <f>IF(B292&amp;""="","",IFERROR(INDEX('الإعدادات'!$C$15:$C$29,MATCH(B292&amp;"",'الإعدادات'!$A$15:$A$29,0)),""))</f>
        <v/>
      </c>
      <c r="G292" s="19">
        <f>IF(B292&amp;""="","",IFERROR(INDEX('الإعدادات'!$D$15:$D$29,MATCH(B292&amp;"",'الإعدادات'!$A$15:$A$29,0)),""))</f>
        <v/>
      </c>
      <c r="H292" s="19">
        <f>IF(AND(ISNUMBER(C292),ISNUMBER(D292)),C292+D292,"")</f>
        <v/>
      </c>
      <c r="I292" s="20">
        <f>IF(ISNUMBER(H292),IF(ISNUMBER(F292),IF(F292+G292=0,"",H292/(F292+G292)),""),"")</f>
        <v/>
      </c>
      <c r="J292" s="6">
        <f>IF(AND(A292&amp;""="",B292&amp;""=""),"",IF(A292&amp;""="","بدون طالب",IF(NOT(ISNUMBER(F292)),"مادة غير موجودة",IF(I292="","ناقص",IF(I292&gt;='الإعدادات'!$B$4,"ناجح","متعثر")))))</f>
        <v/>
      </c>
      <c r="K292" s="21">
        <f>IF(J292="","",IF(OR(J292="ناجح",J292="متعثر"),1,0))</f>
        <v/>
      </c>
      <c r="L292" s="19">
        <f>IF(K292=1,C292*INDEX('الإعدادات'!$E$15:$E$29,MATCH(B292&amp;"",'الإعدادات'!$A$15:$A$29,0)),"")</f>
        <v/>
      </c>
      <c r="M292" s="19">
        <f>IF(K292=1,D292*INDEX('الإعدادات'!$E$15:$E$29,MATCH(B292&amp;"",'الإعدادات'!$A$15:$A$29,0)),"")</f>
        <v/>
      </c>
      <c r="N292" s="19">
        <f>IF(K292=1,(F292+G292)*INDEX('الإعدادات'!$E$15:$E$29,MATCH(B292&amp;"",'الإعدادات'!$A$15:$A$29,0)),"")</f>
        <v/>
      </c>
      <c r="O292" s="15">
        <f>IF(J292="متعثر",COUNTIF($J$6:J292,"متعثر"),"")</f>
        <v/>
      </c>
      <c r="P292" s="6">
        <f>IF(J292="","",IF(J292="بدون طالب","اختر الطالب",IF(J292="مادة غير موجودة","اختر المادة من الإعدادات",IF(COUNTIF('الطلاب'!$A$6:$A$305,A292&amp;"")=0,"الطالب غير موجود في الطلاب",IF(IF(ISNUMBER(C292),IF(ISNUMBER(F292),IF(C292&gt;F292,1,0),0),0)=1,"أعمال السنة أكبر من الحد الأقصى",IF(IF(ISNUMBER(D292),IF(ISNUMBER(G292),IF(D292&gt;G292,1,0),0),0)=1,"النهائي أكبر من الحد الأقصى",IF(J292="ناقص","درجة غير مكتوبة","")))))))</f>
        <v/>
      </c>
    </row>
    <row r="293">
      <c r="A293" s="5" t="n"/>
      <c r="B293" s="5" t="n"/>
      <c r="C293" s="18" t="n"/>
      <c r="D293" s="18" t="n"/>
      <c r="E293" s="6">
        <f>IF(B293&amp;""="","",IFERROR(INDEX('الإعدادات'!$B$15:$B$29,MATCH(B293&amp;"",'الإعدادات'!$A$15:$A$29,0)),""))</f>
        <v/>
      </c>
      <c r="F293" s="19">
        <f>IF(B293&amp;""="","",IFERROR(INDEX('الإعدادات'!$C$15:$C$29,MATCH(B293&amp;"",'الإعدادات'!$A$15:$A$29,0)),""))</f>
        <v/>
      </c>
      <c r="G293" s="19">
        <f>IF(B293&amp;""="","",IFERROR(INDEX('الإعدادات'!$D$15:$D$29,MATCH(B293&amp;"",'الإعدادات'!$A$15:$A$29,0)),""))</f>
        <v/>
      </c>
      <c r="H293" s="19">
        <f>IF(AND(ISNUMBER(C293),ISNUMBER(D293)),C293+D293,"")</f>
        <v/>
      </c>
      <c r="I293" s="20">
        <f>IF(ISNUMBER(H293),IF(ISNUMBER(F293),IF(F293+G293=0,"",H293/(F293+G293)),""),"")</f>
        <v/>
      </c>
      <c r="J293" s="6">
        <f>IF(AND(A293&amp;""="",B293&amp;""=""),"",IF(A293&amp;""="","بدون طالب",IF(NOT(ISNUMBER(F293)),"مادة غير موجودة",IF(I293="","ناقص",IF(I293&gt;='الإعدادات'!$B$4,"ناجح","متعثر")))))</f>
        <v/>
      </c>
      <c r="K293" s="21">
        <f>IF(J293="","",IF(OR(J293="ناجح",J293="متعثر"),1,0))</f>
        <v/>
      </c>
      <c r="L293" s="19">
        <f>IF(K293=1,C293*INDEX('الإعدادات'!$E$15:$E$29,MATCH(B293&amp;"",'الإعدادات'!$A$15:$A$29,0)),"")</f>
        <v/>
      </c>
      <c r="M293" s="19">
        <f>IF(K293=1,D293*INDEX('الإعدادات'!$E$15:$E$29,MATCH(B293&amp;"",'الإعدادات'!$A$15:$A$29,0)),"")</f>
        <v/>
      </c>
      <c r="N293" s="19">
        <f>IF(K293=1,(F293+G293)*INDEX('الإعدادات'!$E$15:$E$29,MATCH(B293&amp;"",'الإعدادات'!$A$15:$A$29,0)),"")</f>
        <v/>
      </c>
      <c r="O293" s="15">
        <f>IF(J293="متعثر",COUNTIF($J$6:J293,"متعثر"),"")</f>
        <v/>
      </c>
      <c r="P293" s="6">
        <f>IF(J293="","",IF(J293="بدون طالب","اختر الطالب",IF(J293="مادة غير موجودة","اختر المادة من الإعدادات",IF(COUNTIF('الطلاب'!$A$6:$A$305,A293&amp;"")=0,"الطالب غير موجود في الطلاب",IF(IF(ISNUMBER(C293),IF(ISNUMBER(F293),IF(C293&gt;F293,1,0),0),0)=1,"أعمال السنة أكبر من الحد الأقصى",IF(IF(ISNUMBER(D293),IF(ISNUMBER(G293),IF(D293&gt;G293,1,0),0),0)=1,"النهائي أكبر من الحد الأقصى",IF(J293="ناقص","درجة غير مكتوبة","")))))))</f>
        <v/>
      </c>
    </row>
    <row r="294">
      <c r="A294" s="5" t="n"/>
      <c r="B294" s="5" t="n"/>
      <c r="C294" s="18" t="n"/>
      <c r="D294" s="18" t="n"/>
      <c r="E294" s="6">
        <f>IF(B294&amp;""="","",IFERROR(INDEX('الإعدادات'!$B$15:$B$29,MATCH(B294&amp;"",'الإعدادات'!$A$15:$A$29,0)),""))</f>
        <v/>
      </c>
      <c r="F294" s="19">
        <f>IF(B294&amp;""="","",IFERROR(INDEX('الإعدادات'!$C$15:$C$29,MATCH(B294&amp;"",'الإعدادات'!$A$15:$A$29,0)),""))</f>
        <v/>
      </c>
      <c r="G294" s="19">
        <f>IF(B294&amp;""="","",IFERROR(INDEX('الإعدادات'!$D$15:$D$29,MATCH(B294&amp;"",'الإعدادات'!$A$15:$A$29,0)),""))</f>
        <v/>
      </c>
      <c r="H294" s="19">
        <f>IF(AND(ISNUMBER(C294),ISNUMBER(D294)),C294+D294,"")</f>
        <v/>
      </c>
      <c r="I294" s="20">
        <f>IF(ISNUMBER(H294),IF(ISNUMBER(F294),IF(F294+G294=0,"",H294/(F294+G294)),""),"")</f>
        <v/>
      </c>
      <c r="J294" s="6">
        <f>IF(AND(A294&amp;""="",B294&amp;""=""),"",IF(A294&amp;""="","بدون طالب",IF(NOT(ISNUMBER(F294)),"مادة غير موجودة",IF(I294="","ناقص",IF(I294&gt;='الإعدادات'!$B$4,"ناجح","متعثر")))))</f>
        <v/>
      </c>
      <c r="K294" s="21">
        <f>IF(J294="","",IF(OR(J294="ناجح",J294="متعثر"),1,0))</f>
        <v/>
      </c>
      <c r="L294" s="19">
        <f>IF(K294=1,C294*INDEX('الإعدادات'!$E$15:$E$29,MATCH(B294&amp;"",'الإعدادات'!$A$15:$A$29,0)),"")</f>
        <v/>
      </c>
      <c r="M294" s="19">
        <f>IF(K294=1,D294*INDEX('الإعدادات'!$E$15:$E$29,MATCH(B294&amp;"",'الإعدادات'!$A$15:$A$29,0)),"")</f>
        <v/>
      </c>
      <c r="N294" s="19">
        <f>IF(K294=1,(F294+G294)*INDEX('الإعدادات'!$E$15:$E$29,MATCH(B294&amp;"",'الإعدادات'!$A$15:$A$29,0)),"")</f>
        <v/>
      </c>
      <c r="O294" s="15">
        <f>IF(J294="متعثر",COUNTIF($J$6:J294,"متعثر"),"")</f>
        <v/>
      </c>
      <c r="P294" s="6">
        <f>IF(J294="","",IF(J294="بدون طالب","اختر الطالب",IF(J294="مادة غير موجودة","اختر المادة من الإعدادات",IF(COUNTIF('الطلاب'!$A$6:$A$305,A294&amp;"")=0,"الطالب غير موجود في الطلاب",IF(IF(ISNUMBER(C294),IF(ISNUMBER(F294),IF(C294&gt;F294,1,0),0),0)=1,"أعمال السنة أكبر من الحد الأقصى",IF(IF(ISNUMBER(D294),IF(ISNUMBER(G294),IF(D294&gt;G294,1,0),0),0)=1,"النهائي أكبر من الحد الأقصى",IF(J294="ناقص","درجة غير مكتوبة","")))))))</f>
        <v/>
      </c>
    </row>
    <row r="295">
      <c r="A295" s="5" t="n"/>
      <c r="B295" s="5" t="n"/>
      <c r="C295" s="18" t="n"/>
      <c r="D295" s="18" t="n"/>
      <c r="E295" s="6">
        <f>IF(B295&amp;""="","",IFERROR(INDEX('الإعدادات'!$B$15:$B$29,MATCH(B295&amp;"",'الإعدادات'!$A$15:$A$29,0)),""))</f>
        <v/>
      </c>
      <c r="F295" s="19">
        <f>IF(B295&amp;""="","",IFERROR(INDEX('الإعدادات'!$C$15:$C$29,MATCH(B295&amp;"",'الإعدادات'!$A$15:$A$29,0)),""))</f>
        <v/>
      </c>
      <c r="G295" s="19">
        <f>IF(B295&amp;""="","",IFERROR(INDEX('الإعدادات'!$D$15:$D$29,MATCH(B295&amp;"",'الإعدادات'!$A$15:$A$29,0)),""))</f>
        <v/>
      </c>
      <c r="H295" s="19">
        <f>IF(AND(ISNUMBER(C295),ISNUMBER(D295)),C295+D295,"")</f>
        <v/>
      </c>
      <c r="I295" s="20">
        <f>IF(ISNUMBER(H295),IF(ISNUMBER(F295),IF(F295+G295=0,"",H295/(F295+G295)),""),"")</f>
        <v/>
      </c>
      <c r="J295" s="6">
        <f>IF(AND(A295&amp;""="",B295&amp;""=""),"",IF(A295&amp;""="","بدون طالب",IF(NOT(ISNUMBER(F295)),"مادة غير موجودة",IF(I295="","ناقص",IF(I295&gt;='الإعدادات'!$B$4,"ناجح","متعثر")))))</f>
        <v/>
      </c>
      <c r="K295" s="21">
        <f>IF(J295="","",IF(OR(J295="ناجح",J295="متعثر"),1,0))</f>
        <v/>
      </c>
      <c r="L295" s="19">
        <f>IF(K295=1,C295*INDEX('الإعدادات'!$E$15:$E$29,MATCH(B295&amp;"",'الإعدادات'!$A$15:$A$29,0)),"")</f>
        <v/>
      </c>
      <c r="M295" s="19">
        <f>IF(K295=1,D295*INDEX('الإعدادات'!$E$15:$E$29,MATCH(B295&amp;"",'الإعدادات'!$A$15:$A$29,0)),"")</f>
        <v/>
      </c>
      <c r="N295" s="19">
        <f>IF(K295=1,(F295+G295)*INDEX('الإعدادات'!$E$15:$E$29,MATCH(B295&amp;"",'الإعدادات'!$A$15:$A$29,0)),"")</f>
        <v/>
      </c>
      <c r="O295" s="15">
        <f>IF(J295="متعثر",COUNTIF($J$6:J295,"متعثر"),"")</f>
        <v/>
      </c>
      <c r="P295" s="6">
        <f>IF(J295="","",IF(J295="بدون طالب","اختر الطالب",IF(J295="مادة غير موجودة","اختر المادة من الإعدادات",IF(COUNTIF('الطلاب'!$A$6:$A$305,A295&amp;"")=0,"الطالب غير موجود في الطلاب",IF(IF(ISNUMBER(C295),IF(ISNUMBER(F295),IF(C295&gt;F295,1,0),0),0)=1,"أعمال السنة أكبر من الحد الأقصى",IF(IF(ISNUMBER(D295),IF(ISNUMBER(G295),IF(D295&gt;G295,1,0),0),0)=1,"النهائي أكبر من الحد الأقصى",IF(J295="ناقص","درجة غير مكتوبة","")))))))</f>
        <v/>
      </c>
    </row>
    <row r="296">
      <c r="A296" s="5" t="n"/>
      <c r="B296" s="5" t="n"/>
      <c r="C296" s="18" t="n"/>
      <c r="D296" s="18" t="n"/>
      <c r="E296" s="6">
        <f>IF(B296&amp;""="","",IFERROR(INDEX('الإعدادات'!$B$15:$B$29,MATCH(B296&amp;"",'الإعدادات'!$A$15:$A$29,0)),""))</f>
        <v/>
      </c>
      <c r="F296" s="19">
        <f>IF(B296&amp;""="","",IFERROR(INDEX('الإعدادات'!$C$15:$C$29,MATCH(B296&amp;"",'الإعدادات'!$A$15:$A$29,0)),""))</f>
        <v/>
      </c>
      <c r="G296" s="19">
        <f>IF(B296&amp;""="","",IFERROR(INDEX('الإعدادات'!$D$15:$D$29,MATCH(B296&amp;"",'الإعدادات'!$A$15:$A$29,0)),""))</f>
        <v/>
      </c>
      <c r="H296" s="19">
        <f>IF(AND(ISNUMBER(C296),ISNUMBER(D296)),C296+D296,"")</f>
        <v/>
      </c>
      <c r="I296" s="20">
        <f>IF(ISNUMBER(H296),IF(ISNUMBER(F296),IF(F296+G296=0,"",H296/(F296+G296)),""),"")</f>
        <v/>
      </c>
      <c r="J296" s="6">
        <f>IF(AND(A296&amp;""="",B296&amp;""=""),"",IF(A296&amp;""="","بدون طالب",IF(NOT(ISNUMBER(F296)),"مادة غير موجودة",IF(I296="","ناقص",IF(I296&gt;='الإعدادات'!$B$4,"ناجح","متعثر")))))</f>
        <v/>
      </c>
      <c r="K296" s="21">
        <f>IF(J296="","",IF(OR(J296="ناجح",J296="متعثر"),1,0))</f>
        <v/>
      </c>
      <c r="L296" s="19">
        <f>IF(K296=1,C296*INDEX('الإعدادات'!$E$15:$E$29,MATCH(B296&amp;"",'الإعدادات'!$A$15:$A$29,0)),"")</f>
        <v/>
      </c>
      <c r="M296" s="19">
        <f>IF(K296=1,D296*INDEX('الإعدادات'!$E$15:$E$29,MATCH(B296&amp;"",'الإعدادات'!$A$15:$A$29,0)),"")</f>
        <v/>
      </c>
      <c r="N296" s="19">
        <f>IF(K296=1,(F296+G296)*INDEX('الإعدادات'!$E$15:$E$29,MATCH(B296&amp;"",'الإعدادات'!$A$15:$A$29,0)),"")</f>
        <v/>
      </c>
      <c r="O296" s="15">
        <f>IF(J296="متعثر",COUNTIF($J$6:J296,"متعثر"),"")</f>
        <v/>
      </c>
      <c r="P296" s="6">
        <f>IF(J296="","",IF(J296="بدون طالب","اختر الطالب",IF(J296="مادة غير موجودة","اختر المادة من الإعدادات",IF(COUNTIF('الطلاب'!$A$6:$A$305,A296&amp;"")=0,"الطالب غير موجود في الطلاب",IF(IF(ISNUMBER(C296),IF(ISNUMBER(F296),IF(C296&gt;F296,1,0),0),0)=1,"أعمال السنة أكبر من الحد الأقصى",IF(IF(ISNUMBER(D296),IF(ISNUMBER(G296),IF(D296&gt;G296,1,0),0),0)=1,"النهائي أكبر من الحد الأقصى",IF(J296="ناقص","درجة غير مكتوبة","")))))))</f>
        <v/>
      </c>
    </row>
    <row r="297">
      <c r="A297" s="5" t="n"/>
      <c r="B297" s="5" t="n"/>
      <c r="C297" s="18" t="n"/>
      <c r="D297" s="18" t="n"/>
      <c r="E297" s="6">
        <f>IF(B297&amp;""="","",IFERROR(INDEX('الإعدادات'!$B$15:$B$29,MATCH(B297&amp;"",'الإعدادات'!$A$15:$A$29,0)),""))</f>
        <v/>
      </c>
      <c r="F297" s="19">
        <f>IF(B297&amp;""="","",IFERROR(INDEX('الإعدادات'!$C$15:$C$29,MATCH(B297&amp;"",'الإعدادات'!$A$15:$A$29,0)),""))</f>
        <v/>
      </c>
      <c r="G297" s="19">
        <f>IF(B297&amp;""="","",IFERROR(INDEX('الإعدادات'!$D$15:$D$29,MATCH(B297&amp;"",'الإعدادات'!$A$15:$A$29,0)),""))</f>
        <v/>
      </c>
      <c r="H297" s="19">
        <f>IF(AND(ISNUMBER(C297),ISNUMBER(D297)),C297+D297,"")</f>
        <v/>
      </c>
      <c r="I297" s="20">
        <f>IF(ISNUMBER(H297),IF(ISNUMBER(F297),IF(F297+G297=0,"",H297/(F297+G297)),""),"")</f>
        <v/>
      </c>
      <c r="J297" s="6">
        <f>IF(AND(A297&amp;""="",B297&amp;""=""),"",IF(A297&amp;""="","بدون طالب",IF(NOT(ISNUMBER(F297)),"مادة غير موجودة",IF(I297="","ناقص",IF(I297&gt;='الإعدادات'!$B$4,"ناجح","متعثر")))))</f>
        <v/>
      </c>
      <c r="K297" s="21">
        <f>IF(J297="","",IF(OR(J297="ناجح",J297="متعثر"),1,0))</f>
        <v/>
      </c>
      <c r="L297" s="19">
        <f>IF(K297=1,C297*INDEX('الإعدادات'!$E$15:$E$29,MATCH(B297&amp;"",'الإعدادات'!$A$15:$A$29,0)),"")</f>
        <v/>
      </c>
      <c r="M297" s="19">
        <f>IF(K297=1,D297*INDEX('الإعدادات'!$E$15:$E$29,MATCH(B297&amp;"",'الإعدادات'!$A$15:$A$29,0)),"")</f>
        <v/>
      </c>
      <c r="N297" s="19">
        <f>IF(K297=1,(F297+G297)*INDEX('الإعدادات'!$E$15:$E$29,MATCH(B297&amp;"",'الإعدادات'!$A$15:$A$29,0)),"")</f>
        <v/>
      </c>
      <c r="O297" s="15">
        <f>IF(J297="متعثر",COUNTIF($J$6:J297,"متعثر"),"")</f>
        <v/>
      </c>
      <c r="P297" s="6">
        <f>IF(J297="","",IF(J297="بدون طالب","اختر الطالب",IF(J297="مادة غير موجودة","اختر المادة من الإعدادات",IF(COUNTIF('الطلاب'!$A$6:$A$305,A297&amp;"")=0,"الطالب غير موجود في الطلاب",IF(IF(ISNUMBER(C297),IF(ISNUMBER(F297),IF(C297&gt;F297,1,0),0),0)=1,"أعمال السنة أكبر من الحد الأقصى",IF(IF(ISNUMBER(D297),IF(ISNUMBER(G297),IF(D297&gt;G297,1,0),0),0)=1,"النهائي أكبر من الحد الأقصى",IF(J297="ناقص","درجة غير مكتوبة","")))))))</f>
        <v/>
      </c>
    </row>
    <row r="298">
      <c r="A298" s="5" t="n"/>
      <c r="B298" s="5" t="n"/>
      <c r="C298" s="18" t="n"/>
      <c r="D298" s="18" t="n"/>
      <c r="E298" s="6">
        <f>IF(B298&amp;""="","",IFERROR(INDEX('الإعدادات'!$B$15:$B$29,MATCH(B298&amp;"",'الإعدادات'!$A$15:$A$29,0)),""))</f>
        <v/>
      </c>
      <c r="F298" s="19">
        <f>IF(B298&amp;""="","",IFERROR(INDEX('الإعدادات'!$C$15:$C$29,MATCH(B298&amp;"",'الإعدادات'!$A$15:$A$29,0)),""))</f>
        <v/>
      </c>
      <c r="G298" s="19">
        <f>IF(B298&amp;""="","",IFERROR(INDEX('الإعدادات'!$D$15:$D$29,MATCH(B298&amp;"",'الإعدادات'!$A$15:$A$29,0)),""))</f>
        <v/>
      </c>
      <c r="H298" s="19">
        <f>IF(AND(ISNUMBER(C298),ISNUMBER(D298)),C298+D298,"")</f>
        <v/>
      </c>
      <c r="I298" s="20">
        <f>IF(ISNUMBER(H298),IF(ISNUMBER(F298),IF(F298+G298=0,"",H298/(F298+G298)),""),"")</f>
        <v/>
      </c>
      <c r="J298" s="6">
        <f>IF(AND(A298&amp;""="",B298&amp;""=""),"",IF(A298&amp;""="","بدون طالب",IF(NOT(ISNUMBER(F298)),"مادة غير موجودة",IF(I298="","ناقص",IF(I298&gt;='الإعدادات'!$B$4,"ناجح","متعثر")))))</f>
        <v/>
      </c>
      <c r="K298" s="21">
        <f>IF(J298="","",IF(OR(J298="ناجح",J298="متعثر"),1,0))</f>
        <v/>
      </c>
      <c r="L298" s="19">
        <f>IF(K298=1,C298*INDEX('الإعدادات'!$E$15:$E$29,MATCH(B298&amp;"",'الإعدادات'!$A$15:$A$29,0)),"")</f>
        <v/>
      </c>
      <c r="M298" s="19">
        <f>IF(K298=1,D298*INDEX('الإعدادات'!$E$15:$E$29,MATCH(B298&amp;"",'الإعدادات'!$A$15:$A$29,0)),"")</f>
        <v/>
      </c>
      <c r="N298" s="19">
        <f>IF(K298=1,(F298+G298)*INDEX('الإعدادات'!$E$15:$E$29,MATCH(B298&amp;"",'الإعدادات'!$A$15:$A$29,0)),"")</f>
        <v/>
      </c>
      <c r="O298" s="15">
        <f>IF(J298="متعثر",COUNTIF($J$6:J298,"متعثر"),"")</f>
        <v/>
      </c>
      <c r="P298" s="6">
        <f>IF(J298="","",IF(J298="بدون طالب","اختر الطالب",IF(J298="مادة غير موجودة","اختر المادة من الإعدادات",IF(COUNTIF('الطلاب'!$A$6:$A$305,A298&amp;"")=0,"الطالب غير موجود في الطلاب",IF(IF(ISNUMBER(C298),IF(ISNUMBER(F298),IF(C298&gt;F298,1,0),0),0)=1,"أعمال السنة أكبر من الحد الأقصى",IF(IF(ISNUMBER(D298),IF(ISNUMBER(G298),IF(D298&gt;G298,1,0),0),0)=1,"النهائي أكبر من الحد الأقصى",IF(J298="ناقص","درجة غير مكتوبة","")))))))</f>
        <v/>
      </c>
    </row>
    <row r="299">
      <c r="A299" s="5" t="n"/>
      <c r="B299" s="5" t="n"/>
      <c r="C299" s="18" t="n"/>
      <c r="D299" s="18" t="n"/>
      <c r="E299" s="6">
        <f>IF(B299&amp;""="","",IFERROR(INDEX('الإعدادات'!$B$15:$B$29,MATCH(B299&amp;"",'الإعدادات'!$A$15:$A$29,0)),""))</f>
        <v/>
      </c>
      <c r="F299" s="19">
        <f>IF(B299&amp;""="","",IFERROR(INDEX('الإعدادات'!$C$15:$C$29,MATCH(B299&amp;"",'الإعدادات'!$A$15:$A$29,0)),""))</f>
        <v/>
      </c>
      <c r="G299" s="19">
        <f>IF(B299&amp;""="","",IFERROR(INDEX('الإعدادات'!$D$15:$D$29,MATCH(B299&amp;"",'الإعدادات'!$A$15:$A$29,0)),""))</f>
        <v/>
      </c>
      <c r="H299" s="19">
        <f>IF(AND(ISNUMBER(C299),ISNUMBER(D299)),C299+D299,"")</f>
        <v/>
      </c>
      <c r="I299" s="20">
        <f>IF(ISNUMBER(H299),IF(ISNUMBER(F299),IF(F299+G299=0,"",H299/(F299+G299)),""),"")</f>
        <v/>
      </c>
      <c r="J299" s="6">
        <f>IF(AND(A299&amp;""="",B299&amp;""=""),"",IF(A299&amp;""="","بدون طالب",IF(NOT(ISNUMBER(F299)),"مادة غير موجودة",IF(I299="","ناقص",IF(I299&gt;='الإعدادات'!$B$4,"ناجح","متعثر")))))</f>
        <v/>
      </c>
      <c r="K299" s="21">
        <f>IF(J299="","",IF(OR(J299="ناجح",J299="متعثر"),1,0))</f>
        <v/>
      </c>
      <c r="L299" s="19">
        <f>IF(K299=1,C299*INDEX('الإعدادات'!$E$15:$E$29,MATCH(B299&amp;"",'الإعدادات'!$A$15:$A$29,0)),"")</f>
        <v/>
      </c>
      <c r="M299" s="19">
        <f>IF(K299=1,D299*INDEX('الإعدادات'!$E$15:$E$29,MATCH(B299&amp;"",'الإعدادات'!$A$15:$A$29,0)),"")</f>
        <v/>
      </c>
      <c r="N299" s="19">
        <f>IF(K299=1,(F299+G299)*INDEX('الإعدادات'!$E$15:$E$29,MATCH(B299&amp;"",'الإعدادات'!$A$15:$A$29,0)),"")</f>
        <v/>
      </c>
      <c r="O299" s="15">
        <f>IF(J299="متعثر",COUNTIF($J$6:J299,"متعثر"),"")</f>
        <v/>
      </c>
      <c r="P299" s="6">
        <f>IF(J299="","",IF(J299="بدون طالب","اختر الطالب",IF(J299="مادة غير موجودة","اختر المادة من الإعدادات",IF(COUNTIF('الطلاب'!$A$6:$A$305,A299&amp;"")=0,"الطالب غير موجود في الطلاب",IF(IF(ISNUMBER(C299),IF(ISNUMBER(F299),IF(C299&gt;F299,1,0),0),0)=1,"أعمال السنة أكبر من الحد الأقصى",IF(IF(ISNUMBER(D299),IF(ISNUMBER(G299),IF(D299&gt;G299,1,0),0),0)=1,"النهائي أكبر من الحد الأقصى",IF(J299="ناقص","درجة غير مكتوبة","")))))))</f>
        <v/>
      </c>
    </row>
    <row r="300">
      <c r="A300" s="5" t="n"/>
      <c r="B300" s="5" t="n"/>
      <c r="C300" s="18" t="n"/>
      <c r="D300" s="18" t="n"/>
      <c r="E300" s="6">
        <f>IF(B300&amp;""="","",IFERROR(INDEX('الإعدادات'!$B$15:$B$29,MATCH(B300&amp;"",'الإعدادات'!$A$15:$A$29,0)),""))</f>
        <v/>
      </c>
      <c r="F300" s="19">
        <f>IF(B300&amp;""="","",IFERROR(INDEX('الإعدادات'!$C$15:$C$29,MATCH(B300&amp;"",'الإعدادات'!$A$15:$A$29,0)),""))</f>
        <v/>
      </c>
      <c r="G300" s="19">
        <f>IF(B300&amp;""="","",IFERROR(INDEX('الإعدادات'!$D$15:$D$29,MATCH(B300&amp;"",'الإعدادات'!$A$15:$A$29,0)),""))</f>
        <v/>
      </c>
      <c r="H300" s="19">
        <f>IF(AND(ISNUMBER(C300),ISNUMBER(D300)),C300+D300,"")</f>
        <v/>
      </c>
      <c r="I300" s="20">
        <f>IF(ISNUMBER(H300),IF(ISNUMBER(F300),IF(F300+G300=0,"",H300/(F300+G300)),""),"")</f>
        <v/>
      </c>
      <c r="J300" s="6">
        <f>IF(AND(A300&amp;""="",B300&amp;""=""),"",IF(A300&amp;""="","بدون طالب",IF(NOT(ISNUMBER(F300)),"مادة غير موجودة",IF(I300="","ناقص",IF(I300&gt;='الإعدادات'!$B$4,"ناجح","متعثر")))))</f>
        <v/>
      </c>
      <c r="K300" s="21">
        <f>IF(J300="","",IF(OR(J300="ناجح",J300="متعثر"),1,0))</f>
        <v/>
      </c>
      <c r="L300" s="19">
        <f>IF(K300=1,C300*INDEX('الإعدادات'!$E$15:$E$29,MATCH(B300&amp;"",'الإعدادات'!$A$15:$A$29,0)),"")</f>
        <v/>
      </c>
      <c r="M300" s="19">
        <f>IF(K300=1,D300*INDEX('الإعدادات'!$E$15:$E$29,MATCH(B300&amp;"",'الإعدادات'!$A$15:$A$29,0)),"")</f>
        <v/>
      </c>
      <c r="N300" s="19">
        <f>IF(K300=1,(F300+G300)*INDEX('الإعدادات'!$E$15:$E$29,MATCH(B300&amp;"",'الإعدادات'!$A$15:$A$29,0)),"")</f>
        <v/>
      </c>
      <c r="O300" s="15">
        <f>IF(J300="متعثر",COUNTIF($J$6:J300,"متعثر"),"")</f>
        <v/>
      </c>
      <c r="P300" s="6">
        <f>IF(J300="","",IF(J300="بدون طالب","اختر الطالب",IF(J300="مادة غير موجودة","اختر المادة من الإعدادات",IF(COUNTIF('الطلاب'!$A$6:$A$305,A300&amp;"")=0,"الطالب غير موجود في الطلاب",IF(IF(ISNUMBER(C300),IF(ISNUMBER(F300),IF(C300&gt;F300,1,0),0),0)=1,"أعمال السنة أكبر من الحد الأقصى",IF(IF(ISNUMBER(D300),IF(ISNUMBER(G300),IF(D300&gt;G300,1,0),0),0)=1,"النهائي أكبر من الحد الأقصى",IF(J300="ناقص","درجة غير مكتوبة","")))))))</f>
        <v/>
      </c>
    </row>
    <row r="301">
      <c r="A301" s="5" t="n"/>
      <c r="B301" s="5" t="n"/>
      <c r="C301" s="18" t="n"/>
      <c r="D301" s="18" t="n"/>
      <c r="E301" s="6">
        <f>IF(B301&amp;""="","",IFERROR(INDEX('الإعدادات'!$B$15:$B$29,MATCH(B301&amp;"",'الإعدادات'!$A$15:$A$29,0)),""))</f>
        <v/>
      </c>
      <c r="F301" s="19">
        <f>IF(B301&amp;""="","",IFERROR(INDEX('الإعدادات'!$C$15:$C$29,MATCH(B301&amp;"",'الإعدادات'!$A$15:$A$29,0)),""))</f>
        <v/>
      </c>
      <c r="G301" s="19">
        <f>IF(B301&amp;""="","",IFERROR(INDEX('الإعدادات'!$D$15:$D$29,MATCH(B301&amp;"",'الإعدادات'!$A$15:$A$29,0)),""))</f>
        <v/>
      </c>
      <c r="H301" s="19">
        <f>IF(AND(ISNUMBER(C301),ISNUMBER(D301)),C301+D301,"")</f>
        <v/>
      </c>
      <c r="I301" s="20">
        <f>IF(ISNUMBER(H301),IF(ISNUMBER(F301),IF(F301+G301=0,"",H301/(F301+G301)),""),"")</f>
        <v/>
      </c>
      <c r="J301" s="6">
        <f>IF(AND(A301&amp;""="",B301&amp;""=""),"",IF(A301&amp;""="","بدون طالب",IF(NOT(ISNUMBER(F301)),"مادة غير موجودة",IF(I301="","ناقص",IF(I301&gt;='الإعدادات'!$B$4,"ناجح","متعثر")))))</f>
        <v/>
      </c>
      <c r="K301" s="21">
        <f>IF(J301="","",IF(OR(J301="ناجح",J301="متعثر"),1,0))</f>
        <v/>
      </c>
      <c r="L301" s="19">
        <f>IF(K301=1,C301*INDEX('الإعدادات'!$E$15:$E$29,MATCH(B301&amp;"",'الإعدادات'!$A$15:$A$29,0)),"")</f>
        <v/>
      </c>
      <c r="M301" s="19">
        <f>IF(K301=1,D301*INDEX('الإعدادات'!$E$15:$E$29,MATCH(B301&amp;"",'الإعدادات'!$A$15:$A$29,0)),"")</f>
        <v/>
      </c>
      <c r="N301" s="19">
        <f>IF(K301=1,(F301+G301)*INDEX('الإعدادات'!$E$15:$E$29,MATCH(B301&amp;"",'الإعدادات'!$A$15:$A$29,0)),"")</f>
        <v/>
      </c>
      <c r="O301" s="15">
        <f>IF(J301="متعثر",COUNTIF($J$6:J301,"متعثر"),"")</f>
        <v/>
      </c>
      <c r="P301" s="6">
        <f>IF(J301="","",IF(J301="بدون طالب","اختر الطالب",IF(J301="مادة غير موجودة","اختر المادة من الإعدادات",IF(COUNTIF('الطلاب'!$A$6:$A$305,A301&amp;"")=0,"الطالب غير موجود في الطلاب",IF(IF(ISNUMBER(C301),IF(ISNUMBER(F301),IF(C301&gt;F301,1,0),0),0)=1,"أعمال السنة أكبر من الحد الأقصى",IF(IF(ISNUMBER(D301),IF(ISNUMBER(G301),IF(D301&gt;G301,1,0),0),0)=1,"النهائي أكبر من الحد الأقصى",IF(J301="ناقص","درجة غير مكتوبة","")))))))</f>
        <v/>
      </c>
    </row>
    <row r="302">
      <c r="A302" s="5" t="n"/>
      <c r="B302" s="5" t="n"/>
      <c r="C302" s="18" t="n"/>
      <c r="D302" s="18" t="n"/>
      <c r="E302" s="6">
        <f>IF(B302&amp;""="","",IFERROR(INDEX('الإعدادات'!$B$15:$B$29,MATCH(B302&amp;"",'الإعدادات'!$A$15:$A$29,0)),""))</f>
        <v/>
      </c>
      <c r="F302" s="19">
        <f>IF(B302&amp;""="","",IFERROR(INDEX('الإعدادات'!$C$15:$C$29,MATCH(B302&amp;"",'الإعدادات'!$A$15:$A$29,0)),""))</f>
        <v/>
      </c>
      <c r="G302" s="19">
        <f>IF(B302&amp;""="","",IFERROR(INDEX('الإعدادات'!$D$15:$D$29,MATCH(B302&amp;"",'الإعدادات'!$A$15:$A$29,0)),""))</f>
        <v/>
      </c>
      <c r="H302" s="19">
        <f>IF(AND(ISNUMBER(C302),ISNUMBER(D302)),C302+D302,"")</f>
        <v/>
      </c>
      <c r="I302" s="20">
        <f>IF(ISNUMBER(H302),IF(ISNUMBER(F302),IF(F302+G302=0,"",H302/(F302+G302)),""),"")</f>
        <v/>
      </c>
      <c r="J302" s="6">
        <f>IF(AND(A302&amp;""="",B302&amp;""=""),"",IF(A302&amp;""="","بدون طالب",IF(NOT(ISNUMBER(F302)),"مادة غير موجودة",IF(I302="","ناقص",IF(I302&gt;='الإعدادات'!$B$4,"ناجح","متعثر")))))</f>
        <v/>
      </c>
      <c r="K302" s="21">
        <f>IF(J302="","",IF(OR(J302="ناجح",J302="متعثر"),1,0))</f>
        <v/>
      </c>
      <c r="L302" s="19">
        <f>IF(K302=1,C302*INDEX('الإعدادات'!$E$15:$E$29,MATCH(B302&amp;"",'الإعدادات'!$A$15:$A$29,0)),"")</f>
        <v/>
      </c>
      <c r="M302" s="19">
        <f>IF(K302=1,D302*INDEX('الإعدادات'!$E$15:$E$29,MATCH(B302&amp;"",'الإعدادات'!$A$15:$A$29,0)),"")</f>
        <v/>
      </c>
      <c r="N302" s="19">
        <f>IF(K302=1,(F302+G302)*INDEX('الإعدادات'!$E$15:$E$29,MATCH(B302&amp;"",'الإعدادات'!$A$15:$A$29,0)),"")</f>
        <v/>
      </c>
      <c r="O302" s="15">
        <f>IF(J302="متعثر",COUNTIF($J$6:J302,"متعثر"),"")</f>
        <v/>
      </c>
      <c r="P302" s="6">
        <f>IF(J302="","",IF(J302="بدون طالب","اختر الطالب",IF(J302="مادة غير موجودة","اختر المادة من الإعدادات",IF(COUNTIF('الطلاب'!$A$6:$A$305,A302&amp;"")=0,"الطالب غير موجود في الطلاب",IF(IF(ISNUMBER(C302),IF(ISNUMBER(F302),IF(C302&gt;F302,1,0),0),0)=1,"أعمال السنة أكبر من الحد الأقصى",IF(IF(ISNUMBER(D302),IF(ISNUMBER(G302),IF(D302&gt;G302,1,0),0),0)=1,"النهائي أكبر من الحد الأقصى",IF(J302="ناقص","درجة غير مكتوبة","")))))))</f>
        <v/>
      </c>
    </row>
    <row r="303">
      <c r="A303" s="5" t="n"/>
      <c r="B303" s="5" t="n"/>
      <c r="C303" s="18" t="n"/>
      <c r="D303" s="18" t="n"/>
      <c r="E303" s="6">
        <f>IF(B303&amp;""="","",IFERROR(INDEX('الإعدادات'!$B$15:$B$29,MATCH(B303&amp;"",'الإعدادات'!$A$15:$A$29,0)),""))</f>
        <v/>
      </c>
      <c r="F303" s="19">
        <f>IF(B303&amp;""="","",IFERROR(INDEX('الإعدادات'!$C$15:$C$29,MATCH(B303&amp;"",'الإعدادات'!$A$15:$A$29,0)),""))</f>
        <v/>
      </c>
      <c r="G303" s="19">
        <f>IF(B303&amp;""="","",IFERROR(INDEX('الإعدادات'!$D$15:$D$29,MATCH(B303&amp;"",'الإعدادات'!$A$15:$A$29,0)),""))</f>
        <v/>
      </c>
      <c r="H303" s="19">
        <f>IF(AND(ISNUMBER(C303),ISNUMBER(D303)),C303+D303,"")</f>
        <v/>
      </c>
      <c r="I303" s="20">
        <f>IF(ISNUMBER(H303),IF(ISNUMBER(F303),IF(F303+G303=0,"",H303/(F303+G303)),""),"")</f>
        <v/>
      </c>
      <c r="J303" s="6">
        <f>IF(AND(A303&amp;""="",B303&amp;""=""),"",IF(A303&amp;""="","بدون طالب",IF(NOT(ISNUMBER(F303)),"مادة غير موجودة",IF(I303="","ناقص",IF(I303&gt;='الإعدادات'!$B$4,"ناجح","متعثر")))))</f>
        <v/>
      </c>
      <c r="K303" s="21">
        <f>IF(J303="","",IF(OR(J303="ناجح",J303="متعثر"),1,0))</f>
        <v/>
      </c>
      <c r="L303" s="19">
        <f>IF(K303=1,C303*INDEX('الإعدادات'!$E$15:$E$29,MATCH(B303&amp;"",'الإعدادات'!$A$15:$A$29,0)),"")</f>
        <v/>
      </c>
      <c r="M303" s="19">
        <f>IF(K303=1,D303*INDEX('الإعدادات'!$E$15:$E$29,MATCH(B303&amp;"",'الإعدادات'!$A$15:$A$29,0)),"")</f>
        <v/>
      </c>
      <c r="N303" s="19">
        <f>IF(K303=1,(F303+G303)*INDEX('الإعدادات'!$E$15:$E$29,MATCH(B303&amp;"",'الإعدادات'!$A$15:$A$29,0)),"")</f>
        <v/>
      </c>
      <c r="O303" s="15">
        <f>IF(J303="متعثر",COUNTIF($J$6:J303,"متعثر"),"")</f>
        <v/>
      </c>
      <c r="P303" s="6">
        <f>IF(J303="","",IF(J303="بدون طالب","اختر الطالب",IF(J303="مادة غير موجودة","اختر المادة من الإعدادات",IF(COUNTIF('الطلاب'!$A$6:$A$305,A303&amp;"")=0,"الطالب غير موجود في الطلاب",IF(IF(ISNUMBER(C303),IF(ISNUMBER(F303),IF(C303&gt;F303,1,0),0),0)=1,"أعمال السنة أكبر من الحد الأقصى",IF(IF(ISNUMBER(D303),IF(ISNUMBER(G303),IF(D303&gt;G303,1,0),0),0)=1,"النهائي أكبر من الحد الأقصى",IF(J303="ناقص","درجة غير مكتوبة","")))))))</f>
        <v/>
      </c>
    </row>
    <row r="304">
      <c r="A304" s="5" t="n"/>
      <c r="B304" s="5" t="n"/>
      <c r="C304" s="18" t="n"/>
      <c r="D304" s="18" t="n"/>
      <c r="E304" s="6">
        <f>IF(B304&amp;""="","",IFERROR(INDEX('الإعدادات'!$B$15:$B$29,MATCH(B304&amp;"",'الإعدادات'!$A$15:$A$29,0)),""))</f>
        <v/>
      </c>
      <c r="F304" s="19">
        <f>IF(B304&amp;""="","",IFERROR(INDEX('الإعدادات'!$C$15:$C$29,MATCH(B304&amp;"",'الإعدادات'!$A$15:$A$29,0)),""))</f>
        <v/>
      </c>
      <c r="G304" s="19">
        <f>IF(B304&amp;""="","",IFERROR(INDEX('الإعدادات'!$D$15:$D$29,MATCH(B304&amp;"",'الإعدادات'!$A$15:$A$29,0)),""))</f>
        <v/>
      </c>
      <c r="H304" s="19">
        <f>IF(AND(ISNUMBER(C304),ISNUMBER(D304)),C304+D304,"")</f>
        <v/>
      </c>
      <c r="I304" s="20">
        <f>IF(ISNUMBER(H304),IF(ISNUMBER(F304),IF(F304+G304=0,"",H304/(F304+G304)),""),"")</f>
        <v/>
      </c>
      <c r="J304" s="6">
        <f>IF(AND(A304&amp;""="",B304&amp;""=""),"",IF(A304&amp;""="","بدون طالب",IF(NOT(ISNUMBER(F304)),"مادة غير موجودة",IF(I304="","ناقص",IF(I304&gt;='الإعدادات'!$B$4,"ناجح","متعثر")))))</f>
        <v/>
      </c>
      <c r="K304" s="21">
        <f>IF(J304="","",IF(OR(J304="ناجح",J304="متعثر"),1,0))</f>
        <v/>
      </c>
      <c r="L304" s="19">
        <f>IF(K304=1,C304*INDEX('الإعدادات'!$E$15:$E$29,MATCH(B304&amp;"",'الإعدادات'!$A$15:$A$29,0)),"")</f>
        <v/>
      </c>
      <c r="M304" s="19">
        <f>IF(K304=1,D304*INDEX('الإعدادات'!$E$15:$E$29,MATCH(B304&amp;"",'الإعدادات'!$A$15:$A$29,0)),"")</f>
        <v/>
      </c>
      <c r="N304" s="19">
        <f>IF(K304=1,(F304+G304)*INDEX('الإعدادات'!$E$15:$E$29,MATCH(B304&amp;"",'الإعدادات'!$A$15:$A$29,0)),"")</f>
        <v/>
      </c>
      <c r="O304" s="15">
        <f>IF(J304="متعثر",COUNTIF($J$6:J304,"متعثر"),"")</f>
        <v/>
      </c>
      <c r="P304" s="6">
        <f>IF(J304="","",IF(J304="بدون طالب","اختر الطالب",IF(J304="مادة غير موجودة","اختر المادة من الإعدادات",IF(COUNTIF('الطلاب'!$A$6:$A$305,A304&amp;"")=0,"الطالب غير موجود في الطلاب",IF(IF(ISNUMBER(C304),IF(ISNUMBER(F304),IF(C304&gt;F304,1,0),0),0)=1,"أعمال السنة أكبر من الحد الأقصى",IF(IF(ISNUMBER(D304),IF(ISNUMBER(G304),IF(D304&gt;G304,1,0),0),0)=1,"النهائي أكبر من الحد الأقصى",IF(J304="ناقص","درجة غير مكتوبة","")))))))</f>
        <v/>
      </c>
    </row>
    <row r="305">
      <c r="A305" s="5" t="n"/>
      <c r="B305" s="5" t="n"/>
      <c r="C305" s="18" t="n"/>
      <c r="D305" s="18" t="n"/>
      <c r="E305" s="6">
        <f>IF(B305&amp;""="","",IFERROR(INDEX('الإعدادات'!$B$15:$B$29,MATCH(B305&amp;"",'الإعدادات'!$A$15:$A$29,0)),""))</f>
        <v/>
      </c>
      <c r="F305" s="19">
        <f>IF(B305&amp;""="","",IFERROR(INDEX('الإعدادات'!$C$15:$C$29,MATCH(B305&amp;"",'الإعدادات'!$A$15:$A$29,0)),""))</f>
        <v/>
      </c>
      <c r="G305" s="19">
        <f>IF(B305&amp;""="","",IFERROR(INDEX('الإعدادات'!$D$15:$D$29,MATCH(B305&amp;"",'الإعدادات'!$A$15:$A$29,0)),""))</f>
        <v/>
      </c>
      <c r="H305" s="19">
        <f>IF(AND(ISNUMBER(C305),ISNUMBER(D305)),C305+D305,"")</f>
        <v/>
      </c>
      <c r="I305" s="20">
        <f>IF(ISNUMBER(H305),IF(ISNUMBER(F305),IF(F305+G305=0,"",H305/(F305+G305)),""),"")</f>
        <v/>
      </c>
      <c r="J305" s="6">
        <f>IF(AND(A305&amp;""="",B305&amp;""=""),"",IF(A305&amp;""="","بدون طالب",IF(NOT(ISNUMBER(F305)),"مادة غير موجودة",IF(I305="","ناقص",IF(I305&gt;='الإعدادات'!$B$4,"ناجح","متعثر")))))</f>
        <v/>
      </c>
      <c r="K305" s="21">
        <f>IF(J305="","",IF(OR(J305="ناجح",J305="متعثر"),1,0))</f>
        <v/>
      </c>
      <c r="L305" s="19">
        <f>IF(K305=1,C305*INDEX('الإعدادات'!$E$15:$E$29,MATCH(B305&amp;"",'الإعدادات'!$A$15:$A$29,0)),"")</f>
        <v/>
      </c>
      <c r="M305" s="19">
        <f>IF(K305=1,D305*INDEX('الإعدادات'!$E$15:$E$29,MATCH(B305&amp;"",'الإعدادات'!$A$15:$A$29,0)),"")</f>
        <v/>
      </c>
      <c r="N305" s="19">
        <f>IF(K305=1,(F305+G305)*INDEX('الإعدادات'!$E$15:$E$29,MATCH(B305&amp;"",'الإعدادات'!$A$15:$A$29,0)),"")</f>
        <v/>
      </c>
      <c r="O305" s="15">
        <f>IF(J305="متعثر",COUNTIF($J$6:J305,"متعثر"),"")</f>
        <v/>
      </c>
      <c r="P305" s="6">
        <f>IF(J305="","",IF(J305="بدون طالب","اختر الطالب",IF(J305="مادة غير موجودة","اختر المادة من الإعدادات",IF(COUNTIF('الطلاب'!$A$6:$A$305,A305&amp;"")=0,"الطالب غير موجود في الطلاب",IF(IF(ISNUMBER(C305),IF(ISNUMBER(F305),IF(C305&gt;F305,1,0),0),0)=1,"أعمال السنة أكبر من الحد الأقصى",IF(IF(ISNUMBER(D305),IF(ISNUMBER(G305),IF(D305&gt;G305,1,0),0),0)=1,"النهائي أكبر من الحد الأقصى",IF(J305="ناقص","درجة غير مكتوبة","")))))))</f>
        <v/>
      </c>
    </row>
    <row r="306">
      <c r="A306" s="5" t="n"/>
      <c r="B306" s="5" t="n"/>
      <c r="C306" s="18" t="n"/>
      <c r="D306" s="18" t="n"/>
      <c r="E306" s="6">
        <f>IF(B306&amp;""="","",IFERROR(INDEX('الإعدادات'!$B$15:$B$29,MATCH(B306&amp;"",'الإعدادات'!$A$15:$A$29,0)),""))</f>
        <v/>
      </c>
      <c r="F306" s="19">
        <f>IF(B306&amp;""="","",IFERROR(INDEX('الإعدادات'!$C$15:$C$29,MATCH(B306&amp;"",'الإعدادات'!$A$15:$A$29,0)),""))</f>
        <v/>
      </c>
      <c r="G306" s="19">
        <f>IF(B306&amp;""="","",IFERROR(INDEX('الإعدادات'!$D$15:$D$29,MATCH(B306&amp;"",'الإعدادات'!$A$15:$A$29,0)),""))</f>
        <v/>
      </c>
      <c r="H306" s="19">
        <f>IF(AND(ISNUMBER(C306),ISNUMBER(D306)),C306+D306,"")</f>
        <v/>
      </c>
      <c r="I306" s="20">
        <f>IF(ISNUMBER(H306),IF(ISNUMBER(F306),IF(F306+G306=0,"",H306/(F306+G306)),""),"")</f>
        <v/>
      </c>
      <c r="J306" s="6">
        <f>IF(AND(A306&amp;""="",B306&amp;""=""),"",IF(A306&amp;""="","بدون طالب",IF(NOT(ISNUMBER(F306)),"مادة غير موجودة",IF(I306="","ناقص",IF(I306&gt;='الإعدادات'!$B$4,"ناجح","متعثر")))))</f>
        <v/>
      </c>
      <c r="K306" s="21">
        <f>IF(J306="","",IF(OR(J306="ناجح",J306="متعثر"),1,0))</f>
        <v/>
      </c>
      <c r="L306" s="19">
        <f>IF(K306=1,C306*INDEX('الإعدادات'!$E$15:$E$29,MATCH(B306&amp;"",'الإعدادات'!$A$15:$A$29,0)),"")</f>
        <v/>
      </c>
      <c r="M306" s="19">
        <f>IF(K306=1,D306*INDEX('الإعدادات'!$E$15:$E$29,MATCH(B306&amp;"",'الإعدادات'!$A$15:$A$29,0)),"")</f>
        <v/>
      </c>
      <c r="N306" s="19">
        <f>IF(K306=1,(F306+G306)*INDEX('الإعدادات'!$E$15:$E$29,MATCH(B306&amp;"",'الإعدادات'!$A$15:$A$29,0)),"")</f>
        <v/>
      </c>
      <c r="O306" s="15">
        <f>IF(J306="متعثر",COUNTIF($J$6:J306,"متعثر"),"")</f>
        <v/>
      </c>
      <c r="P306" s="6">
        <f>IF(J306="","",IF(J306="بدون طالب","اختر الطالب",IF(J306="مادة غير موجودة","اختر المادة من الإعدادات",IF(COUNTIF('الطلاب'!$A$6:$A$305,A306&amp;"")=0,"الطالب غير موجود في الطلاب",IF(IF(ISNUMBER(C306),IF(ISNUMBER(F306),IF(C306&gt;F306,1,0),0),0)=1,"أعمال السنة أكبر من الحد الأقصى",IF(IF(ISNUMBER(D306),IF(ISNUMBER(G306),IF(D306&gt;G306,1,0),0),0)=1,"النهائي أكبر من الحد الأقصى",IF(J306="ناقص","درجة غير مكتوبة","")))))))</f>
        <v/>
      </c>
    </row>
    <row r="307">
      <c r="A307" s="5" t="n"/>
      <c r="B307" s="5" t="n"/>
      <c r="C307" s="18" t="n"/>
      <c r="D307" s="18" t="n"/>
      <c r="E307" s="6">
        <f>IF(B307&amp;""="","",IFERROR(INDEX('الإعدادات'!$B$15:$B$29,MATCH(B307&amp;"",'الإعدادات'!$A$15:$A$29,0)),""))</f>
        <v/>
      </c>
      <c r="F307" s="19">
        <f>IF(B307&amp;""="","",IFERROR(INDEX('الإعدادات'!$C$15:$C$29,MATCH(B307&amp;"",'الإعدادات'!$A$15:$A$29,0)),""))</f>
        <v/>
      </c>
      <c r="G307" s="19">
        <f>IF(B307&amp;""="","",IFERROR(INDEX('الإعدادات'!$D$15:$D$29,MATCH(B307&amp;"",'الإعدادات'!$A$15:$A$29,0)),""))</f>
        <v/>
      </c>
      <c r="H307" s="19">
        <f>IF(AND(ISNUMBER(C307),ISNUMBER(D307)),C307+D307,"")</f>
        <v/>
      </c>
      <c r="I307" s="20">
        <f>IF(ISNUMBER(H307),IF(ISNUMBER(F307),IF(F307+G307=0,"",H307/(F307+G307)),""),"")</f>
        <v/>
      </c>
      <c r="J307" s="6">
        <f>IF(AND(A307&amp;""="",B307&amp;""=""),"",IF(A307&amp;""="","بدون طالب",IF(NOT(ISNUMBER(F307)),"مادة غير موجودة",IF(I307="","ناقص",IF(I307&gt;='الإعدادات'!$B$4,"ناجح","متعثر")))))</f>
        <v/>
      </c>
      <c r="K307" s="21">
        <f>IF(J307="","",IF(OR(J307="ناجح",J307="متعثر"),1,0))</f>
        <v/>
      </c>
      <c r="L307" s="19">
        <f>IF(K307=1,C307*INDEX('الإعدادات'!$E$15:$E$29,MATCH(B307&amp;"",'الإعدادات'!$A$15:$A$29,0)),"")</f>
        <v/>
      </c>
      <c r="M307" s="19">
        <f>IF(K307=1,D307*INDEX('الإعدادات'!$E$15:$E$29,MATCH(B307&amp;"",'الإعدادات'!$A$15:$A$29,0)),"")</f>
        <v/>
      </c>
      <c r="N307" s="19">
        <f>IF(K307=1,(F307+G307)*INDEX('الإعدادات'!$E$15:$E$29,MATCH(B307&amp;"",'الإعدادات'!$A$15:$A$29,0)),"")</f>
        <v/>
      </c>
      <c r="O307" s="15">
        <f>IF(J307="متعثر",COUNTIF($J$6:J307,"متعثر"),"")</f>
        <v/>
      </c>
      <c r="P307" s="6">
        <f>IF(J307="","",IF(J307="بدون طالب","اختر الطالب",IF(J307="مادة غير موجودة","اختر المادة من الإعدادات",IF(COUNTIF('الطلاب'!$A$6:$A$305,A307&amp;"")=0,"الطالب غير موجود في الطلاب",IF(IF(ISNUMBER(C307),IF(ISNUMBER(F307),IF(C307&gt;F307,1,0),0),0)=1,"أعمال السنة أكبر من الحد الأقصى",IF(IF(ISNUMBER(D307),IF(ISNUMBER(G307),IF(D307&gt;G307,1,0),0),0)=1,"النهائي أكبر من الحد الأقصى",IF(J307="ناقص","درجة غير مكتوبة","")))))))</f>
        <v/>
      </c>
    </row>
    <row r="308">
      <c r="A308" s="5" t="n"/>
      <c r="B308" s="5" t="n"/>
      <c r="C308" s="18" t="n"/>
      <c r="D308" s="18" t="n"/>
      <c r="E308" s="6">
        <f>IF(B308&amp;""="","",IFERROR(INDEX('الإعدادات'!$B$15:$B$29,MATCH(B308&amp;"",'الإعدادات'!$A$15:$A$29,0)),""))</f>
        <v/>
      </c>
      <c r="F308" s="19">
        <f>IF(B308&amp;""="","",IFERROR(INDEX('الإعدادات'!$C$15:$C$29,MATCH(B308&amp;"",'الإعدادات'!$A$15:$A$29,0)),""))</f>
        <v/>
      </c>
      <c r="G308" s="19">
        <f>IF(B308&amp;""="","",IFERROR(INDEX('الإعدادات'!$D$15:$D$29,MATCH(B308&amp;"",'الإعدادات'!$A$15:$A$29,0)),""))</f>
        <v/>
      </c>
      <c r="H308" s="19">
        <f>IF(AND(ISNUMBER(C308),ISNUMBER(D308)),C308+D308,"")</f>
        <v/>
      </c>
      <c r="I308" s="20">
        <f>IF(ISNUMBER(H308),IF(ISNUMBER(F308),IF(F308+G308=0,"",H308/(F308+G308)),""),"")</f>
        <v/>
      </c>
      <c r="J308" s="6">
        <f>IF(AND(A308&amp;""="",B308&amp;""=""),"",IF(A308&amp;""="","بدون طالب",IF(NOT(ISNUMBER(F308)),"مادة غير موجودة",IF(I308="","ناقص",IF(I308&gt;='الإعدادات'!$B$4,"ناجح","متعثر")))))</f>
        <v/>
      </c>
      <c r="K308" s="21">
        <f>IF(J308="","",IF(OR(J308="ناجح",J308="متعثر"),1,0))</f>
        <v/>
      </c>
      <c r="L308" s="19">
        <f>IF(K308=1,C308*INDEX('الإعدادات'!$E$15:$E$29,MATCH(B308&amp;"",'الإعدادات'!$A$15:$A$29,0)),"")</f>
        <v/>
      </c>
      <c r="M308" s="19">
        <f>IF(K308=1,D308*INDEX('الإعدادات'!$E$15:$E$29,MATCH(B308&amp;"",'الإعدادات'!$A$15:$A$29,0)),"")</f>
        <v/>
      </c>
      <c r="N308" s="19">
        <f>IF(K308=1,(F308+G308)*INDEX('الإعدادات'!$E$15:$E$29,MATCH(B308&amp;"",'الإعدادات'!$A$15:$A$29,0)),"")</f>
        <v/>
      </c>
      <c r="O308" s="15">
        <f>IF(J308="متعثر",COUNTIF($J$6:J308,"متعثر"),"")</f>
        <v/>
      </c>
      <c r="P308" s="6">
        <f>IF(J308="","",IF(J308="بدون طالب","اختر الطالب",IF(J308="مادة غير موجودة","اختر المادة من الإعدادات",IF(COUNTIF('الطلاب'!$A$6:$A$305,A308&amp;"")=0,"الطالب غير موجود في الطلاب",IF(IF(ISNUMBER(C308),IF(ISNUMBER(F308),IF(C308&gt;F308,1,0),0),0)=1,"أعمال السنة أكبر من الحد الأقصى",IF(IF(ISNUMBER(D308),IF(ISNUMBER(G308),IF(D308&gt;G308,1,0),0),0)=1,"النهائي أكبر من الحد الأقصى",IF(J308="ناقص","درجة غير مكتوبة","")))))))</f>
        <v/>
      </c>
    </row>
    <row r="309">
      <c r="A309" s="5" t="n"/>
      <c r="B309" s="5" t="n"/>
      <c r="C309" s="18" t="n"/>
      <c r="D309" s="18" t="n"/>
      <c r="E309" s="6">
        <f>IF(B309&amp;""="","",IFERROR(INDEX('الإعدادات'!$B$15:$B$29,MATCH(B309&amp;"",'الإعدادات'!$A$15:$A$29,0)),""))</f>
        <v/>
      </c>
      <c r="F309" s="19">
        <f>IF(B309&amp;""="","",IFERROR(INDEX('الإعدادات'!$C$15:$C$29,MATCH(B309&amp;"",'الإعدادات'!$A$15:$A$29,0)),""))</f>
        <v/>
      </c>
      <c r="G309" s="19">
        <f>IF(B309&amp;""="","",IFERROR(INDEX('الإعدادات'!$D$15:$D$29,MATCH(B309&amp;"",'الإعدادات'!$A$15:$A$29,0)),""))</f>
        <v/>
      </c>
      <c r="H309" s="19">
        <f>IF(AND(ISNUMBER(C309),ISNUMBER(D309)),C309+D309,"")</f>
        <v/>
      </c>
      <c r="I309" s="20">
        <f>IF(ISNUMBER(H309),IF(ISNUMBER(F309),IF(F309+G309=0,"",H309/(F309+G309)),""),"")</f>
        <v/>
      </c>
      <c r="J309" s="6">
        <f>IF(AND(A309&amp;""="",B309&amp;""=""),"",IF(A309&amp;""="","بدون طالب",IF(NOT(ISNUMBER(F309)),"مادة غير موجودة",IF(I309="","ناقص",IF(I309&gt;='الإعدادات'!$B$4,"ناجح","متعثر")))))</f>
        <v/>
      </c>
      <c r="K309" s="21">
        <f>IF(J309="","",IF(OR(J309="ناجح",J309="متعثر"),1,0))</f>
        <v/>
      </c>
      <c r="L309" s="19">
        <f>IF(K309=1,C309*INDEX('الإعدادات'!$E$15:$E$29,MATCH(B309&amp;"",'الإعدادات'!$A$15:$A$29,0)),"")</f>
        <v/>
      </c>
      <c r="M309" s="19">
        <f>IF(K309=1,D309*INDEX('الإعدادات'!$E$15:$E$29,MATCH(B309&amp;"",'الإعدادات'!$A$15:$A$29,0)),"")</f>
        <v/>
      </c>
      <c r="N309" s="19">
        <f>IF(K309=1,(F309+G309)*INDEX('الإعدادات'!$E$15:$E$29,MATCH(B309&amp;"",'الإعدادات'!$A$15:$A$29,0)),"")</f>
        <v/>
      </c>
      <c r="O309" s="15">
        <f>IF(J309="متعثر",COUNTIF($J$6:J309,"متعثر"),"")</f>
        <v/>
      </c>
      <c r="P309" s="6">
        <f>IF(J309="","",IF(J309="بدون طالب","اختر الطالب",IF(J309="مادة غير موجودة","اختر المادة من الإعدادات",IF(COUNTIF('الطلاب'!$A$6:$A$305,A309&amp;"")=0,"الطالب غير موجود في الطلاب",IF(IF(ISNUMBER(C309),IF(ISNUMBER(F309),IF(C309&gt;F309,1,0),0),0)=1,"أعمال السنة أكبر من الحد الأقصى",IF(IF(ISNUMBER(D309),IF(ISNUMBER(G309),IF(D309&gt;G309,1,0),0),0)=1,"النهائي أكبر من الحد الأقصى",IF(J309="ناقص","درجة غير مكتوبة","")))))))</f>
        <v/>
      </c>
    </row>
    <row r="310">
      <c r="A310" s="5" t="n"/>
      <c r="B310" s="5" t="n"/>
      <c r="C310" s="18" t="n"/>
      <c r="D310" s="18" t="n"/>
      <c r="E310" s="6">
        <f>IF(B310&amp;""="","",IFERROR(INDEX('الإعدادات'!$B$15:$B$29,MATCH(B310&amp;"",'الإعدادات'!$A$15:$A$29,0)),""))</f>
        <v/>
      </c>
      <c r="F310" s="19">
        <f>IF(B310&amp;""="","",IFERROR(INDEX('الإعدادات'!$C$15:$C$29,MATCH(B310&amp;"",'الإعدادات'!$A$15:$A$29,0)),""))</f>
        <v/>
      </c>
      <c r="G310" s="19">
        <f>IF(B310&amp;""="","",IFERROR(INDEX('الإعدادات'!$D$15:$D$29,MATCH(B310&amp;"",'الإعدادات'!$A$15:$A$29,0)),""))</f>
        <v/>
      </c>
      <c r="H310" s="19">
        <f>IF(AND(ISNUMBER(C310),ISNUMBER(D310)),C310+D310,"")</f>
        <v/>
      </c>
      <c r="I310" s="20">
        <f>IF(ISNUMBER(H310),IF(ISNUMBER(F310),IF(F310+G310=0,"",H310/(F310+G310)),""),"")</f>
        <v/>
      </c>
      <c r="J310" s="6">
        <f>IF(AND(A310&amp;""="",B310&amp;""=""),"",IF(A310&amp;""="","بدون طالب",IF(NOT(ISNUMBER(F310)),"مادة غير موجودة",IF(I310="","ناقص",IF(I310&gt;='الإعدادات'!$B$4,"ناجح","متعثر")))))</f>
        <v/>
      </c>
      <c r="K310" s="21">
        <f>IF(J310="","",IF(OR(J310="ناجح",J310="متعثر"),1,0))</f>
        <v/>
      </c>
      <c r="L310" s="19">
        <f>IF(K310=1,C310*INDEX('الإعدادات'!$E$15:$E$29,MATCH(B310&amp;"",'الإعدادات'!$A$15:$A$29,0)),"")</f>
        <v/>
      </c>
      <c r="M310" s="19">
        <f>IF(K310=1,D310*INDEX('الإعدادات'!$E$15:$E$29,MATCH(B310&amp;"",'الإعدادات'!$A$15:$A$29,0)),"")</f>
        <v/>
      </c>
      <c r="N310" s="19">
        <f>IF(K310=1,(F310+G310)*INDEX('الإعدادات'!$E$15:$E$29,MATCH(B310&amp;"",'الإعدادات'!$A$15:$A$29,0)),"")</f>
        <v/>
      </c>
      <c r="O310" s="15">
        <f>IF(J310="متعثر",COUNTIF($J$6:J310,"متعثر"),"")</f>
        <v/>
      </c>
      <c r="P310" s="6">
        <f>IF(J310="","",IF(J310="بدون طالب","اختر الطالب",IF(J310="مادة غير موجودة","اختر المادة من الإعدادات",IF(COUNTIF('الطلاب'!$A$6:$A$305,A310&amp;"")=0,"الطالب غير موجود في الطلاب",IF(IF(ISNUMBER(C310),IF(ISNUMBER(F310),IF(C310&gt;F310,1,0),0),0)=1,"أعمال السنة أكبر من الحد الأقصى",IF(IF(ISNUMBER(D310),IF(ISNUMBER(G310),IF(D310&gt;G310,1,0),0),0)=1,"النهائي أكبر من الحد الأقصى",IF(J310="ناقص","درجة غير مكتوبة","")))))))</f>
        <v/>
      </c>
    </row>
    <row r="311">
      <c r="A311" s="5" t="n"/>
      <c r="B311" s="5" t="n"/>
      <c r="C311" s="18" t="n"/>
      <c r="D311" s="18" t="n"/>
      <c r="E311" s="6">
        <f>IF(B311&amp;""="","",IFERROR(INDEX('الإعدادات'!$B$15:$B$29,MATCH(B311&amp;"",'الإعدادات'!$A$15:$A$29,0)),""))</f>
        <v/>
      </c>
      <c r="F311" s="19">
        <f>IF(B311&amp;""="","",IFERROR(INDEX('الإعدادات'!$C$15:$C$29,MATCH(B311&amp;"",'الإعدادات'!$A$15:$A$29,0)),""))</f>
        <v/>
      </c>
      <c r="G311" s="19">
        <f>IF(B311&amp;""="","",IFERROR(INDEX('الإعدادات'!$D$15:$D$29,MATCH(B311&amp;"",'الإعدادات'!$A$15:$A$29,0)),""))</f>
        <v/>
      </c>
      <c r="H311" s="19">
        <f>IF(AND(ISNUMBER(C311),ISNUMBER(D311)),C311+D311,"")</f>
        <v/>
      </c>
      <c r="I311" s="20">
        <f>IF(ISNUMBER(H311),IF(ISNUMBER(F311),IF(F311+G311=0,"",H311/(F311+G311)),""),"")</f>
        <v/>
      </c>
      <c r="J311" s="6">
        <f>IF(AND(A311&amp;""="",B311&amp;""=""),"",IF(A311&amp;""="","بدون طالب",IF(NOT(ISNUMBER(F311)),"مادة غير موجودة",IF(I311="","ناقص",IF(I311&gt;='الإعدادات'!$B$4,"ناجح","متعثر")))))</f>
        <v/>
      </c>
      <c r="K311" s="21">
        <f>IF(J311="","",IF(OR(J311="ناجح",J311="متعثر"),1,0))</f>
        <v/>
      </c>
      <c r="L311" s="19">
        <f>IF(K311=1,C311*INDEX('الإعدادات'!$E$15:$E$29,MATCH(B311&amp;"",'الإعدادات'!$A$15:$A$29,0)),"")</f>
        <v/>
      </c>
      <c r="M311" s="19">
        <f>IF(K311=1,D311*INDEX('الإعدادات'!$E$15:$E$29,MATCH(B311&amp;"",'الإعدادات'!$A$15:$A$29,0)),"")</f>
        <v/>
      </c>
      <c r="N311" s="19">
        <f>IF(K311=1,(F311+G311)*INDEX('الإعدادات'!$E$15:$E$29,MATCH(B311&amp;"",'الإعدادات'!$A$15:$A$29,0)),"")</f>
        <v/>
      </c>
      <c r="O311" s="15">
        <f>IF(J311="متعثر",COUNTIF($J$6:J311,"متعثر"),"")</f>
        <v/>
      </c>
      <c r="P311" s="6">
        <f>IF(J311="","",IF(J311="بدون طالب","اختر الطالب",IF(J311="مادة غير موجودة","اختر المادة من الإعدادات",IF(COUNTIF('الطلاب'!$A$6:$A$305,A311&amp;"")=0,"الطالب غير موجود في الطلاب",IF(IF(ISNUMBER(C311),IF(ISNUMBER(F311),IF(C311&gt;F311,1,0),0),0)=1,"أعمال السنة أكبر من الحد الأقصى",IF(IF(ISNUMBER(D311),IF(ISNUMBER(G311),IF(D311&gt;G311,1,0),0),0)=1,"النهائي أكبر من الحد الأقصى",IF(J311="ناقص","درجة غير مكتوبة","")))))))</f>
        <v/>
      </c>
    </row>
    <row r="312">
      <c r="A312" s="5" t="n"/>
      <c r="B312" s="5" t="n"/>
      <c r="C312" s="18" t="n"/>
      <c r="D312" s="18" t="n"/>
      <c r="E312" s="6">
        <f>IF(B312&amp;""="","",IFERROR(INDEX('الإعدادات'!$B$15:$B$29,MATCH(B312&amp;"",'الإعدادات'!$A$15:$A$29,0)),""))</f>
        <v/>
      </c>
      <c r="F312" s="19">
        <f>IF(B312&amp;""="","",IFERROR(INDEX('الإعدادات'!$C$15:$C$29,MATCH(B312&amp;"",'الإعدادات'!$A$15:$A$29,0)),""))</f>
        <v/>
      </c>
      <c r="G312" s="19">
        <f>IF(B312&amp;""="","",IFERROR(INDEX('الإعدادات'!$D$15:$D$29,MATCH(B312&amp;"",'الإعدادات'!$A$15:$A$29,0)),""))</f>
        <v/>
      </c>
      <c r="H312" s="19">
        <f>IF(AND(ISNUMBER(C312),ISNUMBER(D312)),C312+D312,"")</f>
        <v/>
      </c>
      <c r="I312" s="20">
        <f>IF(ISNUMBER(H312),IF(ISNUMBER(F312),IF(F312+G312=0,"",H312/(F312+G312)),""),"")</f>
        <v/>
      </c>
      <c r="J312" s="6">
        <f>IF(AND(A312&amp;""="",B312&amp;""=""),"",IF(A312&amp;""="","بدون طالب",IF(NOT(ISNUMBER(F312)),"مادة غير موجودة",IF(I312="","ناقص",IF(I312&gt;='الإعدادات'!$B$4,"ناجح","متعثر")))))</f>
        <v/>
      </c>
      <c r="K312" s="21">
        <f>IF(J312="","",IF(OR(J312="ناجح",J312="متعثر"),1,0))</f>
        <v/>
      </c>
      <c r="L312" s="19">
        <f>IF(K312=1,C312*INDEX('الإعدادات'!$E$15:$E$29,MATCH(B312&amp;"",'الإعدادات'!$A$15:$A$29,0)),"")</f>
        <v/>
      </c>
      <c r="M312" s="19">
        <f>IF(K312=1,D312*INDEX('الإعدادات'!$E$15:$E$29,MATCH(B312&amp;"",'الإعدادات'!$A$15:$A$29,0)),"")</f>
        <v/>
      </c>
      <c r="N312" s="19">
        <f>IF(K312=1,(F312+G312)*INDEX('الإعدادات'!$E$15:$E$29,MATCH(B312&amp;"",'الإعدادات'!$A$15:$A$29,0)),"")</f>
        <v/>
      </c>
      <c r="O312" s="15">
        <f>IF(J312="متعثر",COUNTIF($J$6:J312,"متعثر"),"")</f>
        <v/>
      </c>
      <c r="P312" s="6">
        <f>IF(J312="","",IF(J312="بدون طالب","اختر الطالب",IF(J312="مادة غير موجودة","اختر المادة من الإعدادات",IF(COUNTIF('الطلاب'!$A$6:$A$305,A312&amp;"")=0,"الطالب غير موجود في الطلاب",IF(IF(ISNUMBER(C312),IF(ISNUMBER(F312),IF(C312&gt;F312,1,0),0),0)=1,"أعمال السنة أكبر من الحد الأقصى",IF(IF(ISNUMBER(D312),IF(ISNUMBER(G312),IF(D312&gt;G312,1,0),0),0)=1,"النهائي أكبر من الحد الأقصى",IF(J312="ناقص","درجة غير مكتوبة","")))))))</f>
        <v/>
      </c>
    </row>
    <row r="313">
      <c r="A313" s="5" t="n"/>
      <c r="B313" s="5" t="n"/>
      <c r="C313" s="18" t="n"/>
      <c r="D313" s="18" t="n"/>
      <c r="E313" s="6">
        <f>IF(B313&amp;""="","",IFERROR(INDEX('الإعدادات'!$B$15:$B$29,MATCH(B313&amp;"",'الإعدادات'!$A$15:$A$29,0)),""))</f>
        <v/>
      </c>
      <c r="F313" s="19">
        <f>IF(B313&amp;""="","",IFERROR(INDEX('الإعدادات'!$C$15:$C$29,MATCH(B313&amp;"",'الإعدادات'!$A$15:$A$29,0)),""))</f>
        <v/>
      </c>
      <c r="G313" s="19">
        <f>IF(B313&amp;""="","",IFERROR(INDEX('الإعدادات'!$D$15:$D$29,MATCH(B313&amp;"",'الإعدادات'!$A$15:$A$29,0)),""))</f>
        <v/>
      </c>
      <c r="H313" s="19">
        <f>IF(AND(ISNUMBER(C313),ISNUMBER(D313)),C313+D313,"")</f>
        <v/>
      </c>
      <c r="I313" s="20">
        <f>IF(ISNUMBER(H313),IF(ISNUMBER(F313),IF(F313+G313=0,"",H313/(F313+G313)),""),"")</f>
        <v/>
      </c>
      <c r="J313" s="6">
        <f>IF(AND(A313&amp;""="",B313&amp;""=""),"",IF(A313&amp;""="","بدون طالب",IF(NOT(ISNUMBER(F313)),"مادة غير موجودة",IF(I313="","ناقص",IF(I313&gt;='الإعدادات'!$B$4,"ناجح","متعثر")))))</f>
        <v/>
      </c>
      <c r="K313" s="21">
        <f>IF(J313="","",IF(OR(J313="ناجح",J313="متعثر"),1,0))</f>
        <v/>
      </c>
      <c r="L313" s="19">
        <f>IF(K313=1,C313*INDEX('الإعدادات'!$E$15:$E$29,MATCH(B313&amp;"",'الإعدادات'!$A$15:$A$29,0)),"")</f>
        <v/>
      </c>
      <c r="M313" s="19">
        <f>IF(K313=1,D313*INDEX('الإعدادات'!$E$15:$E$29,MATCH(B313&amp;"",'الإعدادات'!$A$15:$A$29,0)),"")</f>
        <v/>
      </c>
      <c r="N313" s="19">
        <f>IF(K313=1,(F313+G313)*INDEX('الإعدادات'!$E$15:$E$29,MATCH(B313&amp;"",'الإعدادات'!$A$15:$A$29,0)),"")</f>
        <v/>
      </c>
      <c r="O313" s="15">
        <f>IF(J313="متعثر",COUNTIF($J$6:J313,"متعثر"),"")</f>
        <v/>
      </c>
      <c r="P313" s="6">
        <f>IF(J313="","",IF(J313="بدون طالب","اختر الطالب",IF(J313="مادة غير موجودة","اختر المادة من الإعدادات",IF(COUNTIF('الطلاب'!$A$6:$A$305,A313&amp;"")=0,"الطالب غير موجود في الطلاب",IF(IF(ISNUMBER(C313),IF(ISNUMBER(F313),IF(C313&gt;F313,1,0),0),0)=1,"أعمال السنة أكبر من الحد الأقصى",IF(IF(ISNUMBER(D313),IF(ISNUMBER(G313),IF(D313&gt;G313,1,0),0),0)=1,"النهائي أكبر من الحد الأقصى",IF(J313="ناقص","درجة غير مكتوبة","")))))))</f>
        <v/>
      </c>
    </row>
    <row r="314">
      <c r="A314" s="5" t="n"/>
      <c r="B314" s="5" t="n"/>
      <c r="C314" s="18" t="n"/>
      <c r="D314" s="18" t="n"/>
      <c r="E314" s="6">
        <f>IF(B314&amp;""="","",IFERROR(INDEX('الإعدادات'!$B$15:$B$29,MATCH(B314&amp;"",'الإعدادات'!$A$15:$A$29,0)),""))</f>
        <v/>
      </c>
      <c r="F314" s="19">
        <f>IF(B314&amp;""="","",IFERROR(INDEX('الإعدادات'!$C$15:$C$29,MATCH(B314&amp;"",'الإعدادات'!$A$15:$A$29,0)),""))</f>
        <v/>
      </c>
      <c r="G314" s="19">
        <f>IF(B314&amp;""="","",IFERROR(INDEX('الإعدادات'!$D$15:$D$29,MATCH(B314&amp;"",'الإعدادات'!$A$15:$A$29,0)),""))</f>
        <v/>
      </c>
      <c r="H314" s="19">
        <f>IF(AND(ISNUMBER(C314),ISNUMBER(D314)),C314+D314,"")</f>
        <v/>
      </c>
      <c r="I314" s="20">
        <f>IF(ISNUMBER(H314),IF(ISNUMBER(F314),IF(F314+G314=0,"",H314/(F314+G314)),""),"")</f>
        <v/>
      </c>
      <c r="J314" s="6">
        <f>IF(AND(A314&amp;""="",B314&amp;""=""),"",IF(A314&amp;""="","بدون طالب",IF(NOT(ISNUMBER(F314)),"مادة غير موجودة",IF(I314="","ناقص",IF(I314&gt;='الإعدادات'!$B$4,"ناجح","متعثر")))))</f>
        <v/>
      </c>
      <c r="K314" s="21">
        <f>IF(J314="","",IF(OR(J314="ناجح",J314="متعثر"),1,0))</f>
        <v/>
      </c>
      <c r="L314" s="19">
        <f>IF(K314=1,C314*INDEX('الإعدادات'!$E$15:$E$29,MATCH(B314&amp;"",'الإعدادات'!$A$15:$A$29,0)),"")</f>
        <v/>
      </c>
      <c r="M314" s="19">
        <f>IF(K314=1,D314*INDEX('الإعدادات'!$E$15:$E$29,MATCH(B314&amp;"",'الإعدادات'!$A$15:$A$29,0)),"")</f>
        <v/>
      </c>
      <c r="N314" s="19">
        <f>IF(K314=1,(F314+G314)*INDEX('الإعدادات'!$E$15:$E$29,MATCH(B314&amp;"",'الإعدادات'!$A$15:$A$29,0)),"")</f>
        <v/>
      </c>
      <c r="O314" s="15">
        <f>IF(J314="متعثر",COUNTIF($J$6:J314,"متعثر"),"")</f>
        <v/>
      </c>
      <c r="P314" s="6">
        <f>IF(J314="","",IF(J314="بدون طالب","اختر الطالب",IF(J314="مادة غير موجودة","اختر المادة من الإعدادات",IF(COUNTIF('الطلاب'!$A$6:$A$305,A314&amp;"")=0,"الطالب غير موجود في الطلاب",IF(IF(ISNUMBER(C314),IF(ISNUMBER(F314),IF(C314&gt;F314,1,0),0),0)=1,"أعمال السنة أكبر من الحد الأقصى",IF(IF(ISNUMBER(D314),IF(ISNUMBER(G314),IF(D314&gt;G314,1,0),0),0)=1,"النهائي أكبر من الحد الأقصى",IF(J314="ناقص","درجة غير مكتوبة","")))))))</f>
        <v/>
      </c>
    </row>
    <row r="315">
      <c r="A315" s="5" t="n"/>
      <c r="B315" s="5" t="n"/>
      <c r="C315" s="18" t="n"/>
      <c r="D315" s="18" t="n"/>
      <c r="E315" s="6">
        <f>IF(B315&amp;""="","",IFERROR(INDEX('الإعدادات'!$B$15:$B$29,MATCH(B315&amp;"",'الإعدادات'!$A$15:$A$29,0)),""))</f>
        <v/>
      </c>
      <c r="F315" s="19">
        <f>IF(B315&amp;""="","",IFERROR(INDEX('الإعدادات'!$C$15:$C$29,MATCH(B315&amp;"",'الإعدادات'!$A$15:$A$29,0)),""))</f>
        <v/>
      </c>
      <c r="G315" s="19">
        <f>IF(B315&amp;""="","",IFERROR(INDEX('الإعدادات'!$D$15:$D$29,MATCH(B315&amp;"",'الإعدادات'!$A$15:$A$29,0)),""))</f>
        <v/>
      </c>
      <c r="H315" s="19">
        <f>IF(AND(ISNUMBER(C315),ISNUMBER(D315)),C315+D315,"")</f>
        <v/>
      </c>
      <c r="I315" s="20">
        <f>IF(ISNUMBER(H315),IF(ISNUMBER(F315),IF(F315+G315=0,"",H315/(F315+G315)),""),"")</f>
        <v/>
      </c>
      <c r="J315" s="6">
        <f>IF(AND(A315&amp;""="",B315&amp;""=""),"",IF(A315&amp;""="","بدون طالب",IF(NOT(ISNUMBER(F315)),"مادة غير موجودة",IF(I315="","ناقص",IF(I315&gt;='الإعدادات'!$B$4,"ناجح","متعثر")))))</f>
        <v/>
      </c>
      <c r="K315" s="21">
        <f>IF(J315="","",IF(OR(J315="ناجح",J315="متعثر"),1,0))</f>
        <v/>
      </c>
      <c r="L315" s="19">
        <f>IF(K315=1,C315*INDEX('الإعدادات'!$E$15:$E$29,MATCH(B315&amp;"",'الإعدادات'!$A$15:$A$29,0)),"")</f>
        <v/>
      </c>
      <c r="M315" s="19">
        <f>IF(K315=1,D315*INDEX('الإعدادات'!$E$15:$E$29,MATCH(B315&amp;"",'الإعدادات'!$A$15:$A$29,0)),"")</f>
        <v/>
      </c>
      <c r="N315" s="19">
        <f>IF(K315=1,(F315+G315)*INDEX('الإعدادات'!$E$15:$E$29,MATCH(B315&amp;"",'الإعدادات'!$A$15:$A$29,0)),"")</f>
        <v/>
      </c>
      <c r="O315" s="15">
        <f>IF(J315="متعثر",COUNTIF($J$6:J315,"متعثر"),"")</f>
        <v/>
      </c>
      <c r="P315" s="6">
        <f>IF(J315="","",IF(J315="بدون طالب","اختر الطالب",IF(J315="مادة غير موجودة","اختر المادة من الإعدادات",IF(COUNTIF('الطلاب'!$A$6:$A$305,A315&amp;"")=0,"الطالب غير موجود في الطلاب",IF(IF(ISNUMBER(C315),IF(ISNUMBER(F315),IF(C315&gt;F315,1,0),0),0)=1,"أعمال السنة أكبر من الحد الأقصى",IF(IF(ISNUMBER(D315),IF(ISNUMBER(G315),IF(D315&gt;G315,1,0),0),0)=1,"النهائي أكبر من الحد الأقصى",IF(J315="ناقص","درجة غير مكتوبة","")))))))</f>
        <v/>
      </c>
    </row>
    <row r="316">
      <c r="A316" s="5" t="n"/>
      <c r="B316" s="5" t="n"/>
      <c r="C316" s="18" t="n"/>
      <c r="D316" s="18" t="n"/>
      <c r="E316" s="6">
        <f>IF(B316&amp;""="","",IFERROR(INDEX('الإعدادات'!$B$15:$B$29,MATCH(B316&amp;"",'الإعدادات'!$A$15:$A$29,0)),""))</f>
        <v/>
      </c>
      <c r="F316" s="19">
        <f>IF(B316&amp;""="","",IFERROR(INDEX('الإعدادات'!$C$15:$C$29,MATCH(B316&amp;"",'الإعدادات'!$A$15:$A$29,0)),""))</f>
        <v/>
      </c>
      <c r="G316" s="19">
        <f>IF(B316&amp;""="","",IFERROR(INDEX('الإعدادات'!$D$15:$D$29,MATCH(B316&amp;"",'الإعدادات'!$A$15:$A$29,0)),""))</f>
        <v/>
      </c>
      <c r="H316" s="19">
        <f>IF(AND(ISNUMBER(C316),ISNUMBER(D316)),C316+D316,"")</f>
        <v/>
      </c>
      <c r="I316" s="20">
        <f>IF(ISNUMBER(H316),IF(ISNUMBER(F316),IF(F316+G316=0,"",H316/(F316+G316)),""),"")</f>
        <v/>
      </c>
      <c r="J316" s="6">
        <f>IF(AND(A316&amp;""="",B316&amp;""=""),"",IF(A316&amp;""="","بدون طالب",IF(NOT(ISNUMBER(F316)),"مادة غير موجودة",IF(I316="","ناقص",IF(I316&gt;='الإعدادات'!$B$4,"ناجح","متعثر")))))</f>
        <v/>
      </c>
      <c r="K316" s="21">
        <f>IF(J316="","",IF(OR(J316="ناجح",J316="متعثر"),1,0))</f>
        <v/>
      </c>
      <c r="L316" s="19">
        <f>IF(K316=1,C316*INDEX('الإعدادات'!$E$15:$E$29,MATCH(B316&amp;"",'الإعدادات'!$A$15:$A$29,0)),"")</f>
        <v/>
      </c>
      <c r="M316" s="19">
        <f>IF(K316=1,D316*INDEX('الإعدادات'!$E$15:$E$29,MATCH(B316&amp;"",'الإعدادات'!$A$15:$A$29,0)),"")</f>
        <v/>
      </c>
      <c r="N316" s="19">
        <f>IF(K316=1,(F316+G316)*INDEX('الإعدادات'!$E$15:$E$29,MATCH(B316&amp;"",'الإعدادات'!$A$15:$A$29,0)),"")</f>
        <v/>
      </c>
      <c r="O316" s="15">
        <f>IF(J316="متعثر",COUNTIF($J$6:J316,"متعثر"),"")</f>
        <v/>
      </c>
      <c r="P316" s="6">
        <f>IF(J316="","",IF(J316="بدون طالب","اختر الطالب",IF(J316="مادة غير موجودة","اختر المادة من الإعدادات",IF(COUNTIF('الطلاب'!$A$6:$A$305,A316&amp;"")=0,"الطالب غير موجود في الطلاب",IF(IF(ISNUMBER(C316),IF(ISNUMBER(F316),IF(C316&gt;F316,1,0),0),0)=1,"أعمال السنة أكبر من الحد الأقصى",IF(IF(ISNUMBER(D316),IF(ISNUMBER(G316),IF(D316&gt;G316,1,0),0),0)=1,"النهائي أكبر من الحد الأقصى",IF(J316="ناقص","درجة غير مكتوبة","")))))))</f>
        <v/>
      </c>
    </row>
    <row r="317">
      <c r="A317" s="5" t="n"/>
      <c r="B317" s="5" t="n"/>
      <c r="C317" s="18" t="n"/>
      <c r="D317" s="18" t="n"/>
      <c r="E317" s="6">
        <f>IF(B317&amp;""="","",IFERROR(INDEX('الإعدادات'!$B$15:$B$29,MATCH(B317&amp;"",'الإعدادات'!$A$15:$A$29,0)),""))</f>
        <v/>
      </c>
      <c r="F317" s="19">
        <f>IF(B317&amp;""="","",IFERROR(INDEX('الإعدادات'!$C$15:$C$29,MATCH(B317&amp;"",'الإعدادات'!$A$15:$A$29,0)),""))</f>
        <v/>
      </c>
      <c r="G317" s="19">
        <f>IF(B317&amp;""="","",IFERROR(INDEX('الإعدادات'!$D$15:$D$29,MATCH(B317&amp;"",'الإعدادات'!$A$15:$A$29,0)),""))</f>
        <v/>
      </c>
      <c r="H317" s="19">
        <f>IF(AND(ISNUMBER(C317),ISNUMBER(D317)),C317+D317,"")</f>
        <v/>
      </c>
      <c r="I317" s="20">
        <f>IF(ISNUMBER(H317),IF(ISNUMBER(F317),IF(F317+G317=0,"",H317/(F317+G317)),""),"")</f>
        <v/>
      </c>
      <c r="J317" s="6">
        <f>IF(AND(A317&amp;""="",B317&amp;""=""),"",IF(A317&amp;""="","بدون طالب",IF(NOT(ISNUMBER(F317)),"مادة غير موجودة",IF(I317="","ناقص",IF(I317&gt;='الإعدادات'!$B$4,"ناجح","متعثر")))))</f>
        <v/>
      </c>
      <c r="K317" s="21">
        <f>IF(J317="","",IF(OR(J317="ناجح",J317="متعثر"),1,0))</f>
        <v/>
      </c>
      <c r="L317" s="19">
        <f>IF(K317=1,C317*INDEX('الإعدادات'!$E$15:$E$29,MATCH(B317&amp;"",'الإعدادات'!$A$15:$A$29,0)),"")</f>
        <v/>
      </c>
      <c r="M317" s="19">
        <f>IF(K317=1,D317*INDEX('الإعدادات'!$E$15:$E$29,MATCH(B317&amp;"",'الإعدادات'!$A$15:$A$29,0)),"")</f>
        <v/>
      </c>
      <c r="N317" s="19">
        <f>IF(K317=1,(F317+G317)*INDEX('الإعدادات'!$E$15:$E$29,MATCH(B317&amp;"",'الإعدادات'!$A$15:$A$29,0)),"")</f>
        <v/>
      </c>
      <c r="O317" s="15">
        <f>IF(J317="متعثر",COUNTIF($J$6:J317,"متعثر"),"")</f>
        <v/>
      </c>
      <c r="P317" s="6">
        <f>IF(J317="","",IF(J317="بدون طالب","اختر الطالب",IF(J317="مادة غير موجودة","اختر المادة من الإعدادات",IF(COUNTIF('الطلاب'!$A$6:$A$305,A317&amp;"")=0,"الطالب غير موجود في الطلاب",IF(IF(ISNUMBER(C317),IF(ISNUMBER(F317),IF(C317&gt;F317,1,0),0),0)=1,"أعمال السنة أكبر من الحد الأقصى",IF(IF(ISNUMBER(D317),IF(ISNUMBER(G317),IF(D317&gt;G317,1,0),0),0)=1,"النهائي أكبر من الحد الأقصى",IF(J317="ناقص","درجة غير مكتوبة","")))))))</f>
        <v/>
      </c>
    </row>
    <row r="318">
      <c r="A318" s="5" t="n"/>
      <c r="B318" s="5" t="n"/>
      <c r="C318" s="18" t="n"/>
      <c r="D318" s="18" t="n"/>
      <c r="E318" s="6">
        <f>IF(B318&amp;""="","",IFERROR(INDEX('الإعدادات'!$B$15:$B$29,MATCH(B318&amp;"",'الإعدادات'!$A$15:$A$29,0)),""))</f>
        <v/>
      </c>
      <c r="F318" s="19">
        <f>IF(B318&amp;""="","",IFERROR(INDEX('الإعدادات'!$C$15:$C$29,MATCH(B318&amp;"",'الإعدادات'!$A$15:$A$29,0)),""))</f>
        <v/>
      </c>
      <c r="G318" s="19">
        <f>IF(B318&amp;""="","",IFERROR(INDEX('الإعدادات'!$D$15:$D$29,MATCH(B318&amp;"",'الإعدادات'!$A$15:$A$29,0)),""))</f>
        <v/>
      </c>
      <c r="H318" s="19">
        <f>IF(AND(ISNUMBER(C318),ISNUMBER(D318)),C318+D318,"")</f>
        <v/>
      </c>
      <c r="I318" s="20">
        <f>IF(ISNUMBER(H318),IF(ISNUMBER(F318),IF(F318+G318=0,"",H318/(F318+G318)),""),"")</f>
        <v/>
      </c>
      <c r="J318" s="6">
        <f>IF(AND(A318&amp;""="",B318&amp;""=""),"",IF(A318&amp;""="","بدون طالب",IF(NOT(ISNUMBER(F318)),"مادة غير موجودة",IF(I318="","ناقص",IF(I318&gt;='الإعدادات'!$B$4,"ناجح","متعثر")))))</f>
        <v/>
      </c>
      <c r="K318" s="21">
        <f>IF(J318="","",IF(OR(J318="ناجح",J318="متعثر"),1,0))</f>
        <v/>
      </c>
      <c r="L318" s="19">
        <f>IF(K318=1,C318*INDEX('الإعدادات'!$E$15:$E$29,MATCH(B318&amp;"",'الإعدادات'!$A$15:$A$29,0)),"")</f>
        <v/>
      </c>
      <c r="M318" s="19">
        <f>IF(K318=1,D318*INDEX('الإعدادات'!$E$15:$E$29,MATCH(B318&amp;"",'الإعدادات'!$A$15:$A$29,0)),"")</f>
        <v/>
      </c>
      <c r="N318" s="19">
        <f>IF(K318=1,(F318+G318)*INDEX('الإعدادات'!$E$15:$E$29,MATCH(B318&amp;"",'الإعدادات'!$A$15:$A$29,0)),"")</f>
        <v/>
      </c>
      <c r="O318" s="15">
        <f>IF(J318="متعثر",COUNTIF($J$6:J318,"متعثر"),"")</f>
        <v/>
      </c>
      <c r="P318" s="6">
        <f>IF(J318="","",IF(J318="بدون طالب","اختر الطالب",IF(J318="مادة غير موجودة","اختر المادة من الإعدادات",IF(COUNTIF('الطلاب'!$A$6:$A$305,A318&amp;"")=0,"الطالب غير موجود في الطلاب",IF(IF(ISNUMBER(C318),IF(ISNUMBER(F318),IF(C318&gt;F318,1,0),0),0)=1,"أعمال السنة أكبر من الحد الأقصى",IF(IF(ISNUMBER(D318),IF(ISNUMBER(G318),IF(D318&gt;G318,1,0),0),0)=1,"النهائي أكبر من الحد الأقصى",IF(J318="ناقص","درجة غير مكتوبة","")))))))</f>
        <v/>
      </c>
    </row>
    <row r="319">
      <c r="A319" s="5" t="n"/>
      <c r="B319" s="5" t="n"/>
      <c r="C319" s="18" t="n"/>
      <c r="D319" s="18" t="n"/>
      <c r="E319" s="6">
        <f>IF(B319&amp;""="","",IFERROR(INDEX('الإعدادات'!$B$15:$B$29,MATCH(B319&amp;"",'الإعدادات'!$A$15:$A$29,0)),""))</f>
        <v/>
      </c>
      <c r="F319" s="19">
        <f>IF(B319&amp;""="","",IFERROR(INDEX('الإعدادات'!$C$15:$C$29,MATCH(B319&amp;"",'الإعدادات'!$A$15:$A$29,0)),""))</f>
        <v/>
      </c>
      <c r="G319" s="19">
        <f>IF(B319&amp;""="","",IFERROR(INDEX('الإعدادات'!$D$15:$D$29,MATCH(B319&amp;"",'الإعدادات'!$A$15:$A$29,0)),""))</f>
        <v/>
      </c>
      <c r="H319" s="19">
        <f>IF(AND(ISNUMBER(C319),ISNUMBER(D319)),C319+D319,"")</f>
        <v/>
      </c>
      <c r="I319" s="20">
        <f>IF(ISNUMBER(H319),IF(ISNUMBER(F319),IF(F319+G319=0,"",H319/(F319+G319)),""),"")</f>
        <v/>
      </c>
      <c r="J319" s="6">
        <f>IF(AND(A319&amp;""="",B319&amp;""=""),"",IF(A319&amp;""="","بدون طالب",IF(NOT(ISNUMBER(F319)),"مادة غير موجودة",IF(I319="","ناقص",IF(I319&gt;='الإعدادات'!$B$4,"ناجح","متعثر")))))</f>
        <v/>
      </c>
      <c r="K319" s="21">
        <f>IF(J319="","",IF(OR(J319="ناجح",J319="متعثر"),1,0))</f>
        <v/>
      </c>
      <c r="L319" s="19">
        <f>IF(K319=1,C319*INDEX('الإعدادات'!$E$15:$E$29,MATCH(B319&amp;"",'الإعدادات'!$A$15:$A$29,0)),"")</f>
        <v/>
      </c>
      <c r="M319" s="19">
        <f>IF(K319=1,D319*INDEX('الإعدادات'!$E$15:$E$29,MATCH(B319&amp;"",'الإعدادات'!$A$15:$A$29,0)),"")</f>
        <v/>
      </c>
      <c r="N319" s="19">
        <f>IF(K319=1,(F319+G319)*INDEX('الإعدادات'!$E$15:$E$29,MATCH(B319&amp;"",'الإعدادات'!$A$15:$A$29,0)),"")</f>
        <v/>
      </c>
      <c r="O319" s="15">
        <f>IF(J319="متعثر",COUNTIF($J$6:J319,"متعثر"),"")</f>
        <v/>
      </c>
      <c r="P319" s="6">
        <f>IF(J319="","",IF(J319="بدون طالب","اختر الطالب",IF(J319="مادة غير موجودة","اختر المادة من الإعدادات",IF(COUNTIF('الطلاب'!$A$6:$A$305,A319&amp;"")=0,"الطالب غير موجود في الطلاب",IF(IF(ISNUMBER(C319),IF(ISNUMBER(F319),IF(C319&gt;F319,1,0),0),0)=1,"أعمال السنة أكبر من الحد الأقصى",IF(IF(ISNUMBER(D319),IF(ISNUMBER(G319),IF(D319&gt;G319,1,0),0),0)=1,"النهائي أكبر من الحد الأقصى",IF(J319="ناقص","درجة غير مكتوبة","")))))))</f>
        <v/>
      </c>
    </row>
    <row r="320">
      <c r="A320" s="5" t="n"/>
      <c r="B320" s="5" t="n"/>
      <c r="C320" s="18" t="n"/>
      <c r="D320" s="18" t="n"/>
      <c r="E320" s="6">
        <f>IF(B320&amp;""="","",IFERROR(INDEX('الإعدادات'!$B$15:$B$29,MATCH(B320&amp;"",'الإعدادات'!$A$15:$A$29,0)),""))</f>
        <v/>
      </c>
      <c r="F320" s="19">
        <f>IF(B320&amp;""="","",IFERROR(INDEX('الإعدادات'!$C$15:$C$29,MATCH(B320&amp;"",'الإعدادات'!$A$15:$A$29,0)),""))</f>
        <v/>
      </c>
      <c r="G320" s="19">
        <f>IF(B320&amp;""="","",IFERROR(INDEX('الإعدادات'!$D$15:$D$29,MATCH(B320&amp;"",'الإعدادات'!$A$15:$A$29,0)),""))</f>
        <v/>
      </c>
      <c r="H320" s="19">
        <f>IF(AND(ISNUMBER(C320),ISNUMBER(D320)),C320+D320,"")</f>
        <v/>
      </c>
      <c r="I320" s="20">
        <f>IF(ISNUMBER(H320),IF(ISNUMBER(F320),IF(F320+G320=0,"",H320/(F320+G320)),""),"")</f>
        <v/>
      </c>
      <c r="J320" s="6">
        <f>IF(AND(A320&amp;""="",B320&amp;""=""),"",IF(A320&amp;""="","بدون طالب",IF(NOT(ISNUMBER(F320)),"مادة غير موجودة",IF(I320="","ناقص",IF(I320&gt;='الإعدادات'!$B$4,"ناجح","متعثر")))))</f>
        <v/>
      </c>
      <c r="K320" s="21">
        <f>IF(J320="","",IF(OR(J320="ناجح",J320="متعثر"),1,0))</f>
        <v/>
      </c>
      <c r="L320" s="19">
        <f>IF(K320=1,C320*INDEX('الإعدادات'!$E$15:$E$29,MATCH(B320&amp;"",'الإعدادات'!$A$15:$A$29,0)),"")</f>
        <v/>
      </c>
      <c r="M320" s="19">
        <f>IF(K320=1,D320*INDEX('الإعدادات'!$E$15:$E$29,MATCH(B320&amp;"",'الإعدادات'!$A$15:$A$29,0)),"")</f>
        <v/>
      </c>
      <c r="N320" s="19">
        <f>IF(K320=1,(F320+G320)*INDEX('الإعدادات'!$E$15:$E$29,MATCH(B320&amp;"",'الإعدادات'!$A$15:$A$29,0)),"")</f>
        <v/>
      </c>
      <c r="O320" s="15">
        <f>IF(J320="متعثر",COUNTIF($J$6:J320,"متعثر"),"")</f>
        <v/>
      </c>
      <c r="P320" s="6">
        <f>IF(J320="","",IF(J320="بدون طالب","اختر الطالب",IF(J320="مادة غير موجودة","اختر المادة من الإعدادات",IF(COUNTIF('الطلاب'!$A$6:$A$305,A320&amp;"")=0,"الطالب غير موجود في الطلاب",IF(IF(ISNUMBER(C320),IF(ISNUMBER(F320),IF(C320&gt;F320,1,0),0),0)=1,"أعمال السنة أكبر من الحد الأقصى",IF(IF(ISNUMBER(D320),IF(ISNUMBER(G320),IF(D320&gt;G320,1,0),0),0)=1,"النهائي أكبر من الحد الأقصى",IF(J320="ناقص","درجة غير مكتوبة","")))))))</f>
        <v/>
      </c>
    </row>
    <row r="321">
      <c r="A321" s="5" t="n"/>
      <c r="B321" s="5" t="n"/>
      <c r="C321" s="18" t="n"/>
      <c r="D321" s="18" t="n"/>
      <c r="E321" s="6">
        <f>IF(B321&amp;""="","",IFERROR(INDEX('الإعدادات'!$B$15:$B$29,MATCH(B321&amp;"",'الإعدادات'!$A$15:$A$29,0)),""))</f>
        <v/>
      </c>
      <c r="F321" s="19">
        <f>IF(B321&amp;""="","",IFERROR(INDEX('الإعدادات'!$C$15:$C$29,MATCH(B321&amp;"",'الإعدادات'!$A$15:$A$29,0)),""))</f>
        <v/>
      </c>
      <c r="G321" s="19">
        <f>IF(B321&amp;""="","",IFERROR(INDEX('الإعدادات'!$D$15:$D$29,MATCH(B321&amp;"",'الإعدادات'!$A$15:$A$29,0)),""))</f>
        <v/>
      </c>
      <c r="H321" s="19">
        <f>IF(AND(ISNUMBER(C321),ISNUMBER(D321)),C321+D321,"")</f>
        <v/>
      </c>
      <c r="I321" s="20">
        <f>IF(ISNUMBER(H321),IF(ISNUMBER(F321),IF(F321+G321=0,"",H321/(F321+G321)),""),"")</f>
        <v/>
      </c>
      <c r="J321" s="6">
        <f>IF(AND(A321&amp;""="",B321&amp;""=""),"",IF(A321&amp;""="","بدون طالب",IF(NOT(ISNUMBER(F321)),"مادة غير موجودة",IF(I321="","ناقص",IF(I321&gt;='الإعدادات'!$B$4,"ناجح","متعثر")))))</f>
        <v/>
      </c>
      <c r="K321" s="21">
        <f>IF(J321="","",IF(OR(J321="ناجح",J321="متعثر"),1,0))</f>
        <v/>
      </c>
      <c r="L321" s="19">
        <f>IF(K321=1,C321*INDEX('الإعدادات'!$E$15:$E$29,MATCH(B321&amp;"",'الإعدادات'!$A$15:$A$29,0)),"")</f>
        <v/>
      </c>
      <c r="M321" s="19">
        <f>IF(K321=1,D321*INDEX('الإعدادات'!$E$15:$E$29,MATCH(B321&amp;"",'الإعدادات'!$A$15:$A$29,0)),"")</f>
        <v/>
      </c>
      <c r="N321" s="19">
        <f>IF(K321=1,(F321+G321)*INDEX('الإعدادات'!$E$15:$E$29,MATCH(B321&amp;"",'الإعدادات'!$A$15:$A$29,0)),"")</f>
        <v/>
      </c>
      <c r="O321" s="15">
        <f>IF(J321="متعثر",COUNTIF($J$6:J321,"متعثر"),"")</f>
        <v/>
      </c>
      <c r="P321" s="6">
        <f>IF(J321="","",IF(J321="بدون طالب","اختر الطالب",IF(J321="مادة غير موجودة","اختر المادة من الإعدادات",IF(COUNTIF('الطلاب'!$A$6:$A$305,A321&amp;"")=0,"الطالب غير موجود في الطلاب",IF(IF(ISNUMBER(C321),IF(ISNUMBER(F321),IF(C321&gt;F321,1,0),0),0)=1,"أعمال السنة أكبر من الحد الأقصى",IF(IF(ISNUMBER(D321),IF(ISNUMBER(G321),IF(D321&gt;G321,1,0),0),0)=1,"النهائي أكبر من الحد الأقصى",IF(J321="ناقص","درجة غير مكتوبة","")))))))</f>
        <v/>
      </c>
    </row>
    <row r="322">
      <c r="A322" s="5" t="n"/>
      <c r="B322" s="5" t="n"/>
      <c r="C322" s="18" t="n"/>
      <c r="D322" s="18" t="n"/>
      <c r="E322" s="6">
        <f>IF(B322&amp;""="","",IFERROR(INDEX('الإعدادات'!$B$15:$B$29,MATCH(B322&amp;"",'الإعدادات'!$A$15:$A$29,0)),""))</f>
        <v/>
      </c>
      <c r="F322" s="19">
        <f>IF(B322&amp;""="","",IFERROR(INDEX('الإعدادات'!$C$15:$C$29,MATCH(B322&amp;"",'الإعدادات'!$A$15:$A$29,0)),""))</f>
        <v/>
      </c>
      <c r="G322" s="19">
        <f>IF(B322&amp;""="","",IFERROR(INDEX('الإعدادات'!$D$15:$D$29,MATCH(B322&amp;"",'الإعدادات'!$A$15:$A$29,0)),""))</f>
        <v/>
      </c>
      <c r="H322" s="19">
        <f>IF(AND(ISNUMBER(C322),ISNUMBER(D322)),C322+D322,"")</f>
        <v/>
      </c>
      <c r="I322" s="20">
        <f>IF(ISNUMBER(H322),IF(ISNUMBER(F322),IF(F322+G322=0,"",H322/(F322+G322)),""),"")</f>
        <v/>
      </c>
      <c r="J322" s="6">
        <f>IF(AND(A322&amp;""="",B322&amp;""=""),"",IF(A322&amp;""="","بدون طالب",IF(NOT(ISNUMBER(F322)),"مادة غير موجودة",IF(I322="","ناقص",IF(I322&gt;='الإعدادات'!$B$4,"ناجح","متعثر")))))</f>
        <v/>
      </c>
      <c r="K322" s="21">
        <f>IF(J322="","",IF(OR(J322="ناجح",J322="متعثر"),1,0))</f>
        <v/>
      </c>
      <c r="L322" s="19">
        <f>IF(K322=1,C322*INDEX('الإعدادات'!$E$15:$E$29,MATCH(B322&amp;"",'الإعدادات'!$A$15:$A$29,0)),"")</f>
        <v/>
      </c>
      <c r="M322" s="19">
        <f>IF(K322=1,D322*INDEX('الإعدادات'!$E$15:$E$29,MATCH(B322&amp;"",'الإعدادات'!$A$15:$A$29,0)),"")</f>
        <v/>
      </c>
      <c r="N322" s="19">
        <f>IF(K322=1,(F322+G322)*INDEX('الإعدادات'!$E$15:$E$29,MATCH(B322&amp;"",'الإعدادات'!$A$15:$A$29,0)),"")</f>
        <v/>
      </c>
      <c r="O322" s="15">
        <f>IF(J322="متعثر",COUNTIF($J$6:J322,"متعثر"),"")</f>
        <v/>
      </c>
      <c r="P322" s="6">
        <f>IF(J322="","",IF(J322="بدون طالب","اختر الطالب",IF(J322="مادة غير موجودة","اختر المادة من الإعدادات",IF(COUNTIF('الطلاب'!$A$6:$A$305,A322&amp;"")=0,"الطالب غير موجود في الطلاب",IF(IF(ISNUMBER(C322),IF(ISNUMBER(F322),IF(C322&gt;F322,1,0),0),0)=1,"أعمال السنة أكبر من الحد الأقصى",IF(IF(ISNUMBER(D322),IF(ISNUMBER(G322),IF(D322&gt;G322,1,0),0),0)=1,"النهائي أكبر من الحد الأقصى",IF(J322="ناقص","درجة غير مكتوبة","")))))))</f>
        <v/>
      </c>
    </row>
    <row r="323">
      <c r="A323" s="5" t="n"/>
      <c r="B323" s="5" t="n"/>
      <c r="C323" s="18" t="n"/>
      <c r="D323" s="18" t="n"/>
      <c r="E323" s="6">
        <f>IF(B323&amp;""="","",IFERROR(INDEX('الإعدادات'!$B$15:$B$29,MATCH(B323&amp;"",'الإعدادات'!$A$15:$A$29,0)),""))</f>
        <v/>
      </c>
      <c r="F323" s="19">
        <f>IF(B323&amp;""="","",IFERROR(INDEX('الإعدادات'!$C$15:$C$29,MATCH(B323&amp;"",'الإعدادات'!$A$15:$A$29,0)),""))</f>
        <v/>
      </c>
      <c r="G323" s="19">
        <f>IF(B323&amp;""="","",IFERROR(INDEX('الإعدادات'!$D$15:$D$29,MATCH(B323&amp;"",'الإعدادات'!$A$15:$A$29,0)),""))</f>
        <v/>
      </c>
      <c r="H323" s="19">
        <f>IF(AND(ISNUMBER(C323),ISNUMBER(D323)),C323+D323,"")</f>
        <v/>
      </c>
      <c r="I323" s="20">
        <f>IF(ISNUMBER(H323),IF(ISNUMBER(F323),IF(F323+G323=0,"",H323/(F323+G323)),""),"")</f>
        <v/>
      </c>
      <c r="J323" s="6">
        <f>IF(AND(A323&amp;""="",B323&amp;""=""),"",IF(A323&amp;""="","بدون طالب",IF(NOT(ISNUMBER(F323)),"مادة غير موجودة",IF(I323="","ناقص",IF(I323&gt;='الإعدادات'!$B$4,"ناجح","متعثر")))))</f>
        <v/>
      </c>
      <c r="K323" s="21">
        <f>IF(J323="","",IF(OR(J323="ناجح",J323="متعثر"),1,0))</f>
        <v/>
      </c>
      <c r="L323" s="19">
        <f>IF(K323=1,C323*INDEX('الإعدادات'!$E$15:$E$29,MATCH(B323&amp;"",'الإعدادات'!$A$15:$A$29,0)),"")</f>
        <v/>
      </c>
      <c r="M323" s="19">
        <f>IF(K323=1,D323*INDEX('الإعدادات'!$E$15:$E$29,MATCH(B323&amp;"",'الإعدادات'!$A$15:$A$29,0)),"")</f>
        <v/>
      </c>
      <c r="N323" s="19">
        <f>IF(K323=1,(F323+G323)*INDEX('الإعدادات'!$E$15:$E$29,MATCH(B323&amp;"",'الإعدادات'!$A$15:$A$29,0)),"")</f>
        <v/>
      </c>
      <c r="O323" s="15">
        <f>IF(J323="متعثر",COUNTIF($J$6:J323,"متعثر"),"")</f>
        <v/>
      </c>
      <c r="P323" s="6">
        <f>IF(J323="","",IF(J323="بدون طالب","اختر الطالب",IF(J323="مادة غير موجودة","اختر المادة من الإعدادات",IF(COUNTIF('الطلاب'!$A$6:$A$305,A323&amp;"")=0,"الطالب غير موجود في الطلاب",IF(IF(ISNUMBER(C323),IF(ISNUMBER(F323),IF(C323&gt;F323,1,0),0),0)=1,"أعمال السنة أكبر من الحد الأقصى",IF(IF(ISNUMBER(D323),IF(ISNUMBER(G323),IF(D323&gt;G323,1,0),0),0)=1,"النهائي أكبر من الحد الأقصى",IF(J323="ناقص","درجة غير مكتوبة","")))))))</f>
        <v/>
      </c>
    </row>
    <row r="324">
      <c r="A324" s="5" t="n"/>
      <c r="B324" s="5" t="n"/>
      <c r="C324" s="18" t="n"/>
      <c r="D324" s="18" t="n"/>
      <c r="E324" s="6">
        <f>IF(B324&amp;""="","",IFERROR(INDEX('الإعدادات'!$B$15:$B$29,MATCH(B324&amp;"",'الإعدادات'!$A$15:$A$29,0)),""))</f>
        <v/>
      </c>
      <c r="F324" s="19">
        <f>IF(B324&amp;""="","",IFERROR(INDEX('الإعدادات'!$C$15:$C$29,MATCH(B324&amp;"",'الإعدادات'!$A$15:$A$29,0)),""))</f>
        <v/>
      </c>
      <c r="G324" s="19">
        <f>IF(B324&amp;""="","",IFERROR(INDEX('الإعدادات'!$D$15:$D$29,MATCH(B324&amp;"",'الإعدادات'!$A$15:$A$29,0)),""))</f>
        <v/>
      </c>
      <c r="H324" s="19">
        <f>IF(AND(ISNUMBER(C324),ISNUMBER(D324)),C324+D324,"")</f>
        <v/>
      </c>
      <c r="I324" s="20">
        <f>IF(ISNUMBER(H324),IF(ISNUMBER(F324),IF(F324+G324=0,"",H324/(F324+G324)),""),"")</f>
        <v/>
      </c>
      <c r="J324" s="6">
        <f>IF(AND(A324&amp;""="",B324&amp;""=""),"",IF(A324&amp;""="","بدون طالب",IF(NOT(ISNUMBER(F324)),"مادة غير موجودة",IF(I324="","ناقص",IF(I324&gt;='الإعدادات'!$B$4,"ناجح","متعثر")))))</f>
        <v/>
      </c>
      <c r="K324" s="21">
        <f>IF(J324="","",IF(OR(J324="ناجح",J324="متعثر"),1,0))</f>
        <v/>
      </c>
      <c r="L324" s="19">
        <f>IF(K324=1,C324*INDEX('الإعدادات'!$E$15:$E$29,MATCH(B324&amp;"",'الإعدادات'!$A$15:$A$29,0)),"")</f>
        <v/>
      </c>
      <c r="M324" s="19">
        <f>IF(K324=1,D324*INDEX('الإعدادات'!$E$15:$E$29,MATCH(B324&amp;"",'الإعدادات'!$A$15:$A$29,0)),"")</f>
        <v/>
      </c>
      <c r="N324" s="19">
        <f>IF(K324=1,(F324+G324)*INDEX('الإعدادات'!$E$15:$E$29,MATCH(B324&amp;"",'الإعدادات'!$A$15:$A$29,0)),"")</f>
        <v/>
      </c>
      <c r="O324" s="15">
        <f>IF(J324="متعثر",COUNTIF($J$6:J324,"متعثر"),"")</f>
        <v/>
      </c>
      <c r="P324" s="6">
        <f>IF(J324="","",IF(J324="بدون طالب","اختر الطالب",IF(J324="مادة غير موجودة","اختر المادة من الإعدادات",IF(COUNTIF('الطلاب'!$A$6:$A$305,A324&amp;"")=0,"الطالب غير موجود في الطلاب",IF(IF(ISNUMBER(C324),IF(ISNUMBER(F324),IF(C324&gt;F324,1,0),0),0)=1,"أعمال السنة أكبر من الحد الأقصى",IF(IF(ISNUMBER(D324),IF(ISNUMBER(G324),IF(D324&gt;G324,1,0),0),0)=1,"النهائي أكبر من الحد الأقصى",IF(J324="ناقص","درجة غير مكتوبة","")))))))</f>
        <v/>
      </c>
    </row>
    <row r="325">
      <c r="A325" s="5" t="n"/>
      <c r="B325" s="5" t="n"/>
      <c r="C325" s="18" t="n"/>
      <c r="D325" s="18" t="n"/>
      <c r="E325" s="6">
        <f>IF(B325&amp;""="","",IFERROR(INDEX('الإعدادات'!$B$15:$B$29,MATCH(B325&amp;"",'الإعدادات'!$A$15:$A$29,0)),""))</f>
        <v/>
      </c>
      <c r="F325" s="19">
        <f>IF(B325&amp;""="","",IFERROR(INDEX('الإعدادات'!$C$15:$C$29,MATCH(B325&amp;"",'الإعدادات'!$A$15:$A$29,0)),""))</f>
        <v/>
      </c>
      <c r="G325" s="19">
        <f>IF(B325&amp;""="","",IFERROR(INDEX('الإعدادات'!$D$15:$D$29,MATCH(B325&amp;"",'الإعدادات'!$A$15:$A$29,0)),""))</f>
        <v/>
      </c>
      <c r="H325" s="19">
        <f>IF(AND(ISNUMBER(C325),ISNUMBER(D325)),C325+D325,"")</f>
        <v/>
      </c>
      <c r="I325" s="20">
        <f>IF(ISNUMBER(H325),IF(ISNUMBER(F325),IF(F325+G325=0,"",H325/(F325+G325)),""),"")</f>
        <v/>
      </c>
      <c r="J325" s="6">
        <f>IF(AND(A325&amp;""="",B325&amp;""=""),"",IF(A325&amp;""="","بدون طالب",IF(NOT(ISNUMBER(F325)),"مادة غير موجودة",IF(I325="","ناقص",IF(I325&gt;='الإعدادات'!$B$4,"ناجح","متعثر")))))</f>
        <v/>
      </c>
      <c r="K325" s="21">
        <f>IF(J325="","",IF(OR(J325="ناجح",J325="متعثر"),1,0))</f>
        <v/>
      </c>
      <c r="L325" s="19">
        <f>IF(K325=1,C325*INDEX('الإعدادات'!$E$15:$E$29,MATCH(B325&amp;"",'الإعدادات'!$A$15:$A$29,0)),"")</f>
        <v/>
      </c>
      <c r="M325" s="19">
        <f>IF(K325=1,D325*INDEX('الإعدادات'!$E$15:$E$29,MATCH(B325&amp;"",'الإعدادات'!$A$15:$A$29,0)),"")</f>
        <v/>
      </c>
      <c r="N325" s="19">
        <f>IF(K325=1,(F325+G325)*INDEX('الإعدادات'!$E$15:$E$29,MATCH(B325&amp;"",'الإعدادات'!$A$15:$A$29,0)),"")</f>
        <v/>
      </c>
      <c r="O325" s="15">
        <f>IF(J325="متعثر",COUNTIF($J$6:J325,"متعثر"),"")</f>
        <v/>
      </c>
      <c r="P325" s="6">
        <f>IF(J325="","",IF(J325="بدون طالب","اختر الطالب",IF(J325="مادة غير موجودة","اختر المادة من الإعدادات",IF(COUNTIF('الطلاب'!$A$6:$A$305,A325&amp;"")=0,"الطالب غير موجود في الطلاب",IF(IF(ISNUMBER(C325),IF(ISNUMBER(F325),IF(C325&gt;F325,1,0),0),0)=1,"أعمال السنة أكبر من الحد الأقصى",IF(IF(ISNUMBER(D325),IF(ISNUMBER(G325),IF(D325&gt;G325,1,0),0),0)=1,"النهائي أكبر من الحد الأقصى",IF(J325="ناقص","درجة غير مكتوبة","")))))))</f>
        <v/>
      </c>
    </row>
    <row r="326">
      <c r="A326" s="5" t="n"/>
      <c r="B326" s="5" t="n"/>
      <c r="C326" s="18" t="n"/>
      <c r="D326" s="18" t="n"/>
      <c r="E326" s="6">
        <f>IF(B326&amp;""="","",IFERROR(INDEX('الإعدادات'!$B$15:$B$29,MATCH(B326&amp;"",'الإعدادات'!$A$15:$A$29,0)),""))</f>
        <v/>
      </c>
      <c r="F326" s="19">
        <f>IF(B326&amp;""="","",IFERROR(INDEX('الإعدادات'!$C$15:$C$29,MATCH(B326&amp;"",'الإعدادات'!$A$15:$A$29,0)),""))</f>
        <v/>
      </c>
      <c r="G326" s="19">
        <f>IF(B326&amp;""="","",IFERROR(INDEX('الإعدادات'!$D$15:$D$29,MATCH(B326&amp;"",'الإعدادات'!$A$15:$A$29,0)),""))</f>
        <v/>
      </c>
      <c r="H326" s="19">
        <f>IF(AND(ISNUMBER(C326),ISNUMBER(D326)),C326+D326,"")</f>
        <v/>
      </c>
      <c r="I326" s="20">
        <f>IF(ISNUMBER(H326),IF(ISNUMBER(F326),IF(F326+G326=0,"",H326/(F326+G326)),""),"")</f>
        <v/>
      </c>
      <c r="J326" s="6">
        <f>IF(AND(A326&amp;""="",B326&amp;""=""),"",IF(A326&amp;""="","بدون طالب",IF(NOT(ISNUMBER(F326)),"مادة غير موجودة",IF(I326="","ناقص",IF(I326&gt;='الإعدادات'!$B$4,"ناجح","متعثر")))))</f>
        <v/>
      </c>
      <c r="K326" s="21">
        <f>IF(J326="","",IF(OR(J326="ناجح",J326="متعثر"),1,0))</f>
        <v/>
      </c>
      <c r="L326" s="19">
        <f>IF(K326=1,C326*INDEX('الإعدادات'!$E$15:$E$29,MATCH(B326&amp;"",'الإعدادات'!$A$15:$A$29,0)),"")</f>
        <v/>
      </c>
      <c r="M326" s="19">
        <f>IF(K326=1,D326*INDEX('الإعدادات'!$E$15:$E$29,MATCH(B326&amp;"",'الإعدادات'!$A$15:$A$29,0)),"")</f>
        <v/>
      </c>
      <c r="N326" s="19">
        <f>IF(K326=1,(F326+G326)*INDEX('الإعدادات'!$E$15:$E$29,MATCH(B326&amp;"",'الإعدادات'!$A$15:$A$29,0)),"")</f>
        <v/>
      </c>
      <c r="O326" s="15">
        <f>IF(J326="متعثر",COUNTIF($J$6:J326,"متعثر"),"")</f>
        <v/>
      </c>
      <c r="P326" s="6">
        <f>IF(J326="","",IF(J326="بدون طالب","اختر الطالب",IF(J326="مادة غير موجودة","اختر المادة من الإعدادات",IF(COUNTIF('الطلاب'!$A$6:$A$305,A326&amp;"")=0,"الطالب غير موجود في الطلاب",IF(IF(ISNUMBER(C326),IF(ISNUMBER(F326),IF(C326&gt;F326,1,0),0),0)=1,"أعمال السنة أكبر من الحد الأقصى",IF(IF(ISNUMBER(D326),IF(ISNUMBER(G326),IF(D326&gt;G326,1,0),0),0)=1,"النهائي أكبر من الحد الأقصى",IF(J326="ناقص","درجة غير مكتوبة","")))))))</f>
        <v/>
      </c>
    </row>
    <row r="327">
      <c r="A327" s="5" t="n"/>
      <c r="B327" s="5" t="n"/>
      <c r="C327" s="18" t="n"/>
      <c r="D327" s="18" t="n"/>
      <c r="E327" s="6">
        <f>IF(B327&amp;""="","",IFERROR(INDEX('الإعدادات'!$B$15:$B$29,MATCH(B327&amp;"",'الإعدادات'!$A$15:$A$29,0)),""))</f>
        <v/>
      </c>
      <c r="F327" s="19">
        <f>IF(B327&amp;""="","",IFERROR(INDEX('الإعدادات'!$C$15:$C$29,MATCH(B327&amp;"",'الإعدادات'!$A$15:$A$29,0)),""))</f>
        <v/>
      </c>
      <c r="G327" s="19">
        <f>IF(B327&amp;""="","",IFERROR(INDEX('الإعدادات'!$D$15:$D$29,MATCH(B327&amp;"",'الإعدادات'!$A$15:$A$29,0)),""))</f>
        <v/>
      </c>
      <c r="H327" s="19">
        <f>IF(AND(ISNUMBER(C327),ISNUMBER(D327)),C327+D327,"")</f>
        <v/>
      </c>
      <c r="I327" s="20">
        <f>IF(ISNUMBER(H327),IF(ISNUMBER(F327),IF(F327+G327=0,"",H327/(F327+G327)),""),"")</f>
        <v/>
      </c>
      <c r="J327" s="6">
        <f>IF(AND(A327&amp;""="",B327&amp;""=""),"",IF(A327&amp;""="","بدون طالب",IF(NOT(ISNUMBER(F327)),"مادة غير موجودة",IF(I327="","ناقص",IF(I327&gt;='الإعدادات'!$B$4,"ناجح","متعثر")))))</f>
        <v/>
      </c>
      <c r="K327" s="21">
        <f>IF(J327="","",IF(OR(J327="ناجح",J327="متعثر"),1,0))</f>
        <v/>
      </c>
      <c r="L327" s="19">
        <f>IF(K327=1,C327*INDEX('الإعدادات'!$E$15:$E$29,MATCH(B327&amp;"",'الإعدادات'!$A$15:$A$29,0)),"")</f>
        <v/>
      </c>
      <c r="M327" s="19">
        <f>IF(K327=1,D327*INDEX('الإعدادات'!$E$15:$E$29,MATCH(B327&amp;"",'الإعدادات'!$A$15:$A$29,0)),"")</f>
        <v/>
      </c>
      <c r="N327" s="19">
        <f>IF(K327=1,(F327+G327)*INDEX('الإعدادات'!$E$15:$E$29,MATCH(B327&amp;"",'الإعدادات'!$A$15:$A$29,0)),"")</f>
        <v/>
      </c>
      <c r="O327" s="15">
        <f>IF(J327="متعثر",COUNTIF($J$6:J327,"متعثر"),"")</f>
        <v/>
      </c>
      <c r="P327" s="6">
        <f>IF(J327="","",IF(J327="بدون طالب","اختر الطالب",IF(J327="مادة غير موجودة","اختر المادة من الإعدادات",IF(COUNTIF('الطلاب'!$A$6:$A$305,A327&amp;"")=0,"الطالب غير موجود في الطلاب",IF(IF(ISNUMBER(C327),IF(ISNUMBER(F327),IF(C327&gt;F327,1,0),0),0)=1,"أعمال السنة أكبر من الحد الأقصى",IF(IF(ISNUMBER(D327),IF(ISNUMBER(G327),IF(D327&gt;G327,1,0),0),0)=1,"النهائي أكبر من الحد الأقصى",IF(J327="ناقص","درجة غير مكتوبة","")))))))</f>
        <v/>
      </c>
    </row>
    <row r="328">
      <c r="A328" s="5" t="n"/>
      <c r="B328" s="5" t="n"/>
      <c r="C328" s="18" t="n"/>
      <c r="D328" s="18" t="n"/>
      <c r="E328" s="6">
        <f>IF(B328&amp;""="","",IFERROR(INDEX('الإعدادات'!$B$15:$B$29,MATCH(B328&amp;"",'الإعدادات'!$A$15:$A$29,0)),""))</f>
        <v/>
      </c>
      <c r="F328" s="19">
        <f>IF(B328&amp;""="","",IFERROR(INDEX('الإعدادات'!$C$15:$C$29,MATCH(B328&amp;"",'الإعدادات'!$A$15:$A$29,0)),""))</f>
        <v/>
      </c>
      <c r="G328" s="19">
        <f>IF(B328&amp;""="","",IFERROR(INDEX('الإعدادات'!$D$15:$D$29,MATCH(B328&amp;"",'الإعدادات'!$A$15:$A$29,0)),""))</f>
        <v/>
      </c>
      <c r="H328" s="19">
        <f>IF(AND(ISNUMBER(C328),ISNUMBER(D328)),C328+D328,"")</f>
        <v/>
      </c>
      <c r="I328" s="20">
        <f>IF(ISNUMBER(H328),IF(ISNUMBER(F328),IF(F328+G328=0,"",H328/(F328+G328)),""),"")</f>
        <v/>
      </c>
      <c r="J328" s="6">
        <f>IF(AND(A328&amp;""="",B328&amp;""=""),"",IF(A328&amp;""="","بدون طالب",IF(NOT(ISNUMBER(F328)),"مادة غير موجودة",IF(I328="","ناقص",IF(I328&gt;='الإعدادات'!$B$4,"ناجح","متعثر")))))</f>
        <v/>
      </c>
      <c r="K328" s="21">
        <f>IF(J328="","",IF(OR(J328="ناجح",J328="متعثر"),1,0))</f>
        <v/>
      </c>
      <c r="L328" s="19">
        <f>IF(K328=1,C328*INDEX('الإعدادات'!$E$15:$E$29,MATCH(B328&amp;"",'الإعدادات'!$A$15:$A$29,0)),"")</f>
        <v/>
      </c>
      <c r="M328" s="19">
        <f>IF(K328=1,D328*INDEX('الإعدادات'!$E$15:$E$29,MATCH(B328&amp;"",'الإعدادات'!$A$15:$A$29,0)),"")</f>
        <v/>
      </c>
      <c r="N328" s="19">
        <f>IF(K328=1,(F328+G328)*INDEX('الإعدادات'!$E$15:$E$29,MATCH(B328&amp;"",'الإعدادات'!$A$15:$A$29,0)),"")</f>
        <v/>
      </c>
      <c r="O328" s="15">
        <f>IF(J328="متعثر",COUNTIF($J$6:J328,"متعثر"),"")</f>
        <v/>
      </c>
      <c r="P328" s="6">
        <f>IF(J328="","",IF(J328="بدون طالب","اختر الطالب",IF(J328="مادة غير موجودة","اختر المادة من الإعدادات",IF(COUNTIF('الطلاب'!$A$6:$A$305,A328&amp;"")=0,"الطالب غير موجود في الطلاب",IF(IF(ISNUMBER(C328),IF(ISNUMBER(F328),IF(C328&gt;F328,1,0),0),0)=1,"أعمال السنة أكبر من الحد الأقصى",IF(IF(ISNUMBER(D328),IF(ISNUMBER(G328),IF(D328&gt;G328,1,0),0),0)=1,"النهائي أكبر من الحد الأقصى",IF(J328="ناقص","درجة غير مكتوبة","")))))))</f>
        <v/>
      </c>
    </row>
    <row r="329">
      <c r="A329" s="5" t="n"/>
      <c r="B329" s="5" t="n"/>
      <c r="C329" s="18" t="n"/>
      <c r="D329" s="18" t="n"/>
      <c r="E329" s="6">
        <f>IF(B329&amp;""="","",IFERROR(INDEX('الإعدادات'!$B$15:$B$29,MATCH(B329&amp;"",'الإعدادات'!$A$15:$A$29,0)),""))</f>
        <v/>
      </c>
      <c r="F329" s="19">
        <f>IF(B329&amp;""="","",IFERROR(INDEX('الإعدادات'!$C$15:$C$29,MATCH(B329&amp;"",'الإعدادات'!$A$15:$A$29,0)),""))</f>
        <v/>
      </c>
      <c r="G329" s="19">
        <f>IF(B329&amp;""="","",IFERROR(INDEX('الإعدادات'!$D$15:$D$29,MATCH(B329&amp;"",'الإعدادات'!$A$15:$A$29,0)),""))</f>
        <v/>
      </c>
      <c r="H329" s="19">
        <f>IF(AND(ISNUMBER(C329),ISNUMBER(D329)),C329+D329,"")</f>
        <v/>
      </c>
      <c r="I329" s="20">
        <f>IF(ISNUMBER(H329),IF(ISNUMBER(F329),IF(F329+G329=0,"",H329/(F329+G329)),""),"")</f>
        <v/>
      </c>
      <c r="J329" s="6">
        <f>IF(AND(A329&amp;""="",B329&amp;""=""),"",IF(A329&amp;""="","بدون طالب",IF(NOT(ISNUMBER(F329)),"مادة غير موجودة",IF(I329="","ناقص",IF(I329&gt;='الإعدادات'!$B$4,"ناجح","متعثر")))))</f>
        <v/>
      </c>
      <c r="K329" s="21">
        <f>IF(J329="","",IF(OR(J329="ناجح",J329="متعثر"),1,0))</f>
        <v/>
      </c>
      <c r="L329" s="19">
        <f>IF(K329=1,C329*INDEX('الإعدادات'!$E$15:$E$29,MATCH(B329&amp;"",'الإعدادات'!$A$15:$A$29,0)),"")</f>
        <v/>
      </c>
      <c r="M329" s="19">
        <f>IF(K329=1,D329*INDEX('الإعدادات'!$E$15:$E$29,MATCH(B329&amp;"",'الإعدادات'!$A$15:$A$29,0)),"")</f>
        <v/>
      </c>
      <c r="N329" s="19">
        <f>IF(K329=1,(F329+G329)*INDEX('الإعدادات'!$E$15:$E$29,MATCH(B329&amp;"",'الإعدادات'!$A$15:$A$29,0)),"")</f>
        <v/>
      </c>
      <c r="O329" s="15">
        <f>IF(J329="متعثر",COUNTIF($J$6:J329,"متعثر"),"")</f>
        <v/>
      </c>
      <c r="P329" s="6">
        <f>IF(J329="","",IF(J329="بدون طالب","اختر الطالب",IF(J329="مادة غير موجودة","اختر المادة من الإعدادات",IF(COUNTIF('الطلاب'!$A$6:$A$305,A329&amp;"")=0,"الطالب غير موجود في الطلاب",IF(IF(ISNUMBER(C329),IF(ISNUMBER(F329),IF(C329&gt;F329,1,0),0),0)=1,"أعمال السنة أكبر من الحد الأقصى",IF(IF(ISNUMBER(D329),IF(ISNUMBER(G329),IF(D329&gt;G329,1,0),0),0)=1,"النهائي أكبر من الحد الأقصى",IF(J329="ناقص","درجة غير مكتوبة","")))))))</f>
        <v/>
      </c>
    </row>
    <row r="330">
      <c r="A330" s="5" t="n"/>
      <c r="B330" s="5" t="n"/>
      <c r="C330" s="18" t="n"/>
      <c r="D330" s="18" t="n"/>
      <c r="E330" s="6">
        <f>IF(B330&amp;""="","",IFERROR(INDEX('الإعدادات'!$B$15:$B$29,MATCH(B330&amp;"",'الإعدادات'!$A$15:$A$29,0)),""))</f>
        <v/>
      </c>
      <c r="F330" s="19">
        <f>IF(B330&amp;""="","",IFERROR(INDEX('الإعدادات'!$C$15:$C$29,MATCH(B330&amp;"",'الإعدادات'!$A$15:$A$29,0)),""))</f>
        <v/>
      </c>
      <c r="G330" s="19">
        <f>IF(B330&amp;""="","",IFERROR(INDEX('الإعدادات'!$D$15:$D$29,MATCH(B330&amp;"",'الإعدادات'!$A$15:$A$29,0)),""))</f>
        <v/>
      </c>
      <c r="H330" s="19">
        <f>IF(AND(ISNUMBER(C330),ISNUMBER(D330)),C330+D330,"")</f>
        <v/>
      </c>
      <c r="I330" s="20">
        <f>IF(ISNUMBER(H330),IF(ISNUMBER(F330),IF(F330+G330=0,"",H330/(F330+G330)),""),"")</f>
        <v/>
      </c>
      <c r="J330" s="6">
        <f>IF(AND(A330&amp;""="",B330&amp;""=""),"",IF(A330&amp;""="","بدون طالب",IF(NOT(ISNUMBER(F330)),"مادة غير موجودة",IF(I330="","ناقص",IF(I330&gt;='الإعدادات'!$B$4,"ناجح","متعثر")))))</f>
        <v/>
      </c>
      <c r="K330" s="21">
        <f>IF(J330="","",IF(OR(J330="ناجح",J330="متعثر"),1,0))</f>
        <v/>
      </c>
      <c r="L330" s="19">
        <f>IF(K330=1,C330*INDEX('الإعدادات'!$E$15:$E$29,MATCH(B330&amp;"",'الإعدادات'!$A$15:$A$29,0)),"")</f>
        <v/>
      </c>
      <c r="M330" s="19">
        <f>IF(K330=1,D330*INDEX('الإعدادات'!$E$15:$E$29,MATCH(B330&amp;"",'الإعدادات'!$A$15:$A$29,0)),"")</f>
        <v/>
      </c>
      <c r="N330" s="19">
        <f>IF(K330=1,(F330+G330)*INDEX('الإعدادات'!$E$15:$E$29,MATCH(B330&amp;"",'الإعدادات'!$A$15:$A$29,0)),"")</f>
        <v/>
      </c>
      <c r="O330" s="15">
        <f>IF(J330="متعثر",COUNTIF($J$6:J330,"متعثر"),"")</f>
        <v/>
      </c>
      <c r="P330" s="6">
        <f>IF(J330="","",IF(J330="بدون طالب","اختر الطالب",IF(J330="مادة غير موجودة","اختر المادة من الإعدادات",IF(COUNTIF('الطلاب'!$A$6:$A$305,A330&amp;"")=0,"الطالب غير موجود في الطلاب",IF(IF(ISNUMBER(C330),IF(ISNUMBER(F330),IF(C330&gt;F330,1,0),0),0)=1,"أعمال السنة أكبر من الحد الأقصى",IF(IF(ISNUMBER(D330),IF(ISNUMBER(G330),IF(D330&gt;G330,1,0),0),0)=1,"النهائي أكبر من الحد الأقصى",IF(J330="ناقص","درجة غير مكتوبة","")))))))</f>
        <v/>
      </c>
    </row>
    <row r="331">
      <c r="A331" s="5" t="n"/>
      <c r="B331" s="5" t="n"/>
      <c r="C331" s="18" t="n"/>
      <c r="D331" s="18" t="n"/>
      <c r="E331" s="6">
        <f>IF(B331&amp;""="","",IFERROR(INDEX('الإعدادات'!$B$15:$B$29,MATCH(B331&amp;"",'الإعدادات'!$A$15:$A$29,0)),""))</f>
        <v/>
      </c>
      <c r="F331" s="19">
        <f>IF(B331&amp;""="","",IFERROR(INDEX('الإعدادات'!$C$15:$C$29,MATCH(B331&amp;"",'الإعدادات'!$A$15:$A$29,0)),""))</f>
        <v/>
      </c>
      <c r="G331" s="19">
        <f>IF(B331&amp;""="","",IFERROR(INDEX('الإعدادات'!$D$15:$D$29,MATCH(B331&amp;"",'الإعدادات'!$A$15:$A$29,0)),""))</f>
        <v/>
      </c>
      <c r="H331" s="19">
        <f>IF(AND(ISNUMBER(C331),ISNUMBER(D331)),C331+D331,"")</f>
        <v/>
      </c>
      <c r="I331" s="20">
        <f>IF(ISNUMBER(H331),IF(ISNUMBER(F331),IF(F331+G331=0,"",H331/(F331+G331)),""),"")</f>
        <v/>
      </c>
      <c r="J331" s="6">
        <f>IF(AND(A331&amp;""="",B331&amp;""=""),"",IF(A331&amp;""="","بدون طالب",IF(NOT(ISNUMBER(F331)),"مادة غير موجودة",IF(I331="","ناقص",IF(I331&gt;='الإعدادات'!$B$4,"ناجح","متعثر")))))</f>
        <v/>
      </c>
      <c r="K331" s="21">
        <f>IF(J331="","",IF(OR(J331="ناجح",J331="متعثر"),1,0))</f>
        <v/>
      </c>
      <c r="L331" s="19">
        <f>IF(K331=1,C331*INDEX('الإعدادات'!$E$15:$E$29,MATCH(B331&amp;"",'الإعدادات'!$A$15:$A$29,0)),"")</f>
        <v/>
      </c>
      <c r="M331" s="19">
        <f>IF(K331=1,D331*INDEX('الإعدادات'!$E$15:$E$29,MATCH(B331&amp;"",'الإعدادات'!$A$15:$A$29,0)),"")</f>
        <v/>
      </c>
      <c r="N331" s="19">
        <f>IF(K331=1,(F331+G331)*INDEX('الإعدادات'!$E$15:$E$29,MATCH(B331&amp;"",'الإعدادات'!$A$15:$A$29,0)),"")</f>
        <v/>
      </c>
      <c r="O331" s="15">
        <f>IF(J331="متعثر",COUNTIF($J$6:J331,"متعثر"),"")</f>
        <v/>
      </c>
      <c r="P331" s="6">
        <f>IF(J331="","",IF(J331="بدون طالب","اختر الطالب",IF(J331="مادة غير موجودة","اختر المادة من الإعدادات",IF(COUNTIF('الطلاب'!$A$6:$A$305,A331&amp;"")=0,"الطالب غير موجود في الطلاب",IF(IF(ISNUMBER(C331),IF(ISNUMBER(F331),IF(C331&gt;F331,1,0),0),0)=1,"أعمال السنة أكبر من الحد الأقصى",IF(IF(ISNUMBER(D331),IF(ISNUMBER(G331),IF(D331&gt;G331,1,0),0),0)=1,"النهائي أكبر من الحد الأقصى",IF(J331="ناقص","درجة غير مكتوبة","")))))))</f>
        <v/>
      </c>
    </row>
    <row r="332">
      <c r="A332" s="5" t="n"/>
      <c r="B332" s="5" t="n"/>
      <c r="C332" s="18" t="n"/>
      <c r="D332" s="18" t="n"/>
      <c r="E332" s="6">
        <f>IF(B332&amp;""="","",IFERROR(INDEX('الإعدادات'!$B$15:$B$29,MATCH(B332&amp;"",'الإعدادات'!$A$15:$A$29,0)),""))</f>
        <v/>
      </c>
      <c r="F332" s="19">
        <f>IF(B332&amp;""="","",IFERROR(INDEX('الإعدادات'!$C$15:$C$29,MATCH(B332&amp;"",'الإعدادات'!$A$15:$A$29,0)),""))</f>
        <v/>
      </c>
      <c r="G332" s="19">
        <f>IF(B332&amp;""="","",IFERROR(INDEX('الإعدادات'!$D$15:$D$29,MATCH(B332&amp;"",'الإعدادات'!$A$15:$A$29,0)),""))</f>
        <v/>
      </c>
      <c r="H332" s="19">
        <f>IF(AND(ISNUMBER(C332),ISNUMBER(D332)),C332+D332,"")</f>
        <v/>
      </c>
      <c r="I332" s="20">
        <f>IF(ISNUMBER(H332),IF(ISNUMBER(F332),IF(F332+G332=0,"",H332/(F332+G332)),""),"")</f>
        <v/>
      </c>
      <c r="J332" s="6">
        <f>IF(AND(A332&amp;""="",B332&amp;""=""),"",IF(A332&amp;""="","بدون طالب",IF(NOT(ISNUMBER(F332)),"مادة غير موجودة",IF(I332="","ناقص",IF(I332&gt;='الإعدادات'!$B$4,"ناجح","متعثر")))))</f>
        <v/>
      </c>
      <c r="K332" s="21">
        <f>IF(J332="","",IF(OR(J332="ناجح",J332="متعثر"),1,0))</f>
        <v/>
      </c>
      <c r="L332" s="19">
        <f>IF(K332=1,C332*INDEX('الإعدادات'!$E$15:$E$29,MATCH(B332&amp;"",'الإعدادات'!$A$15:$A$29,0)),"")</f>
        <v/>
      </c>
      <c r="M332" s="19">
        <f>IF(K332=1,D332*INDEX('الإعدادات'!$E$15:$E$29,MATCH(B332&amp;"",'الإعدادات'!$A$15:$A$29,0)),"")</f>
        <v/>
      </c>
      <c r="N332" s="19">
        <f>IF(K332=1,(F332+G332)*INDEX('الإعدادات'!$E$15:$E$29,MATCH(B332&amp;"",'الإعدادات'!$A$15:$A$29,0)),"")</f>
        <v/>
      </c>
      <c r="O332" s="15">
        <f>IF(J332="متعثر",COUNTIF($J$6:J332,"متعثر"),"")</f>
        <v/>
      </c>
      <c r="P332" s="6">
        <f>IF(J332="","",IF(J332="بدون طالب","اختر الطالب",IF(J332="مادة غير موجودة","اختر المادة من الإعدادات",IF(COUNTIF('الطلاب'!$A$6:$A$305,A332&amp;"")=0,"الطالب غير موجود في الطلاب",IF(IF(ISNUMBER(C332),IF(ISNUMBER(F332),IF(C332&gt;F332,1,0),0),0)=1,"أعمال السنة أكبر من الحد الأقصى",IF(IF(ISNUMBER(D332),IF(ISNUMBER(G332),IF(D332&gt;G332,1,0),0),0)=1,"النهائي أكبر من الحد الأقصى",IF(J332="ناقص","درجة غير مكتوبة","")))))))</f>
        <v/>
      </c>
    </row>
    <row r="333">
      <c r="A333" s="5" t="n"/>
      <c r="B333" s="5" t="n"/>
      <c r="C333" s="18" t="n"/>
      <c r="D333" s="18" t="n"/>
      <c r="E333" s="6">
        <f>IF(B333&amp;""="","",IFERROR(INDEX('الإعدادات'!$B$15:$B$29,MATCH(B333&amp;"",'الإعدادات'!$A$15:$A$29,0)),""))</f>
        <v/>
      </c>
      <c r="F333" s="19">
        <f>IF(B333&amp;""="","",IFERROR(INDEX('الإعدادات'!$C$15:$C$29,MATCH(B333&amp;"",'الإعدادات'!$A$15:$A$29,0)),""))</f>
        <v/>
      </c>
      <c r="G333" s="19">
        <f>IF(B333&amp;""="","",IFERROR(INDEX('الإعدادات'!$D$15:$D$29,MATCH(B333&amp;"",'الإعدادات'!$A$15:$A$29,0)),""))</f>
        <v/>
      </c>
      <c r="H333" s="19">
        <f>IF(AND(ISNUMBER(C333),ISNUMBER(D333)),C333+D333,"")</f>
        <v/>
      </c>
      <c r="I333" s="20">
        <f>IF(ISNUMBER(H333),IF(ISNUMBER(F333),IF(F333+G333=0,"",H333/(F333+G333)),""),"")</f>
        <v/>
      </c>
      <c r="J333" s="6">
        <f>IF(AND(A333&amp;""="",B333&amp;""=""),"",IF(A333&amp;""="","بدون طالب",IF(NOT(ISNUMBER(F333)),"مادة غير موجودة",IF(I333="","ناقص",IF(I333&gt;='الإعدادات'!$B$4,"ناجح","متعثر")))))</f>
        <v/>
      </c>
      <c r="K333" s="21">
        <f>IF(J333="","",IF(OR(J333="ناجح",J333="متعثر"),1,0))</f>
        <v/>
      </c>
      <c r="L333" s="19">
        <f>IF(K333=1,C333*INDEX('الإعدادات'!$E$15:$E$29,MATCH(B333&amp;"",'الإعدادات'!$A$15:$A$29,0)),"")</f>
        <v/>
      </c>
      <c r="M333" s="19">
        <f>IF(K333=1,D333*INDEX('الإعدادات'!$E$15:$E$29,MATCH(B333&amp;"",'الإعدادات'!$A$15:$A$29,0)),"")</f>
        <v/>
      </c>
      <c r="N333" s="19">
        <f>IF(K333=1,(F333+G333)*INDEX('الإعدادات'!$E$15:$E$29,MATCH(B333&amp;"",'الإعدادات'!$A$15:$A$29,0)),"")</f>
        <v/>
      </c>
      <c r="O333" s="15">
        <f>IF(J333="متعثر",COUNTIF($J$6:J333,"متعثر"),"")</f>
        <v/>
      </c>
      <c r="P333" s="6">
        <f>IF(J333="","",IF(J333="بدون طالب","اختر الطالب",IF(J333="مادة غير موجودة","اختر المادة من الإعدادات",IF(COUNTIF('الطلاب'!$A$6:$A$305,A333&amp;"")=0,"الطالب غير موجود في الطلاب",IF(IF(ISNUMBER(C333),IF(ISNUMBER(F333),IF(C333&gt;F333,1,0),0),0)=1,"أعمال السنة أكبر من الحد الأقصى",IF(IF(ISNUMBER(D333),IF(ISNUMBER(G333),IF(D333&gt;G333,1,0),0),0)=1,"النهائي أكبر من الحد الأقصى",IF(J333="ناقص","درجة غير مكتوبة","")))))))</f>
        <v/>
      </c>
    </row>
    <row r="334">
      <c r="A334" s="5" t="n"/>
      <c r="B334" s="5" t="n"/>
      <c r="C334" s="18" t="n"/>
      <c r="D334" s="18" t="n"/>
      <c r="E334" s="6">
        <f>IF(B334&amp;""="","",IFERROR(INDEX('الإعدادات'!$B$15:$B$29,MATCH(B334&amp;"",'الإعدادات'!$A$15:$A$29,0)),""))</f>
        <v/>
      </c>
      <c r="F334" s="19">
        <f>IF(B334&amp;""="","",IFERROR(INDEX('الإعدادات'!$C$15:$C$29,MATCH(B334&amp;"",'الإعدادات'!$A$15:$A$29,0)),""))</f>
        <v/>
      </c>
      <c r="G334" s="19">
        <f>IF(B334&amp;""="","",IFERROR(INDEX('الإعدادات'!$D$15:$D$29,MATCH(B334&amp;"",'الإعدادات'!$A$15:$A$29,0)),""))</f>
        <v/>
      </c>
      <c r="H334" s="19">
        <f>IF(AND(ISNUMBER(C334),ISNUMBER(D334)),C334+D334,"")</f>
        <v/>
      </c>
      <c r="I334" s="20">
        <f>IF(ISNUMBER(H334),IF(ISNUMBER(F334),IF(F334+G334=0,"",H334/(F334+G334)),""),"")</f>
        <v/>
      </c>
      <c r="J334" s="6">
        <f>IF(AND(A334&amp;""="",B334&amp;""=""),"",IF(A334&amp;""="","بدون طالب",IF(NOT(ISNUMBER(F334)),"مادة غير موجودة",IF(I334="","ناقص",IF(I334&gt;='الإعدادات'!$B$4,"ناجح","متعثر")))))</f>
        <v/>
      </c>
      <c r="K334" s="21">
        <f>IF(J334="","",IF(OR(J334="ناجح",J334="متعثر"),1,0))</f>
        <v/>
      </c>
      <c r="L334" s="19">
        <f>IF(K334=1,C334*INDEX('الإعدادات'!$E$15:$E$29,MATCH(B334&amp;"",'الإعدادات'!$A$15:$A$29,0)),"")</f>
        <v/>
      </c>
      <c r="M334" s="19">
        <f>IF(K334=1,D334*INDEX('الإعدادات'!$E$15:$E$29,MATCH(B334&amp;"",'الإعدادات'!$A$15:$A$29,0)),"")</f>
        <v/>
      </c>
      <c r="N334" s="19">
        <f>IF(K334=1,(F334+G334)*INDEX('الإعدادات'!$E$15:$E$29,MATCH(B334&amp;"",'الإعدادات'!$A$15:$A$29,0)),"")</f>
        <v/>
      </c>
      <c r="O334" s="15">
        <f>IF(J334="متعثر",COUNTIF($J$6:J334,"متعثر"),"")</f>
        <v/>
      </c>
      <c r="P334" s="6">
        <f>IF(J334="","",IF(J334="بدون طالب","اختر الطالب",IF(J334="مادة غير موجودة","اختر المادة من الإعدادات",IF(COUNTIF('الطلاب'!$A$6:$A$305,A334&amp;"")=0,"الطالب غير موجود في الطلاب",IF(IF(ISNUMBER(C334),IF(ISNUMBER(F334),IF(C334&gt;F334,1,0),0),0)=1,"أعمال السنة أكبر من الحد الأقصى",IF(IF(ISNUMBER(D334),IF(ISNUMBER(G334),IF(D334&gt;G334,1,0),0),0)=1,"النهائي أكبر من الحد الأقصى",IF(J334="ناقص","درجة غير مكتوبة","")))))))</f>
        <v/>
      </c>
    </row>
    <row r="335">
      <c r="A335" s="5" t="n"/>
      <c r="B335" s="5" t="n"/>
      <c r="C335" s="18" t="n"/>
      <c r="D335" s="18" t="n"/>
      <c r="E335" s="6">
        <f>IF(B335&amp;""="","",IFERROR(INDEX('الإعدادات'!$B$15:$B$29,MATCH(B335&amp;"",'الإعدادات'!$A$15:$A$29,0)),""))</f>
        <v/>
      </c>
      <c r="F335" s="19">
        <f>IF(B335&amp;""="","",IFERROR(INDEX('الإعدادات'!$C$15:$C$29,MATCH(B335&amp;"",'الإعدادات'!$A$15:$A$29,0)),""))</f>
        <v/>
      </c>
      <c r="G335" s="19">
        <f>IF(B335&amp;""="","",IFERROR(INDEX('الإعدادات'!$D$15:$D$29,MATCH(B335&amp;"",'الإعدادات'!$A$15:$A$29,0)),""))</f>
        <v/>
      </c>
      <c r="H335" s="19">
        <f>IF(AND(ISNUMBER(C335),ISNUMBER(D335)),C335+D335,"")</f>
        <v/>
      </c>
      <c r="I335" s="20">
        <f>IF(ISNUMBER(H335),IF(ISNUMBER(F335),IF(F335+G335=0,"",H335/(F335+G335)),""),"")</f>
        <v/>
      </c>
      <c r="J335" s="6">
        <f>IF(AND(A335&amp;""="",B335&amp;""=""),"",IF(A335&amp;""="","بدون طالب",IF(NOT(ISNUMBER(F335)),"مادة غير موجودة",IF(I335="","ناقص",IF(I335&gt;='الإعدادات'!$B$4,"ناجح","متعثر")))))</f>
        <v/>
      </c>
      <c r="K335" s="21">
        <f>IF(J335="","",IF(OR(J335="ناجح",J335="متعثر"),1,0))</f>
        <v/>
      </c>
      <c r="L335" s="19">
        <f>IF(K335=1,C335*INDEX('الإعدادات'!$E$15:$E$29,MATCH(B335&amp;"",'الإعدادات'!$A$15:$A$29,0)),"")</f>
        <v/>
      </c>
      <c r="M335" s="19">
        <f>IF(K335=1,D335*INDEX('الإعدادات'!$E$15:$E$29,MATCH(B335&amp;"",'الإعدادات'!$A$15:$A$29,0)),"")</f>
        <v/>
      </c>
      <c r="N335" s="19">
        <f>IF(K335=1,(F335+G335)*INDEX('الإعدادات'!$E$15:$E$29,MATCH(B335&amp;"",'الإعدادات'!$A$15:$A$29,0)),"")</f>
        <v/>
      </c>
      <c r="O335" s="15">
        <f>IF(J335="متعثر",COUNTIF($J$6:J335,"متعثر"),"")</f>
        <v/>
      </c>
      <c r="P335" s="6">
        <f>IF(J335="","",IF(J335="بدون طالب","اختر الطالب",IF(J335="مادة غير موجودة","اختر المادة من الإعدادات",IF(COUNTIF('الطلاب'!$A$6:$A$305,A335&amp;"")=0,"الطالب غير موجود في الطلاب",IF(IF(ISNUMBER(C335),IF(ISNUMBER(F335),IF(C335&gt;F335,1,0),0),0)=1,"أعمال السنة أكبر من الحد الأقصى",IF(IF(ISNUMBER(D335),IF(ISNUMBER(G335),IF(D335&gt;G335,1,0),0),0)=1,"النهائي أكبر من الحد الأقصى",IF(J335="ناقص","درجة غير مكتوبة","")))))))</f>
        <v/>
      </c>
    </row>
    <row r="336">
      <c r="A336" s="5" t="n"/>
      <c r="B336" s="5" t="n"/>
      <c r="C336" s="18" t="n"/>
      <c r="D336" s="18" t="n"/>
      <c r="E336" s="6">
        <f>IF(B336&amp;""="","",IFERROR(INDEX('الإعدادات'!$B$15:$B$29,MATCH(B336&amp;"",'الإعدادات'!$A$15:$A$29,0)),""))</f>
        <v/>
      </c>
      <c r="F336" s="19">
        <f>IF(B336&amp;""="","",IFERROR(INDEX('الإعدادات'!$C$15:$C$29,MATCH(B336&amp;"",'الإعدادات'!$A$15:$A$29,0)),""))</f>
        <v/>
      </c>
      <c r="G336" s="19">
        <f>IF(B336&amp;""="","",IFERROR(INDEX('الإعدادات'!$D$15:$D$29,MATCH(B336&amp;"",'الإعدادات'!$A$15:$A$29,0)),""))</f>
        <v/>
      </c>
      <c r="H336" s="19">
        <f>IF(AND(ISNUMBER(C336),ISNUMBER(D336)),C336+D336,"")</f>
        <v/>
      </c>
      <c r="I336" s="20">
        <f>IF(ISNUMBER(H336),IF(ISNUMBER(F336),IF(F336+G336=0,"",H336/(F336+G336)),""),"")</f>
        <v/>
      </c>
      <c r="J336" s="6">
        <f>IF(AND(A336&amp;""="",B336&amp;""=""),"",IF(A336&amp;""="","بدون طالب",IF(NOT(ISNUMBER(F336)),"مادة غير موجودة",IF(I336="","ناقص",IF(I336&gt;='الإعدادات'!$B$4,"ناجح","متعثر")))))</f>
        <v/>
      </c>
      <c r="K336" s="21">
        <f>IF(J336="","",IF(OR(J336="ناجح",J336="متعثر"),1,0))</f>
        <v/>
      </c>
      <c r="L336" s="19">
        <f>IF(K336=1,C336*INDEX('الإعدادات'!$E$15:$E$29,MATCH(B336&amp;"",'الإعدادات'!$A$15:$A$29,0)),"")</f>
        <v/>
      </c>
      <c r="M336" s="19">
        <f>IF(K336=1,D336*INDEX('الإعدادات'!$E$15:$E$29,MATCH(B336&amp;"",'الإعدادات'!$A$15:$A$29,0)),"")</f>
        <v/>
      </c>
      <c r="N336" s="19">
        <f>IF(K336=1,(F336+G336)*INDEX('الإعدادات'!$E$15:$E$29,MATCH(B336&amp;"",'الإعدادات'!$A$15:$A$29,0)),"")</f>
        <v/>
      </c>
      <c r="O336" s="15">
        <f>IF(J336="متعثر",COUNTIF($J$6:J336,"متعثر"),"")</f>
        <v/>
      </c>
      <c r="P336" s="6">
        <f>IF(J336="","",IF(J336="بدون طالب","اختر الطالب",IF(J336="مادة غير موجودة","اختر المادة من الإعدادات",IF(COUNTIF('الطلاب'!$A$6:$A$305,A336&amp;"")=0,"الطالب غير موجود في الطلاب",IF(IF(ISNUMBER(C336),IF(ISNUMBER(F336),IF(C336&gt;F336,1,0),0),0)=1,"أعمال السنة أكبر من الحد الأقصى",IF(IF(ISNUMBER(D336),IF(ISNUMBER(G336),IF(D336&gt;G336,1,0),0),0)=1,"النهائي أكبر من الحد الأقصى",IF(J336="ناقص","درجة غير مكتوبة","")))))))</f>
        <v/>
      </c>
    </row>
    <row r="337">
      <c r="A337" s="5" t="n"/>
      <c r="B337" s="5" t="n"/>
      <c r="C337" s="18" t="n"/>
      <c r="D337" s="18" t="n"/>
      <c r="E337" s="6">
        <f>IF(B337&amp;""="","",IFERROR(INDEX('الإعدادات'!$B$15:$B$29,MATCH(B337&amp;"",'الإعدادات'!$A$15:$A$29,0)),""))</f>
        <v/>
      </c>
      <c r="F337" s="19">
        <f>IF(B337&amp;""="","",IFERROR(INDEX('الإعدادات'!$C$15:$C$29,MATCH(B337&amp;"",'الإعدادات'!$A$15:$A$29,0)),""))</f>
        <v/>
      </c>
      <c r="G337" s="19">
        <f>IF(B337&amp;""="","",IFERROR(INDEX('الإعدادات'!$D$15:$D$29,MATCH(B337&amp;"",'الإعدادات'!$A$15:$A$29,0)),""))</f>
        <v/>
      </c>
      <c r="H337" s="19">
        <f>IF(AND(ISNUMBER(C337),ISNUMBER(D337)),C337+D337,"")</f>
        <v/>
      </c>
      <c r="I337" s="20">
        <f>IF(ISNUMBER(H337),IF(ISNUMBER(F337),IF(F337+G337=0,"",H337/(F337+G337)),""),"")</f>
        <v/>
      </c>
      <c r="J337" s="6">
        <f>IF(AND(A337&amp;""="",B337&amp;""=""),"",IF(A337&amp;""="","بدون طالب",IF(NOT(ISNUMBER(F337)),"مادة غير موجودة",IF(I337="","ناقص",IF(I337&gt;='الإعدادات'!$B$4,"ناجح","متعثر")))))</f>
        <v/>
      </c>
      <c r="K337" s="21">
        <f>IF(J337="","",IF(OR(J337="ناجح",J337="متعثر"),1,0))</f>
        <v/>
      </c>
      <c r="L337" s="19">
        <f>IF(K337=1,C337*INDEX('الإعدادات'!$E$15:$E$29,MATCH(B337&amp;"",'الإعدادات'!$A$15:$A$29,0)),"")</f>
        <v/>
      </c>
      <c r="M337" s="19">
        <f>IF(K337=1,D337*INDEX('الإعدادات'!$E$15:$E$29,MATCH(B337&amp;"",'الإعدادات'!$A$15:$A$29,0)),"")</f>
        <v/>
      </c>
      <c r="N337" s="19">
        <f>IF(K337=1,(F337+G337)*INDEX('الإعدادات'!$E$15:$E$29,MATCH(B337&amp;"",'الإعدادات'!$A$15:$A$29,0)),"")</f>
        <v/>
      </c>
      <c r="O337" s="15">
        <f>IF(J337="متعثر",COUNTIF($J$6:J337,"متعثر"),"")</f>
        <v/>
      </c>
      <c r="P337" s="6">
        <f>IF(J337="","",IF(J337="بدون طالب","اختر الطالب",IF(J337="مادة غير موجودة","اختر المادة من الإعدادات",IF(COUNTIF('الطلاب'!$A$6:$A$305,A337&amp;"")=0,"الطالب غير موجود في الطلاب",IF(IF(ISNUMBER(C337),IF(ISNUMBER(F337),IF(C337&gt;F337,1,0),0),0)=1,"أعمال السنة أكبر من الحد الأقصى",IF(IF(ISNUMBER(D337),IF(ISNUMBER(G337),IF(D337&gt;G337,1,0),0),0)=1,"النهائي أكبر من الحد الأقصى",IF(J337="ناقص","درجة غير مكتوبة","")))))))</f>
        <v/>
      </c>
    </row>
    <row r="338">
      <c r="A338" s="5" t="n"/>
      <c r="B338" s="5" t="n"/>
      <c r="C338" s="18" t="n"/>
      <c r="D338" s="18" t="n"/>
      <c r="E338" s="6">
        <f>IF(B338&amp;""="","",IFERROR(INDEX('الإعدادات'!$B$15:$B$29,MATCH(B338&amp;"",'الإعدادات'!$A$15:$A$29,0)),""))</f>
        <v/>
      </c>
      <c r="F338" s="19">
        <f>IF(B338&amp;""="","",IFERROR(INDEX('الإعدادات'!$C$15:$C$29,MATCH(B338&amp;"",'الإعدادات'!$A$15:$A$29,0)),""))</f>
        <v/>
      </c>
      <c r="G338" s="19">
        <f>IF(B338&amp;""="","",IFERROR(INDEX('الإعدادات'!$D$15:$D$29,MATCH(B338&amp;"",'الإعدادات'!$A$15:$A$29,0)),""))</f>
        <v/>
      </c>
      <c r="H338" s="19">
        <f>IF(AND(ISNUMBER(C338),ISNUMBER(D338)),C338+D338,"")</f>
        <v/>
      </c>
      <c r="I338" s="20">
        <f>IF(ISNUMBER(H338),IF(ISNUMBER(F338),IF(F338+G338=0,"",H338/(F338+G338)),""),"")</f>
        <v/>
      </c>
      <c r="J338" s="6">
        <f>IF(AND(A338&amp;""="",B338&amp;""=""),"",IF(A338&amp;""="","بدون طالب",IF(NOT(ISNUMBER(F338)),"مادة غير موجودة",IF(I338="","ناقص",IF(I338&gt;='الإعدادات'!$B$4,"ناجح","متعثر")))))</f>
        <v/>
      </c>
      <c r="K338" s="21">
        <f>IF(J338="","",IF(OR(J338="ناجح",J338="متعثر"),1,0))</f>
        <v/>
      </c>
      <c r="L338" s="19">
        <f>IF(K338=1,C338*INDEX('الإعدادات'!$E$15:$E$29,MATCH(B338&amp;"",'الإعدادات'!$A$15:$A$29,0)),"")</f>
        <v/>
      </c>
      <c r="M338" s="19">
        <f>IF(K338=1,D338*INDEX('الإعدادات'!$E$15:$E$29,MATCH(B338&amp;"",'الإعدادات'!$A$15:$A$29,0)),"")</f>
        <v/>
      </c>
      <c r="N338" s="19">
        <f>IF(K338=1,(F338+G338)*INDEX('الإعدادات'!$E$15:$E$29,MATCH(B338&amp;"",'الإعدادات'!$A$15:$A$29,0)),"")</f>
        <v/>
      </c>
      <c r="O338" s="15">
        <f>IF(J338="متعثر",COUNTIF($J$6:J338,"متعثر"),"")</f>
        <v/>
      </c>
      <c r="P338" s="6">
        <f>IF(J338="","",IF(J338="بدون طالب","اختر الطالب",IF(J338="مادة غير موجودة","اختر المادة من الإعدادات",IF(COUNTIF('الطلاب'!$A$6:$A$305,A338&amp;"")=0,"الطالب غير موجود في الطلاب",IF(IF(ISNUMBER(C338),IF(ISNUMBER(F338),IF(C338&gt;F338,1,0),0),0)=1,"أعمال السنة أكبر من الحد الأقصى",IF(IF(ISNUMBER(D338),IF(ISNUMBER(G338),IF(D338&gt;G338,1,0),0),0)=1,"النهائي أكبر من الحد الأقصى",IF(J338="ناقص","درجة غير مكتوبة","")))))))</f>
        <v/>
      </c>
    </row>
    <row r="339">
      <c r="A339" s="5" t="n"/>
      <c r="B339" s="5" t="n"/>
      <c r="C339" s="18" t="n"/>
      <c r="D339" s="18" t="n"/>
      <c r="E339" s="6">
        <f>IF(B339&amp;""="","",IFERROR(INDEX('الإعدادات'!$B$15:$B$29,MATCH(B339&amp;"",'الإعدادات'!$A$15:$A$29,0)),""))</f>
        <v/>
      </c>
      <c r="F339" s="19">
        <f>IF(B339&amp;""="","",IFERROR(INDEX('الإعدادات'!$C$15:$C$29,MATCH(B339&amp;"",'الإعدادات'!$A$15:$A$29,0)),""))</f>
        <v/>
      </c>
      <c r="G339" s="19">
        <f>IF(B339&amp;""="","",IFERROR(INDEX('الإعدادات'!$D$15:$D$29,MATCH(B339&amp;"",'الإعدادات'!$A$15:$A$29,0)),""))</f>
        <v/>
      </c>
      <c r="H339" s="19">
        <f>IF(AND(ISNUMBER(C339),ISNUMBER(D339)),C339+D339,"")</f>
        <v/>
      </c>
      <c r="I339" s="20">
        <f>IF(ISNUMBER(H339),IF(ISNUMBER(F339),IF(F339+G339=0,"",H339/(F339+G339)),""),"")</f>
        <v/>
      </c>
      <c r="J339" s="6">
        <f>IF(AND(A339&amp;""="",B339&amp;""=""),"",IF(A339&amp;""="","بدون طالب",IF(NOT(ISNUMBER(F339)),"مادة غير موجودة",IF(I339="","ناقص",IF(I339&gt;='الإعدادات'!$B$4,"ناجح","متعثر")))))</f>
        <v/>
      </c>
      <c r="K339" s="21">
        <f>IF(J339="","",IF(OR(J339="ناجح",J339="متعثر"),1,0))</f>
        <v/>
      </c>
      <c r="L339" s="19">
        <f>IF(K339=1,C339*INDEX('الإعدادات'!$E$15:$E$29,MATCH(B339&amp;"",'الإعدادات'!$A$15:$A$29,0)),"")</f>
        <v/>
      </c>
      <c r="M339" s="19">
        <f>IF(K339=1,D339*INDEX('الإعدادات'!$E$15:$E$29,MATCH(B339&amp;"",'الإعدادات'!$A$15:$A$29,0)),"")</f>
        <v/>
      </c>
      <c r="N339" s="19">
        <f>IF(K339=1,(F339+G339)*INDEX('الإعدادات'!$E$15:$E$29,MATCH(B339&amp;"",'الإعدادات'!$A$15:$A$29,0)),"")</f>
        <v/>
      </c>
      <c r="O339" s="15">
        <f>IF(J339="متعثر",COUNTIF($J$6:J339,"متعثر"),"")</f>
        <v/>
      </c>
      <c r="P339" s="6">
        <f>IF(J339="","",IF(J339="بدون طالب","اختر الطالب",IF(J339="مادة غير موجودة","اختر المادة من الإعدادات",IF(COUNTIF('الطلاب'!$A$6:$A$305,A339&amp;"")=0,"الطالب غير موجود في الطلاب",IF(IF(ISNUMBER(C339),IF(ISNUMBER(F339),IF(C339&gt;F339,1,0),0),0)=1,"أعمال السنة أكبر من الحد الأقصى",IF(IF(ISNUMBER(D339),IF(ISNUMBER(G339),IF(D339&gt;G339,1,0),0),0)=1,"النهائي أكبر من الحد الأقصى",IF(J339="ناقص","درجة غير مكتوبة","")))))))</f>
        <v/>
      </c>
    </row>
    <row r="340">
      <c r="A340" s="5" t="n"/>
      <c r="B340" s="5" t="n"/>
      <c r="C340" s="18" t="n"/>
      <c r="D340" s="18" t="n"/>
      <c r="E340" s="6">
        <f>IF(B340&amp;""="","",IFERROR(INDEX('الإعدادات'!$B$15:$B$29,MATCH(B340&amp;"",'الإعدادات'!$A$15:$A$29,0)),""))</f>
        <v/>
      </c>
      <c r="F340" s="19">
        <f>IF(B340&amp;""="","",IFERROR(INDEX('الإعدادات'!$C$15:$C$29,MATCH(B340&amp;"",'الإعدادات'!$A$15:$A$29,0)),""))</f>
        <v/>
      </c>
      <c r="G340" s="19">
        <f>IF(B340&amp;""="","",IFERROR(INDEX('الإعدادات'!$D$15:$D$29,MATCH(B340&amp;"",'الإعدادات'!$A$15:$A$29,0)),""))</f>
        <v/>
      </c>
      <c r="H340" s="19">
        <f>IF(AND(ISNUMBER(C340),ISNUMBER(D340)),C340+D340,"")</f>
        <v/>
      </c>
      <c r="I340" s="20">
        <f>IF(ISNUMBER(H340),IF(ISNUMBER(F340),IF(F340+G340=0,"",H340/(F340+G340)),""),"")</f>
        <v/>
      </c>
      <c r="J340" s="6">
        <f>IF(AND(A340&amp;""="",B340&amp;""=""),"",IF(A340&amp;""="","بدون طالب",IF(NOT(ISNUMBER(F340)),"مادة غير موجودة",IF(I340="","ناقص",IF(I340&gt;='الإعدادات'!$B$4,"ناجح","متعثر")))))</f>
        <v/>
      </c>
      <c r="K340" s="21">
        <f>IF(J340="","",IF(OR(J340="ناجح",J340="متعثر"),1,0))</f>
        <v/>
      </c>
      <c r="L340" s="19">
        <f>IF(K340=1,C340*INDEX('الإعدادات'!$E$15:$E$29,MATCH(B340&amp;"",'الإعدادات'!$A$15:$A$29,0)),"")</f>
        <v/>
      </c>
      <c r="M340" s="19">
        <f>IF(K340=1,D340*INDEX('الإعدادات'!$E$15:$E$29,MATCH(B340&amp;"",'الإعدادات'!$A$15:$A$29,0)),"")</f>
        <v/>
      </c>
      <c r="N340" s="19">
        <f>IF(K340=1,(F340+G340)*INDEX('الإعدادات'!$E$15:$E$29,MATCH(B340&amp;"",'الإعدادات'!$A$15:$A$29,0)),"")</f>
        <v/>
      </c>
      <c r="O340" s="15">
        <f>IF(J340="متعثر",COUNTIF($J$6:J340,"متعثر"),"")</f>
        <v/>
      </c>
      <c r="P340" s="6">
        <f>IF(J340="","",IF(J340="بدون طالب","اختر الطالب",IF(J340="مادة غير موجودة","اختر المادة من الإعدادات",IF(COUNTIF('الطلاب'!$A$6:$A$305,A340&amp;"")=0,"الطالب غير موجود في الطلاب",IF(IF(ISNUMBER(C340),IF(ISNUMBER(F340),IF(C340&gt;F340,1,0),0),0)=1,"أعمال السنة أكبر من الحد الأقصى",IF(IF(ISNUMBER(D340),IF(ISNUMBER(G340),IF(D340&gt;G340,1,0),0),0)=1,"النهائي أكبر من الحد الأقصى",IF(J340="ناقص","درجة غير مكتوبة","")))))))</f>
        <v/>
      </c>
    </row>
    <row r="341">
      <c r="A341" s="5" t="n"/>
      <c r="B341" s="5" t="n"/>
      <c r="C341" s="18" t="n"/>
      <c r="D341" s="18" t="n"/>
      <c r="E341" s="6">
        <f>IF(B341&amp;""="","",IFERROR(INDEX('الإعدادات'!$B$15:$B$29,MATCH(B341&amp;"",'الإعدادات'!$A$15:$A$29,0)),""))</f>
        <v/>
      </c>
      <c r="F341" s="19">
        <f>IF(B341&amp;""="","",IFERROR(INDEX('الإعدادات'!$C$15:$C$29,MATCH(B341&amp;"",'الإعدادات'!$A$15:$A$29,0)),""))</f>
        <v/>
      </c>
      <c r="G341" s="19">
        <f>IF(B341&amp;""="","",IFERROR(INDEX('الإعدادات'!$D$15:$D$29,MATCH(B341&amp;"",'الإعدادات'!$A$15:$A$29,0)),""))</f>
        <v/>
      </c>
      <c r="H341" s="19">
        <f>IF(AND(ISNUMBER(C341),ISNUMBER(D341)),C341+D341,"")</f>
        <v/>
      </c>
      <c r="I341" s="20">
        <f>IF(ISNUMBER(H341),IF(ISNUMBER(F341),IF(F341+G341=0,"",H341/(F341+G341)),""),"")</f>
        <v/>
      </c>
      <c r="J341" s="6">
        <f>IF(AND(A341&amp;""="",B341&amp;""=""),"",IF(A341&amp;""="","بدون طالب",IF(NOT(ISNUMBER(F341)),"مادة غير موجودة",IF(I341="","ناقص",IF(I341&gt;='الإعدادات'!$B$4,"ناجح","متعثر")))))</f>
        <v/>
      </c>
      <c r="K341" s="21">
        <f>IF(J341="","",IF(OR(J341="ناجح",J341="متعثر"),1,0))</f>
        <v/>
      </c>
      <c r="L341" s="19">
        <f>IF(K341=1,C341*INDEX('الإعدادات'!$E$15:$E$29,MATCH(B341&amp;"",'الإعدادات'!$A$15:$A$29,0)),"")</f>
        <v/>
      </c>
      <c r="M341" s="19">
        <f>IF(K341=1,D341*INDEX('الإعدادات'!$E$15:$E$29,MATCH(B341&amp;"",'الإعدادات'!$A$15:$A$29,0)),"")</f>
        <v/>
      </c>
      <c r="N341" s="19">
        <f>IF(K341=1,(F341+G341)*INDEX('الإعدادات'!$E$15:$E$29,MATCH(B341&amp;"",'الإعدادات'!$A$15:$A$29,0)),"")</f>
        <v/>
      </c>
      <c r="O341" s="15">
        <f>IF(J341="متعثر",COUNTIF($J$6:J341,"متعثر"),"")</f>
        <v/>
      </c>
      <c r="P341" s="6">
        <f>IF(J341="","",IF(J341="بدون طالب","اختر الطالب",IF(J341="مادة غير موجودة","اختر المادة من الإعدادات",IF(COUNTIF('الطلاب'!$A$6:$A$305,A341&amp;"")=0,"الطالب غير موجود في الطلاب",IF(IF(ISNUMBER(C341),IF(ISNUMBER(F341),IF(C341&gt;F341,1,0),0),0)=1,"أعمال السنة أكبر من الحد الأقصى",IF(IF(ISNUMBER(D341),IF(ISNUMBER(G341),IF(D341&gt;G341,1,0),0),0)=1,"النهائي أكبر من الحد الأقصى",IF(J341="ناقص","درجة غير مكتوبة","")))))))</f>
        <v/>
      </c>
    </row>
    <row r="342">
      <c r="A342" s="5" t="n"/>
      <c r="B342" s="5" t="n"/>
      <c r="C342" s="18" t="n"/>
      <c r="D342" s="18" t="n"/>
      <c r="E342" s="6">
        <f>IF(B342&amp;""="","",IFERROR(INDEX('الإعدادات'!$B$15:$B$29,MATCH(B342&amp;"",'الإعدادات'!$A$15:$A$29,0)),""))</f>
        <v/>
      </c>
      <c r="F342" s="19">
        <f>IF(B342&amp;""="","",IFERROR(INDEX('الإعدادات'!$C$15:$C$29,MATCH(B342&amp;"",'الإعدادات'!$A$15:$A$29,0)),""))</f>
        <v/>
      </c>
      <c r="G342" s="19">
        <f>IF(B342&amp;""="","",IFERROR(INDEX('الإعدادات'!$D$15:$D$29,MATCH(B342&amp;"",'الإعدادات'!$A$15:$A$29,0)),""))</f>
        <v/>
      </c>
      <c r="H342" s="19">
        <f>IF(AND(ISNUMBER(C342),ISNUMBER(D342)),C342+D342,"")</f>
        <v/>
      </c>
      <c r="I342" s="20">
        <f>IF(ISNUMBER(H342),IF(ISNUMBER(F342),IF(F342+G342=0,"",H342/(F342+G342)),""),"")</f>
        <v/>
      </c>
      <c r="J342" s="6">
        <f>IF(AND(A342&amp;""="",B342&amp;""=""),"",IF(A342&amp;""="","بدون طالب",IF(NOT(ISNUMBER(F342)),"مادة غير موجودة",IF(I342="","ناقص",IF(I342&gt;='الإعدادات'!$B$4,"ناجح","متعثر")))))</f>
        <v/>
      </c>
      <c r="K342" s="21">
        <f>IF(J342="","",IF(OR(J342="ناجح",J342="متعثر"),1,0))</f>
        <v/>
      </c>
      <c r="L342" s="19">
        <f>IF(K342=1,C342*INDEX('الإعدادات'!$E$15:$E$29,MATCH(B342&amp;"",'الإعدادات'!$A$15:$A$29,0)),"")</f>
        <v/>
      </c>
      <c r="M342" s="19">
        <f>IF(K342=1,D342*INDEX('الإعدادات'!$E$15:$E$29,MATCH(B342&amp;"",'الإعدادات'!$A$15:$A$29,0)),"")</f>
        <v/>
      </c>
      <c r="N342" s="19">
        <f>IF(K342=1,(F342+G342)*INDEX('الإعدادات'!$E$15:$E$29,MATCH(B342&amp;"",'الإعدادات'!$A$15:$A$29,0)),"")</f>
        <v/>
      </c>
      <c r="O342" s="15">
        <f>IF(J342="متعثر",COUNTIF($J$6:J342,"متعثر"),"")</f>
        <v/>
      </c>
      <c r="P342" s="6">
        <f>IF(J342="","",IF(J342="بدون طالب","اختر الطالب",IF(J342="مادة غير موجودة","اختر المادة من الإعدادات",IF(COUNTIF('الطلاب'!$A$6:$A$305,A342&amp;"")=0,"الطالب غير موجود في الطلاب",IF(IF(ISNUMBER(C342),IF(ISNUMBER(F342),IF(C342&gt;F342,1,0),0),0)=1,"أعمال السنة أكبر من الحد الأقصى",IF(IF(ISNUMBER(D342),IF(ISNUMBER(G342),IF(D342&gt;G342,1,0),0),0)=1,"النهائي أكبر من الحد الأقصى",IF(J342="ناقص","درجة غير مكتوبة","")))))))</f>
        <v/>
      </c>
    </row>
    <row r="343">
      <c r="A343" s="5" t="n"/>
      <c r="B343" s="5" t="n"/>
      <c r="C343" s="18" t="n"/>
      <c r="D343" s="18" t="n"/>
      <c r="E343" s="6">
        <f>IF(B343&amp;""="","",IFERROR(INDEX('الإعدادات'!$B$15:$B$29,MATCH(B343&amp;"",'الإعدادات'!$A$15:$A$29,0)),""))</f>
        <v/>
      </c>
      <c r="F343" s="19">
        <f>IF(B343&amp;""="","",IFERROR(INDEX('الإعدادات'!$C$15:$C$29,MATCH(B343&amp;"",'الإعدادات'!$A$15:$A$29,0)),""))</f>
        <v/>
      </c>
      <c r="G343" s="19">
        <f>IF(B343&amp;""="","",IFERROR(INDEX('الإعدادات'!$D$15:$D$29,MATCH(B343&amp;"",'الإعدادات'!$A$15:$A$29,0)),""))</f>
        <v/>
      </c>
      <c r="H343" s="19">
        <f>IF(AND(ISNUMBER(C343),ISNUMBER(D343)),C343+D343,"")</f>
        <v/>
      </c>
      <c r="I343" s="20">
        <f>IF(ISNUMBER(H343),IF(ISNUMBER(F343),IF(F343+G343=0,"",H343/(F343+G343)),""),"")</f>
        <v/>
      </c>
      <c r="J343" s="6">
        <f>IF(AND(A343&amp;""="",B343&amp;""=""),"",IF(A343&amp;""="","بدون طالب",IF(NOT(ISNUMBER(F343)),"مادة غير موجودة",IF(I343="","ناقص",IF(I343&gt;='الإعدادات'!$B$4,"ناجح","متعثر")))))</f>
        <v/>
      </c>
      <c r="K343" s="21">
        <f>IF(J343="","",IF(OR(J343="ناجح",J343="متعثر"),1,0))</f>
        <v/>
      </c>
      <c r="L343" s="19">
        <f>IF(K343=1,C343*INDEX('الإعدادات'!$E$15:$E$29,MATCH(B343&amp;"",'الإعدادات'!$A$15:$A$29,0)),"")</f>
        <v/>
      </c>
      <c r="M343" s="19">
        <f>IF(K343=1,D343*INDEX('الإعدادات'!$E$15:$E$29,MATCH(B343&amp;"",'الإعدادات'!$A$15:$A$29,0)),"")</f>
        <v/>
      </c>
      <c r="N343" s="19">
        <f>IF(K343=1,(F343+G343)*INDEX('الإعدادات'!$E$15:$E$29,MATCH(B343&amp;"",'الإعدادات'!$A$15:$A$29,0)),"")</f>
        <v/>
      </c>
      <c r="O343" s="15">
        <f>IF(J343="متعثر",COUNTIF($J$6:J343,"متعثر"),"")</f>
        <v/>
      </c>
      <c r="P343" s="6">
        <f>IF(J343="","",IF(J343="بدون طالب","اختر الطالب",IF(J343="مادة غير موجودة","اختر المادة من الإعدادات",IF(COUNTIF('الطلاب'!$A$6:$A$305,A343&amp;"")=0,"الطالب غير موجود في الطلاب",IF(IF(ISNUMBER(C343),IF(ISNUMBER(F343),IF(C343&gt;F343,1,0),0),0)=1,"أعمال السنة أكبر من الحد الأقصى",IF(IF(ISNUMBER(D343),IF(ISNUMBER(G343),IF(D343&gt;G343,1,0),0),0)=1,"النهائي أكبر من الحد الأقصى",IF(J343="ناقص","درجة غير مكتوبة","")))))))</f>
        <v/>
      </c>
    </row>
    <row r="344">
      <c r="A344" s="5" t="n"/>
      <c r="B344" s="5" t="n"/>
      <c r="C344" s="18" t="n"/>
      <c r="D344" s="18" t="n"/>
      <c r="E344" s="6">
        <f>IF(B344&amp;""="","",IFERROR(INDEX('الإعدادات'!$B$15:$B$29,MATCH(B344&amp;"",'الإعدادات'!$A$15:$A$29,0)),""))</f>
        <v/>
      </c>
      <c r="F344" s="19">
        <f>IF(B344&amp;""="","",IFERROR(INDEX('الإعدادات'!$C$15:$C$29,MATCH(B344&amp;"",'الإعدادات'!$A$15:$A$29,0)),""))</f>
        <v/>
      </c>
      <c r="G344" s="19">
        <f>IF(B344&amp;""="","",IFERROR(INDEX('الإعدادات'!$D$15:$D$29,MATCH(B344&amp;"",'الإعدادات'!$A$15:$A$29,0)),""))</f>
        <v/>
      </c>
      <c r="H344" s="19">
        <f>IF(AND(ISNUMBER(C344),ISNUMBER(D344)),C344+D344,"")</f>
        <v/>
      </c>
      <c r="I344" s="20">
        <f>IF(ISNUMBER(H344),IF(ISNUMBER(F344),IF(F344+G344=0,"",H344/(F344+G344)),""),"")</f>
        <v/>
      </c>
      <c r="J344" s="6">
        <f>IF(AND(A344&amp;""="",B344&amp;""=""),"",IF(A344&amp;""="","بدون طالب",IF(NOT(ISNUMBER(F344)),"مادة غير موجودة",IF(I344="","ناقص",IF(I344&gt;='الإعدادات'!$B$4,"ناجح","متعثر")))))</f>
        <v/>
      </c>
      <c r="K344" s="21">
        <f>IF(J344="","",IF(OR(J344="ناجح",J344="متعثر"),1,0))</f>
        <v/>
      </c>
      <c r="L344" s="19">
        <f>IF(K344=1,C344*INDEX('الإعدادات'!$E$15:$E$29,MATCH(B344&amp;"",'الإعدادات'!$A$15:$A$29,0)),"")</f>
        <v/>
      </c>
      <c r="M344" s="19">
        <f>IF(K344=1,D344*INDEX('الإعدادات'!$E$15:$E$29,MATCH(B344&amp;"",'الإعدادات'!$A$15:$A$29,0)),"")</f>
        <v/>
      </c>
      <c r="N344" s="19">
        <f>IF(K344=1,(F344+G344)*INDEX('الإعدادات'!$E$15:$E$29,MATCH(B344&amp;"",'الإعدادات'!$A$15:$A$29,0)),"")</f>
        <v/>
      </c>
      <c r="O344" s="15">
        <f>IF(J344="متعثر",COUNTIF($J$6:J344,"متعثر"),"")</f>
        <v/>
      </c>
      <c r="P344" s="6">
        <f>IF(J344="","",IF(J344="بدون طالب","اختر الطالب",IF(J344="مادة غير موجودة","اختر المادة من الإعدادات",IF(COUNTIF('الطلاب'!$A$6:$A$305,A344&amp;"")=0,"الطالب غير موجود في الطلاب",IF(IF(ISNUMBER(C344),IF(ISNUMBER(F344),IF(C344&gt;F344,1,0),0),0)=1,"أعمال السنة أكبر من الحد الأقصى",IF(IF(ISNUMBER(D344),IF(ISNUMBER(G344),IF(D344&gt;G344,1,0),0),0)=1,"النهائي أكبر من الحد الأقصى",IF(J344="ناقص","درجة غير مكتوبة","")))))))</f>
        <v/>
      </c>
    </row>
    <row r="345">
      <c r="A345" s="5" t="n"/>
      <c r="B345" s="5" t="n"/>
      <c r="C345" s="18" t="n"/>
      <c r="D345" s="18" t="n"/>
      <c r="E345" s="6">
        <f>IF(B345&amp;""="","",IFERROR(INDEX('الإعدادات'!$B$15:$B$29,MATCH(B345&amp;"",'الإعدادات'!$A$15:$A$29,0)),""))</f>
        <v/>
      </c>
      <c r="F345" s="19">
        <f>IF(B345&amp;""="","",IFERROR(INDEX('الإعدادات'!$C$15:$C$29,MATCH(B345&amp;"",'الإعدادات'!$A$15:$A$29,0)),""))</f>
        <v/>
      </c>
      <c r="G345" s="19">
        <f>IF(B345&amp;""="","",IFERROR(INDEX('الإعدادات'!$D$15:$D$29,MATCH(B345&amp;"",'الإعدادات'!$A$15:$A$29,0)),""))</f>
        <v/>
      </c>
      <c r="H345" s="19">
        <f>IF(AND(ISNUMBER(C345),ISNUMBER(D345)),C345+D345,"")</f>
        <v/>
      </c>
      <c r="I345" s="20">
        <f>IF(ISNUMBER(H345),IF(ISNUMBER(F345),IF(F345+G345=0,"",H345/(F345+G345)),""),"")</f>
        <v/>
      </c>
      <c r="J345" s="6">
        <f>IF(AND(A345&amp;""="",B345&amp;""=""),"",IF(A345&amp;""="","بدون طالب",IF(NOT(ISNUMBER(F345)),"مادة غير موجودة",IF(I345="","ناقص",IF(I345&gt;='الإعدادات'!$B$4,"ناجح","متعثر")))))</f>
        <v/>
      </c>
      <c r="K345" s="21">
        <f>IF(J345="","",IF(OR(J345="ناجح",J345="متعثر"),1,0))</f>
        <v/>
      </c>
      <c r="L345" s="19">
        <f>IF(K345=1,C345*INDEX('الإعدادات'!$E$15:$E$29,MATCH(B345&amp;"",'الإعدادات'!$A$15:$A$29,0)),"")</f>
        <v/>
      </c>
      <c r="M345" s="19">
        <f>IF(K345=1,D345*INDEX('الإعدادات'!$E$15:$E$29,MATCH(B345&amp;"",'الإعدادات'!$A$15:$A$29,0)),"")</f>
        <v/>
      </c>
      <c r="N345" s="19">
        <f>IF(K345=1,(F345+G345)*INDEX('الإعدادات'!$E$15:$E$29,MATCH(B345&amp;"",'الإعدادات'!$A$15:$A$29,0)),"")</f>
        <v/>
      </c>
      <c r="O345" s="15">
        <f>IF(J345="متعثر",COUNTIF($J$6:J345,"متعثر"),"")</f>
        <v/>
      </c>
      <c r="P345" s="6">
        <f>IF(J345="","",IF(J345="بدون طالب","اختر الطالب",IF(J345="مادة غير موجودة","اختر المادة من الإعدادات",IF(COUNTIF('الطلاب'!$A$6:$A$305,A345&amp;"")=0,"الطالب غير موجود في الطلاب",IF(IF(ISNUMBER(C345),IF(ISNUMBER(F345),IF(C345&gt;F345,1,0),0),0)=1,"أعمال السنة أكبر من الحد الأقصى",IF(IF(ISNUMBER(D345),IF(ISNUMBER(G345),IF(D345&gt;G345,1,0),0),0)=1,"النهائي أكبر من الحد الأقصى",IF(J345="ناقص","درجة غير مكتوبة","")))))))</f>
        <v/>
      </c>
    </row>
    <row r="346">
      <c r="A346" s="5" t="n"/>
      <c r="B346" s="5" t="n"/>
      <c r="C346" s="18" t="n"/>
      <c r="D346" s="18" t="n"/>
      <c r="E346" s="6">
        <f>IF(B346&amp;""="","",IFERROR(INDEX('الإعدادات'!$B$15:$B$29,MATCH(B346&amp;"",'الإعدادات'!$A$15:$A$29,0)),""))</f>
        <v/>
      </c>
      <c r="F346" s="19">
        <f>IF(B346&amp;""="","",IFERROR(INDEX('الإعدادات'!$C$15:$C$29,MATCH(B346&amp;"",'الإعدادات'!$A$15:$A$29,0)),""))</f>
        <v/>
      </c>
      <c r="G346" s="19">
        <f>IF(B346&amp;""="","",IFERROR(INDEX('الإعدادات'!$D$15:$D$29,MATCH(B346&amp;"",'الإعدادات'!$A$15:$A$29,0)),""))</f>
        <v/>
      </c>
      <c r="H346" s="19">
        <f>IF(AND(ISNUMBER(C346),ISNUMBER(D346)),C346+D346,"")</f>
        <v/>
      </c>
      <c r="I346" s="20">
        <f>IF(ISNUMBER(H346),IF(ISNUMBER(F346),IF(F346+G346=0,"",H346/(F346+G346)),""),"")</f>
        <v/>
      </c>
      <c r="J346" s="6">
        <f>IF(AND(A346&amp;""="",B346&amp;""=""),"",IF(A346&amp;""="","بدون طالب",IF(NOT(ISNUMBER(F346)),"مادة غير موجودة",IF(I346="","ناقص",IF(I346&gt;='الإعدادات'!$B$4,"ناجح","متعثر")))))</f>
        <v/>
      </c>
      <c r="K346" s="21">
        <f>IF(J346="","",IF(OR(J346="ناجح",J346="متعثر"),1,0))</f>
        <v/>
      </c>
      <c r="L346" s="19">
        <f>IF(K346=1,C346*INDEX('الإعدادات'!$E$15:$E$29,MATCH(B346&amp;"",'الإعدادات'!$A$15:$A$29,0)),"")</f>
        <v/>
      </c>
      <c r="M346" s="19">
        <f>IF(K346=1,D346*INDEX('الإعدادات'!$E$15:$E$29,MATCH(B346&amp;"",'الإعدادات'!$A$15:$A$29,0)),"")</f>
        <v/>
      </c>
      <c r="N346" s="19">
        <f>IF(K346=1,(F346+G346)*INDEX('الإعدادات'!$E$15:$E$29,MATCH(B346&amp;"",'الإعدادات'!$A$15:$A$29,0)),"")</f>
        <v/>
      </c>
      <c r="O346" s="15">
        <f>IF(J346="متعثر",COUNTIF($J$6:J346,"متعثر"),"")</f>
        <v/>
      </c>
      <c r="P346" s="6">
        <f>IF(J346="","",IF(J346="بدون طالب","اختر الطالب",IF(J346="مادة غير موجودة","اختر المادة من الإعدادات",IF(COUNTIF('الطلاب'!$A$6:$A$305,A346&amp;"")=0,"الطالب غير موجود في الطلاب",IF(IF(ISNUMBER(C346),IF(ISNUMBER(F346),IF(C346&gt;F346,1,0),0),0)=1,"أعمال السنة أكبر من الحد الأقصى",IF(IF(ISNUMBER(D346),IF(ISNUMBER(G346),IF(D346&gt;G346,1,0),0),0)=1,"النهائي أكبر من الحد الأقصى",IF(J346="ناقص","درجة غير مكتوبة","")))))))</f>
        <v/>
      </c>
    </row>
    <row r="347">
      <c r="A347" s="5" t="n"/>
      <c r="B347" s="5" t="n"/>
      <c r="C347" s="18" t="n"/>
      <c r="D347" s="18" t="n"/>
      <c r="E347" s="6">
        <f>IF(B347&amp;""="","",IFERROR(INDEX('الإعدادات'!$B$15:$B$29,MATCH(B347&amp;"",'الإعدادات'!$A$15:$A$29,0)),""))</f>
        <v/>
      </c>
      <c r="F347" s="19">
        <f>IF(B347&amp;""="","",IFERROR(INDEX('الإعدادات'!$C$15:$C$29,MATCH(B347&amp;"",'الإعدادات'!$A$15:$A$29,0)),""))</f>
        <v/>
      </c>
      <c r="G347" s="19">
        <f>IF(B347&amp;""="","",IFERROR(INDEX('الإعدادات'!$D$15:$D$29,MATCH(B347&amp;"",'الإعدادات'!$A$15:$A$29,0)),""))</f>
        <v/>
      </c>
      <c r="H347" s="19">
        <f>IF(AND(ISNUMBER(C347),ISNUMBER(D347)),C347+D347,"")</f>
        <v/>
      </c>
      <c r="I347" s="20">
        <f>IF(ISNUMBER(H347),IF(ISNUMBER(F347),IF(F347+G347=0,"",H347/(F347+G347)),""),"")</f>
        <v/>
      </c>
      <c r="J347" s="6">
        <f>IF(AND(A347&amp;""="",B347&amp;""=""),"",IF(A347&amp;""="","بدون طالب",IF(NOT(ISNUMBER(F347)),"مادة غير موجودة",IF(I347="","ناقص",IF(I347&gt;='الإعدادات'!$B$4,"ناجح","متعثر")))))</f>
        <v/>
      </c>
      <c r="K347" s="21">
        <f>IF(J347="","",IF(OR(J347="ناجح",J347="متعثر"),1,0))</f>
        <v/>
      </c>
      <c r="L347" s="19">
        <f>IF(K347=1,C347*INDEX('الإعدادات'!$E$15:$E$29,MATCH(B347&amp;"",'الإعدادات'!$A$15:$A$29,0)),"")</f>
        <v/>
      </c>
      <c r="M347" s="19">
        <f>IF(K347=1,D347*INDEX('الإعدادات'!$E$15:$E$29,MATCH(B347&amp;"",'الإعدادات'!$A$15:$A$29,0)),"")</f>
        <v/>
      </c>
      <c r="N347" s="19">
        <f>IF(K347=1,(F347+G347)*INDEX('الإعدادات'!$E$15:$E$29,MATCH(B347&amp;"",'الإعدادات'!$A$15:$A$29,0)),"")</f>
        <v/>
      </c>
      <c r="O347" s="15">
        <f>IF(J347="متعثر",COUNTIF($J$6:J347,"متعثر"),"")</f>
        <v/>
      </c>
      <c r="P347" s="6">
        <f>IF(J347="","",IF(J347="بدون طالب","اختر الطالب",IF(J347="مادة غير موجودة","اختر المادة من الإعدادات",IF(COUNTIF('الطلاب'!$A$6:$A$305,A347&amp;"")=0,"الطالب غير موجود في الطلاب",IF(IF(ISNUMBER(C347),IF(ISNUMBER(F347),IF(C347&gt;F347,1,0),0),0)=1,"أعمال السنة أكبر من الحد الأقصى",IF(IF(ISNUMBER(D347),IF(ISNUMBER(G347),IF(D347&gt;G347,1,0),0),0)=1,"النهائي أكبر من الحد الأقصى",IF(J347="ناقص","درجة غير مكتوبة","")))))))</f>
        <v/>
      </c>
    </row>
    <row r="348">
      <c r="A348" s="5" t="n"/>
      <c r="B348" s="5" t="n"/>
      <c r="C348" s="18" t="n"/>
      <c r="D348" s="18" t="n"/>
      <c r="E348" s="6">
        <f>IF(B348&amp;""="","",IFERROR(INDEX('الإعدادات'!$B$15:$B$29,MATCH(B348&amp;"",'الإعدادات'!$A$15:$A$29,0)),""))</f>
        <v/>
      </c>
      <c r="F348" s="19">
        <f>IF(B348&amp;""="","",IFERROR(INDEX('الإعدادات'!$C$15:$C$29,MATCH(B348&amp;"",'الإعدادات'!$A$15:$A$29,0)),""))</f>
        <v/>
      </c>
      <c r="G348" s="19">
        <f>IF(B348&amp;""="","",IFERROR(INDEX('الإعدادات'!$D$15:$D$29,MATCH(B348&amp;"",'الإعدادات'!$A$15:$A$29,0)),""))</f>
        <v/>
      </c>
      <c r="H348" s="19">
        <f>IF(AND(ISNUMBER(C348),ISNUMBER(D348)),C348+D348,"")</f>
        <v/>
      </c>
      <c r="I348" s="20">
        <f>IF(ISNUMBER(H348),IF(ISNUMBER(F348),IF(F348+G348=0,"",H348/(F348+G348)),""),"")</f>
        <v/>
      </c>
      <c r="J348" s="6">
        <f>IF(AND(A348&amp;""="",B348&amp;""=""),"",IF(A348&amp;""="","بدون طالب",IF(NOT(ISNUMBER(F348)),"مادة غير موجودة",IF(I348="","ناقص",IF(I348&gt;='الإعدادات'!$B$4,"ناجح","متعثر")))))</f>
        <v/>
      </c>
      <c r="K348" s="21">
        <f>IF(J348="","",IF(OR(J348="ناجح",J348="متعثر"),1,0))</f>
        <v/>
      </c>
      <c r="L348" s="19">
        <f>IF(K348=1,C348*INDEX('الإعدادات'!$E$15:$E$29,MATCH(B348&amp;"",'الإعدادات'!$A$15:$A$29,0)),"")</f>
        <v/>
      </c>
      <c r="M348" s="19">
        <f>IF(K348=1,D348*INDEX('الإعدادات'!$E$15:$E$29,MATCH(B348&amp;"",'الإعدادات'!$A$15:$A$29,0)),"")</f>
        <v/>
      </c>
      <c r="N348" s="19">
        <f>IF(K348=1,(F348+G348)*INDEX('الإعدادات'!$E$15:$E$29,MATCH(B348&amp;"",'الإعدادات'!$A$15:$A$29,0)),"")</f>
        <v/>
      </c>
      <c r="O348" s="15">
        <f>IF(J348="متعثر",COUNTIF($J$6:J348,"متعثر"),"")</f>
        <v/>
      </c>
      <c r="P348" s="6">
        <f>IF(J348="","",IF(J348="بدون طالب","اختر الطالب",IF(J348="مادة غير موجودة","اختر المادة من الإعدادات",IF(COUNTIF('الطلاب'!$A$6:$A$305,A348&amp;"")=0,"الطالب غير موجود في الطلاب",IF(IF(ISNUMBER(C348),IF(ISNUMBER(F348),IF(C348&gt;F348,1,0),0),0)=1,"أعمال السنة أكبر من الحد الأقصى",IF(IF(ISNUMBER(D348),IF(ISNUMBER(G348),IF(D348&gt;G348,1,0),0),0)=1,"النهائي أكبر من الحد الأقصى",IF(J348="ناقص","درجة غير مكتوبة","")))))))</f>
        <v/>
      </c>
    </row>
    <row r="349">
      <c r="A349" s="5" t="n"/>
      <c r="B349" s="5" t="n"/>
      <c r="C349" s="18" t="n"/>
      <c r="D349" s="18" t="n"/>
      <c r="E349" s="6">
        <f>IF(B349&amp;""="","",IFERROR(INDEX('الإعدادات'!$B$15:$B$29,MATCH(B349&amp;"",'الإعدادات'!$A$15:$A$29,0)),""))</f>
        <v/>
      </c>
      <c r="F349" s="19">
        <f>IF(B349&amp;""="","",IFERROR(INDEX('الإعدادات'!$C$15:$C$29,MATCH(B349&amp;"",'الإعدادات'!$A$15:$A$29,0)),""))</f>
        <v/>
      </c>
      <c r="G349" s="19">
        <f>IF(B349&amp;""="","",IFERROR(INDEX('الإعدادات'!$D$15:$D$29,MATCH(B349&amp;"",'الإعدادات'!$A$15:$A$29,0)),""))</f>
        <v/>
      </c>
      <c r="H349" s="19">
        <f>IF(AND(ISNUMBER(C349),ISNUMBER(D349)),C349+D349,"")</f>
        <v/>
      </c>
      <c r="I349" s="20">
        <f>IF(ISNUMBER(H349),IF(ISNUMBER(F349),IF(F349+G349=0,"",H349/(F349+G349)),""),"")</f>
        <v/>
      </c>
      <c r="J349" s="6">
        <f>IF(AND(A349&amp;""="",B349&amp;""=""),"",IF(A349&amp;""="","بدون طالب",IF(NOT(ISNUMBER(F349)),"مادة غير موجودة",IF(I349="","ناقص",IF(I349&gt;='الإعدادات'!$B$4,"ناجح","متعثر")))))</f>
        <v/>
      </c>
      <c r="K349" s="21">
        <f>IF(J349="","",IF(OR(J349="ناجح",J349="متعثر"),1,0))</f>
        <v/>
      </c>
      <c r="L349" s="19">
        <f>IF(K349=1,C349*INDEX('الإعدادات'!$E$15:$E$29,MATCH(B349&amp;"",'الإعدادات'!$A$15:$A$29,0)),"")</f>
        <v/>
      </c>
      <c r="M349" s="19">
        <f>IF(K349=1,D349*INDEX('الإعدادات'!$E$15:$E$29,MATCH(B349&amp;"",'الإعدادات'!$A$15:$A$29,0)),"")</f>
        <v/>
      </c>
      <c r="N349" s="19">
        <f>IF(K349=1,(F349+G349)*INDEX('الإعدادات'!$E$15:$E$29,MATCH(B349&amp;"",'الإعدادات'!$A$15:$A$29,0)),"")</f>
        <v/>
      </c>
      <c r="O349" s="15">
        <f>IF(J349="متعثر",COUNTIF($J$6:J349,"متعثر"),"")</f>
        <v/>
      </c>
      <c r="P349" s="6">
        <f>IF(J349="","",IF(J349="بدون طالب","اختر الطالب",IF(J349="مادة غير موجودة","اختر المادة من الإعدادات",IF(COUNTIF('الطلاب'!$A$6:$A$305,A349&amp;"")=0,"الطالب غير موجود في الطلاب",IF(IF(ISNUMBER(C349),IF(ISNUMBER(F349),IF(C349&gt;F349,1,0),0),0)=1,"أعمال السنة أكبر من الحد الأقصى",IF(IF(ISNUMBER(D349),IF(ISNUMBER(G349),IF(D349&gt;G349,1,0),0),0)=1,"النهائي أكبر من الحد الأقصى",IF(J349="ناقص","درجة غير مكتوبة","")))))))</f>
        <v/>
      </c>
    </row>
    <row r="350">
      <c r="A350" s="5" t="n"/>
      <c r="B350" s="5" t="n"/>
      <c r="C350" s="18" t="n"/>
      <c r="D350" s="18" t="n"/>
      <c r="E350" s="6">
        <f>IF(B350&amp;""="","",IFERROR(INDEX('الإعدادات'!$B$15:$B$29,MATCH(B350&amp;"",'الإعدادات'!$A$15:$A$29,0)),""))</f>
        <v/>
      </c>
      <c r="F350" s="19">
        <f>IF(B350&amp;""="","",IFERROR(INDEX('الإعدادات'!$C$15:$C$29,MATCH(B350&amp;"",'الإعدادات'!$A$15:$A$29,0)),""))</f>
        <v/>
      </c>
      <c r="G350" s="19">
        <f>IF(B350&amp;""="","",IFERROR(INDEX('الإعدادات'!$D$15:$D$29,MATCH(B350&amp;"",'الإعدادات'!$A$15:$A$29,0)),""))</f>
        <v/>
      </c>
      <c r="H350" s="19">
        <f>IF(AND(ISNUMBER(C350),ISNUMBER(D350)),C350+D350,"")</f>
        <v/>
      </c>
      <c r="I350" s="20">
        <f>IF(ISNUMBER(H350),IF(ISNUMBER(F350),IF(F350+G350=0,"",H350/(F350+G350)),""),"")</f>
        <v/>
      </c>
      <c r="J350" s="6">
        <f>IF(AND(A350&amp;""="",B350&amp;""=""),"",IF(A350&amp;""="","بدون طالب",IF(NOT(ISNUMBER(F350)),"مادة غير موجودة",IF(I350="","ناقص",IF(I350&gt;='الإعدادات'!$B$4,"ناجح","متعثر")))))</f>
        <v/>
      </c>
      <c r="K350" s="21">
        <f>IF(J350="","",IF(OR(J350="ناجح",J350="متعثر"),1,0))</f>
        <v/>
      </c>
      <c r="L350" s="19">
        <f>IF(K350=1,C350*INDEX('الإعدادات'!$E$15:$E$29,MATCH(B350&amp;"",'الإعدادات'!$A$15:$A$29,0)),"")</f>
        <v/>
      </c>
      <c r="M350" s="19">
        <f>IF(K350=1,D350*INDEX('الإعدادات'!$E$15:$E$29,MATCH(B350&amp;"",'الإعدادات'!$A$15:$A$29,0)),"")</f>
        <v/>
      </c>
      <c r="N350" s="19">
        <f>IF(K350=1,(F350+G350)*INDEX('الإعدادات'!$E$15:$E$29,MATCH(B350&amp;"",'الإعدادات'!$A$15:$A$29,0)),"")</f>
        <v/>
      </c>
      <c r="O350" s="15">
        <f>IF(J350="متعثر",COUNTIF($J$6:J350,"متعثر"),"")</f>
        <v/>
      </c>
      <c r="P350" s="6">
        <f>IF(J350="","",IF(J350="بدون طالب","اختر الطالب",IF(J350="مادة غير موجودة","اختر المادة من الإعدادات",IF(COUNTIF('الطلاب'!$A$6:$A$305,A350&amp;"")=0,"الطالب غير موجود في الطلاب",IF(IF(ISNUMBER(C350),IF(ISNUMBER(F350),IF(C350&gt;F350,1,0),0),0)=1,"أعمال السنة أكبر من الحد الأقصى",IF(IF(ISNUMBER(D350),IF(ISNUMBER(G350),IF(D350&gt;G350,1,0),0),0)=1,"النهائي أكبر من الحد الأقصى",IF(J350="ناقص","درجة غير مكتوبة","")))))))</f>
        <v/>
      </c>
    </row>
    <row r="351">
      <c r="A351" s="5" t="n"/>
      <c r="B351" s="5" t="n"/>
      <c r="C351" s="18" t="n"/>
      <c r="D351" s="18" t="n"/>
      <c r="E351" s="6">
        <f>IF(B351&amp;""="","",IFERROR(INDEX('الإعدادات'!$B$15:$B$29,MATCH(B351&amp;"",'الإعدادات'!$A$15:$A$29,0)),""))</f>
        <v/>
      </c>
      <c r="F351" s="19">
        <f>IF(B351&amp;""="","",IFERROR(INDEX('الإعدادات'!$C$15:$C$29,MATCH(B351&amp;"",'الإعدادات'!$A$15:$A$29,0)),""))</f>
        <v/>
      </c>
      <c r="G351" s="19">
        <f>IF(B351&amp;""="","",IFERROR(INDEX('الإعدادات'!$D$15:$D$29,MATCH(B351&amp;"",'الإعدادات'!$A$15:$A$29,0)),""))</f>
        <v/>
      </c>
      <c r="H351" s="19">
        <f>IF(AND(ISNUMBER(C351),ISNUMBER(D351)),C351+D351,"")</f>
        <v/>
      </c>
      <c r="I351" s="20">
        <f>IF(ISNUMBER(H351),IF(ISNUMBER(F351),IF(F351+G351=0,"",H351/(F351+G351)),""),"")</f>
        <v/>
      </c>
      <c r="J351" s="6">
        <f>IF(AND(A351&amp;""="",B351&amp;""=""),"",IF(A351&amp;""="","بدون طالب",IF(NOT(ISNUMBER(F351)),"مادة غير موجودة",IF(I351="","ناقص",IF(I351&gt;='الإعدادات'!$B$4,"ناجح","متعثر")))))</f>
        <v/>
      </c>
      <c r="K351" s="21">
        <f>IF(J351="","",IF(OR(J351="ناجح",J351="متعثر"),1,0))</f>
        <v/>
      </c>
      <c r="L351" s="19">
        <f>IF(K351=1,C351*INDEX('الإعدادات'!$E$15:$E$29,MATCH(B351&amp;"",'الإعدادات'!$A$15:$A$29,0)),"")</f>
        <v/>
      </c>
      <c r="M351" s="19">
        <f>IF(K351=1,D351*INDEX('الإعدادات'!$E$15:$E$29,MATCH(B351&amp;"",'الإعدادات'!$A$15:$A$29,0)),"")</f>
        <v/>
      </c>
      <c r="N351" s="19">
        <f>IF(K351=1,(F351+G351)*INDEX('الإعدادات'!$E$15:$E$29,MATCH(B351&amp;"",'الإعدادات'!$A$15:$A$29,0)),"")</f>
        <v/>
      </c>
      <c r="O351" s="15">
        <f>IF(J351="متعثر",COUNTIF($J$6:J351,"متعثر"),"")</f>
        <v/>
      </c>
      <c r="P351" s="6">
        <f>IF(J351="","",IF(J351="بدون طالب","اختر الطالب",IF(J351="مادة غير موجودة","اختر المادة من الإعدادات",IF(COUNTIF('الطلاب'!$A$6:$A$305,A351&amp;"")=0,"الطالب غير موجود في الطلاب",IF(IF(ISNUMBER(C351),IF(ISNUMBER(F351),IF(C351&gt;F351,1,0),0),0)=1,"أعمال السنة أكبر من الحد الأقصى",IF(IF(ISNUMBER(D351),IF(ISNUMBER(G351),IF(D351&gt;G351,1,0),0),0)=1,"النهائي أكبر من الحد الأقصى",IF(J351="ناقص","درجة غير مكتوبة","")))))))</f>
        <v/>
      </c>
    </row>
    <row r="352">
      <c r="A352" s="5" t="n"/>
      <c r="B352" s="5" t="n"/>
      <c r="C352" s="18" t="n"/>
      <c r="D352" s="18" t="n"/>
      <c r="E352" s="6">
        <f>IF(B352&amp;""="","",IFERROR(INDEX('الإعدادات'!$B$15:$B$29,MATCH(B352&amp;"",'الإعدادات'!$A$15:$A$29,0)),""))</f>
        <v/>
      </c>
      <c r="F352" s="19">
        <f>IF(B352&amp;""="","",IFERROR(INDEX('الإعدادات'!$C$15:$C$29,MATCH(B352&amp;"",'الإعدادات'!$A$15:$A$29,0)),""))</f>
        <v/>
      </c>
      <c r="G352" s="19">
        <f>IF(B352&amp;""="","",IFERROR(INDEX('الإعدادات'!$D$15:$D$29,MATCH(B352&amp;"",'الإعدادات'!$A$15:$A$29,0)),""))</f>
        <v/>
      </c>
      <c r="H352" s="19">
        <f>IF(AND(ISNUMBER(C352),ISNUMBER(D352)),C352+D352,"")</f>
        <v/>
      </c>
      <c r="I352" s="20">
        <f>IF(ISNUMBER(H352),IF(ISNUMBER(F352),IF(F352+G352=0,"",H352/(F352+G352)),""),"")</f>
        <v/>
      </c>
      <c r="J352" s="6">
        <f>IF(AND(A352&amp;""="",B352&amp;""=""),"",IF(A352&amp;""="","بدون طالب",IF(NOT(ISNUMBER(F352)),"مادة غير موجودة",IF(I352="","ناقص",IF(I352&gt;='الإعدادات'!$B$4,"ناجح","متعثر")))))</f>
        <v/>
      </c>
      <c r="K352" s="21">
        <f>IF(J352="","",IF(OR(J352="ناجح",J352="متعثر"),1,0))</f>
        <v/>
      </c>
      <c r="L352" s="19">
        <f>IF(K352=1,C352*INDEX('الإعدادات'!$E$15:$E$29,MATCH(B352&amp;"",'الإعدادات'!$A$15:$A$29,0)),"")</f>
        <v/>
      </c>
      <c r="M352" s="19">
        <f>IF(K352=1,D352*INDEX('الإعدادات'!$E$15:$E$29,MATCH(B352&amp;"",'الإعدادات'!$A$15:$A$29,0)),"")</f>
        <v/>
      </c>
      <c r="N352" s="19">
        <f>IF(K352=1,(F352+G352)*INDEX('الإعدادات'!$E$15:$E$29,MATCH(B352&amp;"",'الإعدادات'!$A$15:$A$29,0)),"")</f>
        <v/>
      </c>
      <c r="O352" s="15">
        <f>IF(J352="متعثر",COUNTIF($J$6:J352,"متعثر"),"")</f>
        <v/>
      </c>
      <c r="P352" s="6">
        <f>IF(J352="","",IF(J352="بدون طالب","اختر الطالب",IF(J352="مادة غير موجودة","اختر المادة من الإعدادات",IF(COUNTIF('الطلاب'!$A$6:$A$305,A352&amp;"")=0,"الطالب غير موجود في الطلاب",IF(IF(ISNUMBER(C352),IF(ISNUMBER(F352),IF(C352&gt;F352,1,0),0),0)=1,"أعمال السنة أكبر من الحد الأقصى",IF(IF(ISNUMBER(D352),IF(ISNUMBER(G352),IF(D352&gt;G352,1,0),0),0)=1,"النهائي أكبر من الحد الأقصى",IF(J352="ناقص","درجة غير مكتوبة","")))))))</f>
        <v/>
      </c>
    </row>
    <row r="353">
      <c r="A353" s="5" t="n"/>
      <c r="B353" s="5" t="n"/>
      <c r="C353" s="18" t="n"/>
      <c r="D353" s="18" t="n"/>
      <c r="E353" s="6">
        <f>IF(B353&amp;""="","",IFERROR(INDEX('الإعدادات'!$B$15:$B$29,MATCH(B353&amp;"",'الإعدادات'!$A$15:$A$29,0)),""))</f>
        <v/>
      </c>
      <c r="F353" s="19">
        <f>IF(B353&amp;""="","",IFERROR(INDEX('الإعدادات'!$C$15:$C$29,MATCH(B353&amp;"",'الإعدادات'!$A$15:$A$29,0)),""))</f>
        <v/>
      </c>
      <c r="G353" s="19">
        <f>IF(B353&amp;""="","",IFERROR(INDEX('الإعدادات'!$D$15:$D$29,MATCH(B353&amp;"",'الإعدادات'!$A$15:$A$29,0)),""))</f>
        <v/>
      </c>
      <c r="H353" s="19">
        <f>IF(AND(ISNUMBER(C353),ISNUMBER(D353)),C353+D353,"")</f>
        <v/>
      </c>
      <c r="I353" s="20">
        <f>IF(ISNUMBER(H353),IF(ISNUMBER(F353),IF(F353+G353=0,"",H353/(F353+G353)),""),"")</f>
        <v/>
      </c>
      <c r="J353" s="6">
        <f>IF(AND(A353&amp;""="",B353&amp;""=""),"",IF(A353&amp;""="","بدون طالب",IF(NOT(ISNUMBER(F353)),"مادة غير موجودة",IF(I353="","ناقص",IF(I353&gt;='الإعدادات'!$B$4,"ناجح","متعثر")))))</f>
        <v/>
      </c>
      <c r="K353" s="21">
        <f>IF(J353="","",IF(OR(J353="ناجح",J353="متعثر"),1,0))</f>
        <v/>
      </c>
      <c r="L353" s="19">
        <f>IF(K353=1,C353*INDEX('الإعدادات'!$E$15:$E$29,MATCH(B353&amp;"",'الإعدادات'!$A$15:$A$29,0)),"")</f>
        <v/>
      </c>
      <c r="M353" s="19">
        <f>IF(K353=1,D353*INDEX('الإعدادات'!$E$15:$E$29,MATCH(B353&amp;"",'الإعدادات'!$A$15:$A$29,0)),"")</f>
        <v/>
      </c>
      <c r="N353" s="19">
        <f>IF(K353=1,(F353+G353)*INDEX('الإعدادات'!$E$15:$E$29,MATCH(B353&amp;"",'الإعدادات'!$A$15:$A$29,0)),"")</f>
        <v/>
      </c>
      <c r="O353" s="15">
        <f>IF(J353="متعثر",COUNTIF($J$6:J353,"متعثر"),"")</f>
        <v/>
      </c>
      <c r="P353" s="6">
        <f>IF(J353="","",IF(J353="بدون طالب","اختر الطالب",IF(J353="مادة غير موجودة","اختر المادة من الإعدادات",IF(COUNTIF('الطلاب'!$A$6:$A$305,A353&amp;"")=0,"الطالب غير موجود في الطلاب",IF(IF(ISNUMBER(C353),IF(ISNUMBER(F353),IF(C353&gt;F353,1,0),0),0)=1,"أعمال السنة أكبر من الحد الأقصى",IF(IF(ISNUMBER(D353),IF(ISNUMBER(G353),IF(D353&gt;G353,1,0),0),0)=1,"النهائي أكبر من الحد الأقصى",IF(J353="ناقص","درجة غير مكتوبة","")))))))</f>
        <v/>
      </c>
    </row>
    <row r="354">
      <c r="A354" s="5" t="n"/>
      <c r="B354" s="5" t="n"/>
      <c r="C354" s="18" t="n"/>
      <c r="D354" s="18" t="n"/>
      <c r="E354" s="6">
        <f>IF(B354&amp;""="","",IFERROR(INDEX('الإعدادات'!$B$15:$B$29,MATCH(B354&amp;"",'الإعدادات'!$A$15:$A$29,0)),""))</f>
        <v/>
      </c>
      <c r="F354" s="19">
        <f>IF(B354&amp;""="","",IFERROR(INDEX('الإعدادات'!$C$15:$C$29,MATCH(B354&amp;"",'الإعدادات'!$A$15:$A$29,0)),""))</f>
        <v/>
      </c>
      <c r="G354" s="19">
        <f>IF(B354&amp;""="","",IFERROR(INDEX('الإعدادات'!$D$15:$D$29,MATCH(B354&amp;"",'الإعدادات'!$A$15:$A$29,0)),""))</f>
        <v/>
      </c>
      <c r="H354" s="19">
        <f>IF(AND(ISNUMBER(C354),ISNUMBER(D354)),C354+D354,"")</f>
        <v/>
      </c>
      <c r="I354" s="20">
        <f>IF(ISNUMBER(H354),IF(ISNUMBER(F354),IF(F354+G354=0,"",H354/(F354+G354)),""),"")</f>
        <v/>
      </c>
      <c r="J354" s="6">
        <f>IF(AND(A354&amp;""="",B354&amp;""=""),"",IF(A354&amp;""="","بدون طالب",IF(NOT(ISNUMBER(F354)),"مادة غير موجودة",IF(I354="","ناقص",IF(I354&gt;='الإعدادات'!$B$4,"ناجح","متعثر")))))</f>
        <v/>
      </c>
      <c r="K354" s="21">
        <f>IF(J354="","",IF(OR(J354="ناجح",J354="متعثر"),1,0))</f>
        <v/>
      </c>
      <c r="L354" s="19">
        <f>IF(K354=1,C354*INDEX('الإعدادات'!$E$15:$E$29,MATCH(B354&amp;"",'الإعدادات'!$A$15:$A$29,0)),"")</f>
        <v/>
      </c>
      <c r="M354" s="19">
        <f>IF(K354=1,D354*INDEX('الإعدادات'!$E$15:$E$29,MATCH(B354&amp;"",'الإعدادات'!$A$15:$A$29,0)),"")</f>
        <v/>
      </c>
      <c r="N354" s="19">
        <f>IF(K354=1,(F354+G354)*INDEX('الإعدادات'!$E$15:$E$29,MATCH(B354&amp;"",'الإعدادات'!$A$15:$A$29,0)),"")</f>
        <v/>
      </c>
      <c r="O354" s="15">
        <f>IF(J354="متعثر",COUNTIF($J$6:J354,"متعثر"),"")</f>
        <v/>
      </c>
      <c r="P354" s="6">
        <f>IF(J354="","",IF(J354="بدون طالب","اختر الطالب",IF(J354="مادة غير موجودة","اختر المادة من الإعدادات",IF(COUNTIF('الطلاب'!$A$6:$A$305,A354&amp;"")=0,"الطالب غير موجود في الطلاب",IF(IF(ISNUMBER(C354),IF(ISNUMBER(F354),IF(C354&gt;F354,1,0),0),0)=1,"أعمال السنة أكبر من الحد الأقصى",IF(IF(ISNUMBER(D354),IF(ISNUMBER(G354),IF(D354&gt;G354,1,0),0),0)=1,"النهائي أكبر من الحد الأقصى",IF(J354="ناقص","درجة غير مكتوبة","")))))))</f>
        <v/>
      </c>
    </row>
    <row r="355">
      <c r="A355" s="5" t="n"/>
      <c r="B355" s="5" t="n"/>
      <c r="C355" s="18" t="n"/>
      <c r="D355" s="18" t="n"/>
      <c r="E355" s="6">
        <f>IF(B355&amp;""="","",IFERROR(INDEX('الإعدادات'!$B$15:$B$29,MATCH(B355&amp;"",'الإعدادات'!$A$15:$A$29,0)),""))</f>
        <v/>
      </c>
      <c r="F355" s="19">
        <f>IF(B355&amp;""="","",IFERROR(INDEX('الإعدادات'!$C$15:$C$29,MATCH(B355&amp;"",'الإعدادات'!$A$15:$A$29,0)),""))</f>
        <v/>
      </c>
      <c r="G355" s="19">
        <f>IF(B355&amp;""="","",IFERROR(INDEX('الإعدادات'!$D$15:$D$29,MATCH(B355&amp;"",'الإعدادات'!$A$15:$A$29,0)),""))</f>
        <v/>
      </c>
      <c r="H355" s="19">
        <f>IF(AND(ISNUMBER(C355),ISNUMBER(D355)),C355+D355,"")</f>
        <v/>
      </c>
      <c r="I355" s="20">
        <f>IF(ISNUMBER(H355),IF(ISNUMBER(F355),IF(F355+G355=0,"",H355/(F355+G355)),""),"")</f>
        <v/>
      </c>
      <c r="J355" s="6">
        <f>IF(AND(A355&amp;""="",B355&amp;""=""),"",IF(A355&amp;""="","بدون طالب",IF(NOT(ISNUMBER(F355)),"مادة غير موجودة",IF(I355="","ناقص",IF(I355&gt;='الإعدادات'!$B$4,"ناجح","متعثر")))))</f>
        <v/>
      </c>
      <c r="K355" s="21">
        <f>IF(J355="","",IF(OR(J355="ناجح",J355="متعثر"),1,0))</f>
        <v/>
      </c>
      <c r="L355" s="19">
        <f>IF(K355=1,C355*INDEX('الإعدادات'!$E$15:$E$29,MATCH(B355&amp;"",'الإعدادات'!$A$15:$A$29,0)),"")</f>
        <v/>
      </c>
      <c r="M355" s="19">
        <f>IF(K355=1,D355*INDEX('الإعدادات'!$E$15:$E$29,MATCH(B355&amp;"",'الإعدادات'!$A$15:$A$29,0)),"")</f>
        <v/>
      </c>
      <c r="N355" s="19">
        <f>IF(K355=1,(F355+G355)*INDEX('الإعدادات'!$E$15:$E$29,MATCH(B355&amp;"",'الإعدادات'!$A$15:$A$29,0)),"")</f>
        <v/>
      </c>
      <c r="O355" s="15">
        <f>IF(J355="متعثر",COUNTIF($J$6:J355,"متعثر"),"")</f>
        <v/>
      </c>
      <c r="P355" s="6">
        <f>IF(J355="","",IF(J355="بدون طالب","اختر الطالب",IF(J355="مادة غير موجودة","اختر المادة من الإعدادات",IF(COUNTIF('الطلاب'!$A$6:$A$305,A355&amp;"")=0,"الطالب غير موجود في الطلاب",IF(IF(ISNUMBER(C355),IF(ISNUMBER(F355),IF(C355&gt;F355,1,0),0),0)=1,"أعمال السنة أكبر من الحد الأقصى",IF(IF(ISNUMBER(D355),IF(ISNUMBER(G355),IF(D355&gt;G355,1,0),0),0)=1,"النهائي أكبر من الحد الأقصى",IF(J355="ناقص","درجة غير مكتوبة","")))))))</f>
        <v/>
      </c>
    </row>
    <row r="356">
      <c r="A356" s="5" t="n"/>
      <c r="B356" s="5" t="n"/>
      <c r="C356" s="18" t="n"/>
      <c r="D356" s="18" t="n"/>
      <c r="E356" s="6">
        <f>IF(B356&amp;""="","",IFERROR(INDEX('الإعدادات'!$B$15:$B$29,MATCH(B356&amp;"",'الإعدادات'!$A$15:$A$29,0)),""))</f>
        <v/>
      </c>
      <c r="F356" s="19">
        <f>IF(B356&amp;""="","",IFERROR(INDEX('الإعدادات'!$C$15:$C$29,MATCH(B356&amp;"",'الإعدادات'!$A$15:$A$29,0)),""))</f>
        <v/>
      </c>
      <c r="G356" s="19">
        <f>IF(B356&amp;""="","",IFERROR(INDEX('الإعدادات'!$D$15:$D$29,MATCH(B356&amp;"",'الإعدادات'!$A$15:$A$29,0)),""))</f>
        <v/>
      </c>
      <c r="H356" s="19">
        <f>IF(AND(ISNUMBER(C356),ISNUMBER(D356)),C356+D356,"")</f>
        <v/>
      </c>
      <c r="I356" s="20">
        <f>IF(ISNUMBER(H356),IF(ISNUMBER(F356),IF(F356+G356=0,"",H356/(F356+G356)),""),"")</f>
        <v/>
      </c>
      <c r="J356" s="6">
        <f>IF(AND(A356&amp;""="",B356&amp;""=""),"",IF(A356&amp;""="","بدون طالب",IF(NOT(ISNUMBER(F356)),"مادة غير موجودة",IF(I356="","ناقص",IF(I356&gt;='الإعدادات'!$B$4,"ناجح","متعثر")))))</f>
        <v/>
      </c>
      <c r="K356" s="21">
        <f>IF(J356="","",IF(OR(J356="ناجح",J356="متعثر"),1,0))</f>
        <v/>
      </c>
      <c r="L356" s="19">
        <f>IF(K356=1,C356*INDEX('الإعدادات'!$E$15:$E$29,MATCH(B356&amp;"",'الإعدادات'!$A$15:$A$29,0)),"")</f>
        <v/>
      </c>
      <c r="M356" s="19">
        <f>IF(K356=1,D356*INDEX('الإعدادات'!$E$15:$E$29,MATCH(B356&amp;"",'الإعدادات'!$A$15:$A$29,0)),"")</f>
        <v/>
      </c>
      <c r="N356" s="19">
        <f>IF(K356=1,(F356+G356)*INDEX('الإعدادات'!$E$15:$E$29,MATCH(B356&amp;"",'الإعدادات'!$A$15:$A$29,0)),"")</f>
        <v/>
      </c>
      <c r="O356" s="15">
        <f>IF(J356="متعثر",COUNTIF($J$6:J356,"متعثر"),"")</f>
        <v/>
      </c>
      <c r="P356" s="6">
        <f>IF(J356="","",IF(J356="بدون طالب","اختر الطالب",IF(J356="مادة غير موجودة","اختر المادة من الإعدادات",IF(COUNTIF('الطلاب'!$A$6:$A$305,A356&amp;"")=0,"الطالب غير موجود في الطلاب",IF(IF(ISNUMBER(C356),IF(ISNUMBER(F356),IF(C356&gt;F356,1,0),0),0)=1,"أعمال السنة أكبر من الحد الأقصى",IF(IF(ISNUMBER(D356),IF(ISNUMBER(G356),IF(D356&gt;G356,1,0),0),0)=1,"النهائي أكبر من الحد الأقصى",IF(J356="ناقص","درجة غير مكتوبة","")))))))</f>
        <v/>
      </c>
    </row>
    <row r="357">
      <c r="A357" s="5" t="n"/>
      <c r="B357" s="5" t="n"/>
      <c r="C357" s="18" t="n"/>
      <c r="D357" s="18" t="n"/>
      <c r="E357" s="6">
        <f>IF(B357&amp;""="","",IFERROR(INDEX('الإعدادات'!$B$15:$B$29,MATCH(B357&amp;"",'الإعدادات'!$A$15:$A$29,0)),""))</f>
        <v/>
      </c>
      <c r="F357" s="19">
        <f>IF(B357&amp;""="","",IFERROR(INDEX('الإعدادات'!$C$15:$C$29,MATCH(B357&amp;"",'الإعدادات'!$A$15:$A$29,0)),""))</f>
        <v/>
      </c>
      <c r="G357" s="19">
        <f>IF(B357&amp;""="","",IFERROR(INDEX('الإعدادات'!$D$15:$D$29,MATCH(B357&amp;"",'الإعدادات'!$A$15:$A$29,0)),""))</f>
        <v/>
      </c>
      <c r="H357" s="19">
        <f>IF(AND(ISNUMBER(C357),ISNUMBER(D357)),C357+D357,"")</f>
        <v/>
      </c>
      <c r="I357" s="20">
        <f>IF(ISNUMBER(H357),IF(ISNUMBER(F357),IF(F357+G357=0,"",H357/(F357+G357)),""),"")</f>
        <v/>
      </c>
      <c r="J357" s="6">
        <f>IF(AND(A357&amp;""="",B357&amp;""=""),"",IF(A357&amp;""="","بدون طالب",IF(NOT(ISNUMBER(F357)),"مادة غير موجودة",IF(I357="","ناقص",IF(I357&gt;='الإعدادات'!$B$4,"ناجح","متعثر")))))</f>
        <v/>
      </c>
      <c r="K357" s="21">
        <f>IF(J357="","",IF(OR(J357="ناجح",J357="متعثر"),1,0))</f>
        <v/>
      </c>
      <c r="L357" s="19">
        <f>IF(K357=1,C357*INDEX('الإعدادات'!$E$15:$E$29,MATCH(B357&amp;"",'الإعدادات'!$A$15:$A$29,0)),"")</f>
        <v/>
      </c>
      <c r="M357" s="19">
        <f>IF(K357=1,D357*INDEX('الإعدادات'!$E$15:$E$29,MATCH(B357&amp;"",'الإعدادات'!$A$15:$A$29,0)),"")</f>
        <v/>
      </c>
      <c r="N357" s="19">
        <f>IF(K357=1,(F357+G357)*INDEX('الإعدادات'!$E$15:$E$29,MATCH(B357&amp;"",'الإعدادات'!$A$15:$A$29,0)),"")</f>
        <v/>
      </c>
      <c r="O357" s="15">
        <f>IF(J357="متعثر",COUNTIF($J$6:J357,"متعثر"),"")</f>
        <v/>
      </c>
      <c r="P357" s="6">
        <f>IF(J357="","",IF(J357="بدون طالب","اختر الطالب",IF(J357="مادة غير موجودة","اختر المادة من الإعدادات",IF(COUNTIF('الطلاب'!$A$6:$A$305,A357&amp;"")=0,"الطالب غير موجود في الطلاب",IF(IF(ISNUMBER(C357),IF(ISNUMBER(F357),IF(C357&gt;F357,1,0),0),0)=1,"أعمال السنة أكبر من الحد الأقصى",IF(IF(ISNUMBER(D357),IF(ISNUMBER(G357),IF(D357&gt;G357,1,0),0),0)=1,"النهائي أكبر من الحد الأقصى",IF(J357="ناقص","درجة غير مكتوبة","")))))))</f>
        <v/>
      </c>
    </row>
    <row r="358">
      <c r="A358" s="5" t="n"/>
      <c r="B358" s="5" t="n"/>
      <c r="C358" s="18" t="n"/>
      <c r="D358" s="18" t="n"/>
      <c r="E358" s="6">
        <f>IF(B358&amp;""="","",IFERROR(INDEX('الإعدادات'!$B$15:$B$29,MATCH(B358&amp;"",'الإعدادات'!$A$15:$A$29,0)),""))</f>
        <v/>
      </c>
      <c r="F358" s="19">
        <f>IF(B358&amp;""="","",IFERROR(INDEX('الإعدادات'!$C$15:$C$29,MATCH(B358&amp;"",'الإعدادات'!$A$15:$A$29,0)),""))</f>
        <v/>
      </c>
      <c r="G358" s="19">
        <f>IF(B358&amp;""="","",IFERROR(INDEX('الإعدادات'!$D$15:$D$29,MATCH(B358&amp;"",'الإعدادات'!$A$15:$A$29,0)),""))</f>
        <v/>
      </c>
      <c r="H358" s="19">
        <f>IF(AND(ISNUMBER(C358),ISNUMBER(D358)),C358+D358,"")</f>
        <v/>
      </c>
      <c r="I358" s="20">
        <f>IF(ISNUMBER(H358),IF(ISNUMBER(F358),IF(F358+G358=0,"",H358/(F358+G358)),""),"")</f>
        <v/>
      </c>
      <c r="J358" s="6">
        <f>IF(AND(A358&amp;""="",B358&amp;""=""),"",IF(A358&amp;""="","بدون طالب",IF(NOT(ISNUMBER(F358)),"مادة غير موجودة",IF(I358="","ناقص",IF(I358&gt;='الإعدادات'!$B$4,"ناجح","متعثر")))))</f>
        <v/>
      </c>
      <c r="K358" s="21">
        <f>IF(J358="","",IF(OR(J358="ناجح",J358="متعثر"),1,0))</f>
        <v/>
      </c>
      <c r="L358" s="19">
        <f>IF(K358=1,C358*INDEX('الإعدادات'!$E$15:$E$29,MATCH(B358&amp;"",'الإعدادات'!$A$15:$A$29,0)),"")</f>
        <v/>
      </c>
      <c r="M358" s="19">
        <f>IF(K358=1,D358*INDEX('الإعدادات'!$E$15:$E$29,MATCH(B358&amp;"",'الإعدادات'!$A$15:$A$29,0)),"")</f>
        <v/>
      </c>
      <c r="N358" s="19">
        <f>IF(K358=1,(F358+G358)*INDEX('الإعدادات'!$E$15:$E$29,MATCH(B358&amp;"",'الإعدادات'!$A$15:$A$29,0)),"")</f>
        <v/>
      </c>
      <c r="O358" s="15">
        <f>IF(J358="متعثر",COUNTIF($J$6:J358,"متعثر"),"")</f>
        <v/>
      </c>
      <c r="P358" s="6">
        <f>IF(J358="","",IF(J358="بدون طالب","اختر الطالب",IF(J358="مادة غير موجودة","اختر المادة من الإعدادات",IF(COUNTIF('الطلاب'!$A$6:$A$305,A358&amp;"")=0,"الطالب غير موجود في الطلاب",IF(IF(ISNUMBER(C358),IF(ISNUMBER(F358),IF(C358&gt;F358,1,0),0),0)=1,"أعمال السنة أكبر من الحد الأقصى",IF(IF(ISNUMBER(D358),IF(ISNUMBER(G358),IF(D358&gt;G358,1,0),0),0)=1,"النهائي أكبر من الحد الأقصى",IF(J358="ناقص","درجة غير مكتوبة","")))))))</f>
        <v/>
      </c>
    </row>
    <row r="359">
      <c r="A359" s="5" t="n"/>
      <c r="B359" s="5" t="n"/>
      <c r="C359" s="18" t="n"/>
      <c r="D359" s="18" t="n"/>
      <c r="E359" s="6">
        <f>IF(B359&amp;""="","",IFERROR(INDEX('الإعدادات'!$B$15:$B$29,MATCH(B359&amp;"",'الإعدادات'!$A$15:$A$29,0)),""))</f>
        <v/>
      </c>
      <c r="F359" s="19">
        <f>IF(B359&amp;""="","",IFERROR(INDEX('الإعدادات'!$C$15:$C$29,MATCH(B359&amp;"",'الإعدادات'!$A$15:$A$29,0)),""))</f>
        <v/>
      </c>
      <c r="G359" s="19">
        <f>IF(B359&amp;""="","",IFERROR(INDEX('الإعدادات'!$D$15:$D$29,MATCH(B359&amp;"",'الإعدادات'!$A$15:$A$29,0)),""))</f>
        <v/>
      </c>
      <c r="H359" s="19">
        <f>IF(AND(ISNUMBER(C359),ISNUMBER(D359)),C359+D359,"")</f>
        <v/>
      </c>
      <c r="I359" s="20">
        <f>IF(ISNUMBER(H359),IF(ISNUMBER(F359),IF(F359+G359=0,"",H359/(F359+G359)),""),"")</f>
        <v/>
      </c>
      <c r="J359" s="6">
        <f>IF(AND(A359&amp;""="",B359&amp;""=""),"",IF(A359&amp;""="","بدون طالب",IF(NOT(ISNUMBER(F359)),"مادة غير موجودة",IF(I359="","ناقص",IF(I359&gt;='الإعدادات'!$B$4,"ناجح","متعثر")))))</f>
        <v/>
      </c>
      <c r="K359" s="21">
        <f>IF(J359="","",IF(OR(J359="ناجح",J359="متعثر"),1,0))</f>
        <v/>
      </c>
      <c r="L359" s="19">
        <f>IF(K359=1,C359*INDEX('الإعدادات'!$E$15:$E$29,MATCH(B359&amp;"",'الإعدادات'!$A$15:$A$29,0)),"")</f>
        <v/>
      </c>
      <c r="M359" s="19">
        <f>IF(K359=1,D359*INDEX('الإعدادات'!$E$15:$E$29,MATCH(B359&amp;"",'الإعدادات'!$A$15:$A$29,0)),"")</f>
        <v/>
      </c>
      <c r="N359" s="19">
        <f>IF(K359=1,(F359+G359)*INDEX('الإعدادات'!$E$15:$E$29,MATCH(B359&amp;"",'الإعدادات'!$A$15:$A$29,0)),"")</f>
        <v/>
      </c>
      <c r="O359" s="15">
        <f>IF(J359="متعثر",COUNTIF($J$6:J359,"متعثر"),"")</f>
        <v/>
      </c>
      <c r="P359" s="6">
        <f>IF(J359="","",IF(J359="بدون طالب","اختر الطالب",IF(J359="مادة غير موجودة","اختر المادة من الإعدادات",IF(COUNTIF('الطلاب'!$A$6:$A$305,A359&amp;"")=0,"الطالب غير موجود في الطلاب",IF(IF(ISNUMBER(C359),IF(ISNUMBER(F359),IF(C359&gt;F359,1,0),0),0)=1,"أعمال السنة أكبر من الحد الأقصى",IF(IF(ISNUMBER(D359),IF(ISNUMBER(G359),IF(D359&gt;G359,1,0),0),0)=1,"النهائي أكبر من الحد الأقصى",IF(J359="ناقص","درجة غير مكتوبة","")))))))</f>
        <v/>
      </c>
    </row>
    <row r="360">
      <c r="A360" s="5" t="n"/>
      <c r="B360" s="5" t="n"/>
      <c r="C360" s="18" t="n"/>
      <c r="D360" s="18" t="n"/>
      <c r="E360" s="6">
        <f>IF(B360&amp;""="","",IFERROR(INDEX('الإعدادات'!$B$15:$B$29,MATCH(B360&amp;"",'الإعدادات'!$A$15:$A$29,0)),""))</f>
        <v/>
      </c>
      <c r="F360" s="19">
        <f>IF(B360&amp;""="","",IFERROR(INDEX('الإعدادات'!$C$15:$C$29,MATCH(B360&amp;"",'الإعدادات'!$A$15:$A$29,0)),""))</f>
        <v/>
      </c>
      <c r="G360" s="19">
        <f>IF(B360&amp;""="","",IFERROR(INDEX('الإعدادات'!$D$15:$D$29,MATCH(B360&amp;"",'الإعدادات'!$A$15:$A$29,0)),""))</f>
        <v/>
      </c>
      <c r="H360" s="19">
        <f>IF(AND(ISNUMBER(C360),ISNUMBER(D360)),C360+D360,"")</f>
        <v/>
      </c>
      <c r="I360" s="20">
        <f>IF(ISNUMBER(H360),IF(ISNUMBER(F360),IF(F360+G360=0,"",H360/(F360+G360)),""),"")</f>
        <v/>
      </c>
      <c r="J360" s="6">
        <f>IF(AND(A360&amp;""="",B360&amp;""=""),"",IF(A360&amp;""="","بدون طالب",IF(NOT(ISNUMBER(F360)),"مادة غير موجودة",IF(I360="","ناقص",IF(I360&gt;='الإعدادات'!$B$4,"ناجح","متعثر")))))</f>
        <v/>
      </c>
      <c r="K360" s="21">
        <f>IF(J360="","",IF(OR(J360="ناجح",J360="متعثر"),1,0))</f>
        <v/>
      </c>
      <c r="L360" s="19">
        <f>IF(K360=1,C360*INDEX('الإعدادات'!$E$15:$E$29,MATCH(B360&amp;"",'الإعدادات'!$A$15:$A$29,0)),"")</f>
        <v/>
      </c>
      <c r="M360" s="19">
        <f>IF(K360=1,D360*INDEX('الإعدادات'!$E$15:$E$29,MATCH(B360&amp;"",'الإعدادات'!$A$15:$A$29,0)),"")</f>
        <v/>
      </c>
      <c r="N360" s="19">
        <f>IF(K360=1,(F360+G360)*INDEX('الإعدادات'!$E$15:$E$29,MATCH(B360&amp;"",'الإعدادات'!$A$15:$A$29,0)),"")</f>
        <v/>
      </c>
      <c r="O360" s="15">
        <f>IF(J360="متعثر",COUNTIF($J$6:J360,"متعثر"),"")</f>
        <v/>
      </c>
      <c r="P360" s="6">
        <f>IF(J360="","",IF(J360="بدون طالب","اختر الطالب",IF(J360="مادة غير موجودة","اختر المادة من الإعدادات",IF(COUNTIF('الطلاب'!$A$6:$A$305,A360&amp;"")=0,"الطالب غير موجود في الطلاب",IF(IF(ISNUMBER(C360),IF(ISNUMBER(F360),IF(C360&gt;F360,1,0),0),0)=1,"أعمال السنة أكبر من الحد الأقصى",IF(IF(ISNUMBER(D360),IF(ISNUMBER(G360),IF(D360&gt;G360,1,0),0),0)=1,"النهائي أكبر من الحد الأقصى",IF(J360="ناقص","درجة غير مكتوبة","")))))))</f>
        <v/>
      </c>
    </row>
    <row r="361">
      <c r="A361" s="5" t="n"/>
      <c r="B361" s="5" t="n"/>
      <c r="C361" s="18" t="n"/>
      <c r="D361" s="18" t="n"/>
      <c r="E361" s="6">
        <f>IF(B361&amp;""="","",IFERROR(INDEX('الإعدادات'!$B$15:$B$29,MATCH(B361&amp;"",'الإعدادات'!$A$15:$A$29,0)),""))</f>
        <v/>
      </c>
      <c r="F361" s="19">
        <f>IF(B361&amp;""="","",IFERROR(INDEX('الإعدادات'!$C$15:$C$29,MATCH(B361&amp;"",'الإعدادات'!$A$15:$A$29,0)),""))</f>
        <v/>
      </c>
      <c r="G361" s="19">
        <f>IF(B361&amp;""="","",IFERROR(INDEX('الإعدادات'!$D$15:$D$29,MATCH(B361&amp;"",'الإعدادات'!$A$15:$A$29,0)),""))</f>
        <v/>
      </c>
      <c r="H361" s="19">
        <f>IF(AND(ISNUMBER(C361),ISNUMBER(D361)),C361+D361,"")</f>
        <v/>
      </c>
      <c r="I361" s="20">
        <f>IF(ISNUMBER(H361),IF(ISNUMBER(F361),IF(F361+G361=0,"",H361/(F361+G361)),""),"")</f>
        <v/>
      </c>
      <c r="J361" s="6">
        <f>IF(AND(A361&amp;""="",B361&amp;""=""),"",IF(A361&amp;""="","بدون طالب",IF(NOT(ISNUMBER(F361)),"مادة غير موجودة",IF(I361="","ناقص",IF(I361&gt;='الإعدادات'!$B$4,"ناجح","متعثر")))))</f>
        <v/>
      </c>
      <c r="K361" s="21">
        <f>IF(J361="","",IF(OR(J361="ناجح",J361="متعثر"),1,0))</f>
        <v/>
      </c>
      <c r="L361" s="19">
        <f>IF(K361=1,C361*INDEX('الإعدادات'!$E$15:$E$29,MATCH(B361&amp;"",'الإعدادات'!$A$15:$A$29,0)),"")</f>
        <v/>
      </c>
      <c r="M361" s="19">
        <f>IF(K361=1,D361*INDEX('الإعدادات'!$E$15:$E$29,MATCH(B361&amp;"",'الإعدادات'!$A$15:$A$29,0)),"")</f>
        <v/>
      </c>
      <c r="N361" s="19">
        <f>IF(K361=1,(F361+G361)*INDEX('الإعدادات'!$E$15:$E$29,MATCH(B361&amp;"",'الإعدادات'!$A$15:$A$29,0)),"")</f>
        <v/>
      </c>
      <c r="O361" s="15">
        <f>IF(J361="متعثر",COUNTIF($J$6:J361,"متعثر"),"")</f>
        <v/>
      </c>
      <c r="P361" s="6">
        <f>IF(J361="","",IF(J361="بدون طالب","اختر الطالب",IF(J361="مادة غير موجودة","اختر المادة من الإعدادات",IF(COUNTIF('الطلاب'!$A$6:$A$305,A361&amp;"")=0,"الطالب غير موجود في الطلاب",IF(IF(ISNUMBER(C361),IF(ISNUMBER(F361),IF(C361&gt;F361,1,0),0),0)=1,"أعمال السنة أكبر من الحد الأقصى",IF(IF(ISNUMBER(D361),IF(ISNUMBER(G361),IF(D361&gt;G361,1,0),0),0)=1,"النهائي أكبر من الحد الأقصى",IF(J361="ناقص","درجة غير مكتوبة","")))))))</f>
        <v/>
      </c>
    </row>
    <row r="362">
      <c r="A362" s="5" t="n"/>
      <c r="B362" s="5" t="n"/>
      <c r="C362" s="18" t="n"/>
      <c r="D362" s="18" t="n"/>
      <c r="E362" s="6">
        <f>IF(B362&amp;""="","",IFERROR(INDEX('الإعدادات'!$B$15:$B$29,MATCH(B362&amp;"",'الإعدادات'!$A$15:$A$29,0)),""))</f>
        <v/>
      </c>
      <c r="F362" s="19">
        <f>IF(B362&amp;""="","",IFERROR(INDEX('الإعدادات'!$C$15:$C$29,MATCH(B362&amp;"",'الإعدادات'!$A$15:$A$29,0)),""))</f>
        <v/>
      </c>
      <c r="G362" s="19">
        <f>IF(B362&amp;""="","",IFERROR(INDEX('الإعدادات'!$D$15:$D$29,MATCH(B362&amp;"",'الإعدادات'!$A$15:$A$29,0)),""))</f>
        <v/>
      </c>
      <c r="H362" s="19">
        <f>IF(AND(ISNUMBER(C362),ISNUMBER(D362)),C362+D362,"")</f>
        <v/>
      </c>
      <c r="I362" s="20">
        <f>IF(ISNUMBER(H362),IF(ISNUMBER(F362),IF(F362+G362=0,"",H362/(F362+G362)),""),"")</f>
        <v/>
      </c>
      <c r="J362" s="6">
        <f>IF(AND(A362&amp;""="",B362&amp;""=""),"",IF(A362&amp;""="","بدون طالب",IF(NOT(ISNUMBER(F362)),"مادة غير موجودة",IF(I362="","ناقص",IF(I362&gt;='الإعدادات'!$B$4,"ناجح","متعثر")))))</f>
        <v/>
      </c>
      <c r="K362" s="21">
        <f>IF(J362="","",IF(OR(J362="ناجح",J362="متعثر"),1,0))</f>
        <v/>
      </c>
      <c r="L362" s="19">
        <f>IF(K362=1,C362*INDEX('الإعدادات'!$E$15:$E$29,MATCH(B362&amp;"",'الإعدادات'!$A$15:$A$29,0)),"")</f>
        <v/>
      </c>
      <c r="M362" s="19">
        <f>IF(K362=1,D362*INDEX('الإعدادات'!$E$15:$E$29,MATCH(B362&amp;"",'الإعدادات'!$A$15:$A$29,0)),"")</f>
        <v/>
      </c>
      <c r="N362" s="19">
        <f>IF(K362=1,(F362+G362)*INDEX('الإعدادات'!$E$15:$E$29,MATCH(B362&amp;"",'الإعدادات'!$A$15:$A$29,0)),"")</f>
        <v/>
      </c>
      <c r="O362" s="15">
        <f>IF(J362="متعثر",COUNTIF($J$6:J362,"متعثر"),"")</f>
        <v/>
      </c>
      <c r="P362" s="6">
        <f>IF(J362="","",IF(J362="بدون طالب","اختر الطالب",IF(J362="مادة غير موجودة","اختر المادة من الإعدادات",IF(COUNTIF('الطلاب'!$A$6:$A$305,A362&amp;"")=0,"الطالب غير موجود في الطلاب",IF(IF(ISNUMBER(C362),IF(ISNUMBER(F362),IF(C362&gt;F362,1,0),0),0)=1,"أعمال السنة أكبر من الحد الأقصى",IF(IF(ISNUMBER(D362),IF(ISNUMBER(G362),IF(D362&gt;G362,1,0),0),0)=1,"النهائي أكبر من الحد الأقصى",IF(J362="ناقص","درجة غير مكتوبة","")))))))</f>
        <v/>
      </c>
    </row>
    <row r="363">
      <c r="A363" s="5" t="n"/>
      <c r="B363" s="5" t="n"/>
      <c r="C363" s="18" t="n"/>
      <c r="D363" s="18" t="n"/>
      <c r="E363" s="6">
        <f>IF(B363&amp;""="","",IFERROR(INDEX('الإعدادات'!$B$15:$B$29,MATCH(B363&amp;"",'الإعدادات'!$A$15:$A$29,0)),""))</f>
        <v/>
      </c>
      <c r="F363" s="19">
        <f>IF(B363&amp;""="","",IFERROR(INDEX('الإعدادات'!$C$15:$C$29,MATCH(B363&amp;"",'الإعدادات'!$A$15:$A$29,0)),""))</f>
        <v/>
      </c>
      <c r="G363" s="19">
        <f>IF(B363&amp;""="","",IFERROR(INDEX('الإعدادات'!$D$15:$D$29,MATCH(B363&amp;"",'الإعدادات'!$A$15:$A$29,0)),""))</f>
        <v/>
      </c>
      <c r="H363" s="19">
        <f>IF(AND(ISNUMBER(C363),ISNUMBER(D363)),C363+D363,"")</f>
        <v/>
      </c>
      <c r="I363" s="20">
        <f>IF(ISNUMBER(H363),IF(ISNUMBER(F363),IF(F363+G363=0,"",H363/(F363+G363)),""),"")</f>
        <v/>
      </c>
      <c r="J363" s="6">
        <f>IF(AND(A363&amp;""="",B363&amp;""=""),"",IF(A363&amp;""="","بدون طالب",IF(NOT(ISNUMBER(F363)),"مادة غير موجودة",IF(I363="","ناقص",IF(I363&gt;='الإعدادات'!$B$4,"ناجح","متعثر")))))</f>
        <v/>
      </c>
      <c r="K363" s="21">
        <f>IF(J363="","",IF(OR(J363="ناجح",J363="متعثر"),1,0))</f>
        <v/>
      </c>
      <c r="L363" s="19">
        <f>IF(K363=1,C363*INDEX('الإعدادات'!$E$15:$E$29,MATCH(B363&amp;"",'الإعدادات'!$A$15:$A$29,0)),"")</f>
        <v/>
      </c>
      <c r="M363" s="19">
        <f>IF(K363=1,D363*INDEX('الإعدادات'!$E$15:$E$29,MATCH(B363&amp;"",'الإعدادات'!$A$15:$A$29,0)),"")</f>
        <v/>
      </c>
      <c r="N363" s="19">
        <f>IF(K363=1,(F363+G363)*INDEX('الإعدادات'!$E$15:$E$29,MATCH(B363&amp;"",'الإعدادات'!$A$15:$A$29,0)),"")</f>
        <v/>
      </c>
      <c r="O363" s="15">
        <f>IF(J363="متعثر",COUNTIF($J$6:J363,"متعثر"),"")</f>
        <v/>
      </c>
      <c r="P363" s="6">
        <f>IF(J363="","",IF(J363="بدون طالب","اختر الطالب",IF(J363="مادة غير موجودة","اختر المادة من الإعدادات",IF(COUNTIF('الطلاب'!$A$6:$A$305,A363&amp;"")=0,"الطالب غير موجود في الطلاب",IF(IF(ISNUMBER(C363),IF(ISNUMBER(F363),IF(C363&gt;F363,1,0),0),0)=1,"أعمال السنة أكبر من الحد الأقصى",IF(IF(ISNUMBER(D363),IF(ISNUMBER(G363),IF(D363&gt;G363,1,0),0),0)=1,"النهائي أكبر من الحد الأقصى",IF(J363="ناقص","درجة غير مكتوبة","")))))))</f>
        <v/>
      </c>
    </row>
    <row r="364">
      <c r="A364" s="5" t="n"/>
      <c r="B364" s="5" t="n"/>
      <c r="C364" s="18" t="n"/>
      <c r="D364" s="18" t="n"/>
      <c r="E364" s="6">
        <f>IF(B364&amp;""="","",IFERROR(INDEX('الإعدادات'!$B$15:$B$29,MATCH(B364&amp;"",'الإعدادات'!$A$15:$A$29,0)),""))</f>
        <v/>
      </c>
      <c r="F364" s="19">
        <f>IF(B364&amp;""="","",IFERROR(INDEX('الإعدادات'!$C$15:$C$29,MATCH(B364&amp;"",'الإعدادات'!$A$15:$A$29,0)),""))</f>
        <v/>
      </c>
      <c r="G364" s="19">
        <f>IF(B364&amp;""="","",IFERROR(INDEX('الإعدادات'!$D$15:$D$29,MATCH(B364&amp;"",'الإعدادات'!$A$15:$A$29,0)),""))</f>
        <v/>
      </c>
      <c r="H364" s="19">
        <f>IF(AND(ISNUMBER(C364),ISNUMBER(D364)),C364+D364,"")</f>
        <v/>
      </c>
      <c r="I364" s="20">
        <f>IF(ISNUMBER(H364),IF(ISNUMBER(F364),IF(F364+G364=0,"",H364/(F364+G364)),""),"")</f>
        <v/>
      </c>
      <c r="J364" s="6">
        <f>IF(AND(A364&amp;""="",B364&amp;""=""),"",IF(A364&amp;""="","بدون طالب",IF(NOT(ISNUMBER(F364)),"مادة غير موجودة",IF(I364="","ناقص",IF(I364&gt;='الإعدادات'!$B$4,"ناجح","متعثر")))))</f>
        <v/>
      </c>
      <c r="K364" s="21">
        <f>IF(J364="","",IF(OR(J364="ناجح",J364="متعثر"),1,0))</f>
        <v/>
      </c>
      <c r="L364" s="19">
        <f>IF(K364=1,C364*INDEX('الإعدادات'!$E$15:$E$29,MATCH(B364&amp;"",'الإعدادات'!$A$15:$A$29,0)),"")</f>
        <v/>
      </c>
      <c r="M364" s="19">
        <f>IF(K364=1,D364*INDEX('الإعدادات'!$E$15:$E$29,MATCH(B364&amp;"",'الإعدادات'!$A$15:$A$29,0)),"")</f>
        <v/>
      </c>
      <c r="N364" s="19">
        <f>IF(K364=1,(F364+G364)*INDEX('الإعدادات'!$E$15:$E$29,MATCH(B364&amp;"",'الإعدادات'!$A$15:$A$29,0)),"")</f>
        <v/>
      </c>
      <c r="O364" s="15">
        <f>IF(J364="متعثر",COUNTIF($J$6:J364,"متعثر"),"")</f>
        <v/>
      </c>
      <c r="P364" s="6">
        <f>IF(J364="","",IF(J364="بدون طالب","اختر الطالب",IF(J364="مادة غير موجودة","اختر المادة من الإعدادات",IF(COUNTIF('الطلاب'!$A$6:$A$305,A364&amp;"")=0,"الطالب غير موجود في الطلاب",IF(IF(ISNUMBER(C364),IF(ISNUMBER(F364),IF(C364&gt;F364,1,0),0),0)=1,"أعمال السنة أكبر من الحد الأقصى",IF(IF(ISNUMBER(D364),IF(ISNUMBER(G364),IF(D364&gt;G364,1,0),0),0)=1,"النهائي أكبر من الحد الأقصى",IF(J364="ناقص","درجة غير مكتوبة","")))))))</f>
        <v/>
      </c>
    </row>
    <row r="365">
      <c r="A365" s="5" t="n"/>
      <c r="B365" s="5" t="n"/>
      <c r="C365" s="18" t="n"/>
      <c r="D365" s="18" t="n"/>
      <c r="E365" s="6">
        <f>IF(B365&amp;""="","",IFERROR(INDEX('الإعدادات'!$B$15:$B$29,MATCH(B365&amp;"",'الإعدادات'!$A$15:$A$29,0)),""))</f>
        <v/>
      </c>
      <c r="F365" s="19">
        <f>IF(B365&amp;""="","",IFERROR(INDEX('الإعدادات'!$C$15:$C$29,MATCH(B365&amp;"",'الإعدادات'!$A$15:$A$29,0)),""))</f>
        <v/>
      </c>
      <c r="G365" s="19">
        <f>IF(B365&amp;""="","",IFERROR(INDEX('الإعدادات'!$D$15:$D$29,MATCH(B365&amp;"",'الإعدادات'!$A$15:$A$29,0)),""))</f>
        <v/>
      </c>
      <c r="H365" s="19">
        <f>IF(AND(ISNUMBER(C365),ISNUMBER(D365)),C365+D365,"")</f>
        <v/>
      </c>
      <c r="I365" s="20">
        <f>IF(ISNUMBER(H365),IF(ISNUMBER(F365),IF(F365+G365=0,"",H365/(F365+G365)),""),"")</f>
        <v/>
      </c>
      <c r="J365" s="6">
        <f>IF(AND(A365&amp;""="",B365&amp;""=""),"",IF(A365&amp;""="","بدون طالب",IF(NOT(ISNUMBER(F365)),"مادة غير موجودة",IF(I365="","ناقص",IF(I365&gt;='الإعدادات'!$B$4,"ناجح","متعثر")))))</f>
        <v/>
      </c>
      <c r="K365" s="21">
        <f>IF(J365="","",IF(OR(J365="ناجح",J365="متعثر"),1,0))</f>
        <v/>
      </c>
      <c r="L365" s="19">
        <f>IF(K365=1,C365*INDEX('الإعدادات'!$E$15:$E$29,MATCH(B365&amp;"",'الإعدادات'!$A$15:$A$29,0)),"")</f>
        <v/>
      </c>
      <c r="M365" s="19">
        <f>IF(K365=1,D365*INDEX('الإعدادات'!$E$15:$E$29,MATCH(B365&amp;"",'الإعدادات'!$A$15:$A$29,0)),"")</f>
        <v/>
      </c>
      <c r="N365" s="19">
        <f>IF(K365=1,(F365+G365)*INDEX('الإعدادات'!$E$15:$E$29,MATCH(B365&amp;"",'الإعدادات'!$A$15:$A$29,0)),"")</f>
        <v/>
      </c>
      <c r="O365" s="15">
        <f>IF(J365="متعثر",COUNTIF($J$6:J365,"متعثر"),"")</f>
        <v/>
      </c>
      <c r="P365" s="6">
        <f>IF(J365="","",IF(J365="بدون طالب","اختر الطالب",IF(J365="مادة غير موجودة","اختر المادة من الإعدادات",IF(COUNTIF('الطلاب'!$A$6:$A$305,A365&amp;"")=0,"الطالب غير موجود في الطلاب",IF(IF(ISNUMBER(C365),IF(ISNUMBER(F365),IF(C365&gt;F365,1,0),0),0)=1,"أعمال السنة أكبر من الحد الأقصى",IF(IF(ISNUMBER(D365),IF(ISNUMBER(G365),IF(D365&gt;G365,1,0),0),0)=1,"النهائي أكبر من الحد الأقصى",IF(J365="ناقص","درجة غير مكتوبة","")))))))</f>
        <v/>
      </c>
    </row>
    <row r="366">
      <c r="A366" s="5" t="n"/>
      <c r="B366" s="5" t="n"/>
      <c r="C366" s="18" t="n"/>
      <c r="D366" s="18" t="n"/>
      <c r="E366" s="6">
        <f>IF(B366&amp;""="","",IFERROR(INDEX('الإعدادات'!$B$15:$B$29,MATCH(B366&amp;"",'الإعدادات'!$A$15:$A$29,0)),""))</f>
        <v/>
      </c>
      <c r="F366" s="19">
        <f>IF(B366&amp;""="","",IFERROR(INDEX('الإعدادات'!$C$15:$C$29,MATCH(B366&amp;"",'الإعدادات'!$A$15:$A$29,0)),""))</f>
        <v/>
      </c>
      <c r="G366" s="19">
        <f>IF(B366&amp;""="","",IFERROR(INDEX('الإعدادات'!$D$15:$D$29,MATCH(B366&amp;"",'الإعدادات'!$A$15:$A$29,0)),""))</f>
        <v/>
      </c>
      <c r="H366" s="19">
        <f>IF(AND(ISNUMBER(C366),ISNUMBER(D366)),C366+D366,"")</f>
        <v/>
      </c>
      <c r="I366" s="20">
        <f>IF(ISNUMBER(H366),IF(ISNUMBER(F366),IF(F366+G366=0,"",H366/(F366+G366)),""),"")</f>
        <v/>
      </c>
      <c r="J366" s="6">
        <f>IF(AND(A366&amp;""="",B366&amp;""=""),"",IF(A366&amp;""="","بدون طالب",IF(NOT(ISNUMBER(F366)),"مادة غير موجودة",IF(I366="","ناقص",IF(I366&gt;='الإعدادات'!$B$4,"ناجح","متعثر")))))</f>
        <v/>
      </c>
      <c r="K366" s="21">
        <f>IF(J366="","",IF(OR(J366="ناجح",J366="متعثر"),1,0))</f>
        <v/>
      </c>
      <c r="L366" s="19">
        <f>IF(K366=1,C366*INDEX('الإعدادات'!$E$15:$E$29,MATCH(B366&amp;"",'الإعدادات'!$A$15:$A$29,0)),"")</f>
        <v/>
      </c>
      <c r="M366" s="19">
        <f>IF(K366=1,D366*INDEX('الإعدادات'!$E$15:$E$29,MATCH(B366&amp;"",'الإعدادات'!$A$15:$A$29,0)),"")</f>
        <v/>
      </c>
      <c r="N366" s="19">
        <f>IF(K366=1,(F366+G366)*INDEX('الإعدادات'!$E$15:$E$29,MATCH(B366&amp;"",'الإعدادات'!$A$15:$A$29,0)),"")</f>
        <v/>
      </c>
      <c r="O366" s="15">
        <f>IF(J366="متعثر",COUNTIF($J$6:J366,"متعثر"),"")</f>
        <v/>
      </c>
      <c r="P366" s="6">
        <f>IF(J366="","",IF(J366="بدون طالب","اختر الطالب",IF(J366="مادة غير موجودة","اختر المادة من الإعدادات",IF(COUNTIF('الطلاب'!$A$6:$A$305,A366&amp;"")=0,"الطالب غير موجود في الطلاب",IF(IF(ISNUMBER(C366),IF(ISNUMBER(F366),IF(C366&gt;F366,1,0),0),0)=1,"أعمال السنة أكبر من الحد الأقصى",IF(IF(ISNUMBER(D366),IF(ISNUMBER(G366),IF(D366&gt;G366,1,0),0),0)=1,"النهائي أكبر من الحد الأقصى",IF(J366="ناقص","درجة غير مكتوبة","")))))))</f>
        <v/>
      </c>
    </row>
    <row r="367">
      <c r="A367" s="5" t="n"/>
      <c r="B367" s="5" t="n"/>
      <c r="C367" s="18" t="n"/>
      <c r="D367" s="18" t="n"/>
      <c r="E367" s="6">
        <f>IF(B367&amp;""="","",IFERROR(INDEX('الإعدادات'!$B$15:$B$29,MATCH(B367&amp;"",'الإعدادات'!$A$15:$A$29,0)),""))</f>
        <v/>
      </c>
      <c r="F367" s="19">
        <f>IF(B367&amp;""="","",IFERROR(INDEX('الإعدادات'!$C$15:$C$29,MATCH(B367&amp;"",'الإعدادات'!$A$15:$A$29,0)),""))</f>
        <v/>
      </c>
      <c r="G367" s="19">
        <f>IF(B367&amp;""="","",IFERROR(INDEX('الإعدادات'!$D$15:$D$29,MATCH(B367&amp;"",'الإعدادات'!$A$15:$A$29,0)),""))</f>
        <v/>
      </c>
      <c r="H367" s="19">
        <f>IF(AND(ISNUMBER(C367),ISNUMBER(D367)),C367+D367,"")</f>
        <v/>
      </c>
      <c r="I367" s="20">
        <f>IF(ISNUMBER(H367),IF(ISNUMBER(F367),IF(F367+G367=0,"",H367/(F367+G367)),""),"")</f>
        <v/>
      </c>
      <c r="J367" s="6">
        <f>IF(AND(A367&amp;""="",B367&amp;""=""),"",IF(A367&amp;""="","بدون طالب",IF(NOT(ISNUMBER(F367)),"مادة غير موجودة",IF(I367="","ناقص",IF(I367&gt;='الإعدادات'!$B$4,"ناجح","متعثر")))))</f>
        <v/>
      </c>
      <c r="K367" s="21">
        <f>IF(J367="","",IF(OR(J367="ناجح",J367="متعثر"),1,0))</f>
        <v/>
      </c>
      <c r="L367" s="19">
        <f>IF(K367=1,C367*INDEX('الإعدادات'!$E$15:$E$29,MATCH(B367&amp;"",'الإعدادات'!$A$15:$A$29,0)),"")</f>
        <v/>
      </c>
      <c r="M367" s="19">
        <f>IF(K367=1,D367*INDEX('الإعدادات'!$E$15:$E$29,MATCH(B367&amp;"",'الإعدادات'!$A$15:$A$29,0)),"")</f>
        <v/>
      </c>
      <c r="N367" s="19">
        <f>IF(K367=1,(F367+G367)*INDEX('الإعدادات'!$E$15:$E$29,MATCH(B367&amp;"",'الإعدادات'!$A$15:$A$29,0)),"")</f>
        <v/>
      </c>
      <c r="O367" s="15">
        <f>IF(J367="متعثر",COUNTIF($J$6:J367,"متعثر"),"")</f>
        <v/>
      </c>
      <c r="P367" s="6">
        <f>IF(J367="","",IF(J367="بدون طالب","اختر الطالب",IF(J367="مادة غير موجودة","اختر المادة من الإعدادات",IF(COUNTIF('الطلاب'!$A$6:$A$305,A367&amp;"")=0,"الطالب غير موجود في الطلاب",IF(IF(ISNUMBER(C367),IF(ISNUMBER(F367),IF(C367&gt;F367,1,0),0),0)=1,"أعمال السنة أكبر من الحد الأقصى",IF(IF(ISNUMBER(D367),IF(ISNUMBER(G367),IF(D367&gt;G367,1,0),0),0)=1,"النهائي أكبر من الحد الأقصى",IF(J367="ناقص","درجة غير مكتوبة","")))))))</f>
        <v/>
      </c>
    </row>
    <row r="368">
      <c r="A368" s="5" t="n"/>
      <c r="B368" s="5" t="n"/>
      <c r="C368" s="18" t="n"/>
      <c r="D368" s="18" t="n"/>
      <c r="E368" s="6">
        <f>IF(B368&amp;""="","",IFERROR(INDEX('الإعدادات'!$B$15:$B$29,MATCH(B368&amp;"",'الإعدادات'!$A$15:$A$29,0)),""))</f>
        <v/>
      </c>
      <c r="F368" s="19">
        <f>IF(B368&amp;""="","",IFERROR(INDEX('الإعدادات'!$C$15:$C$29,MATCH(B368&amp;"",'الإعدادات'!$A$15:$A$29,0)),""))</f>
        <v/>
      </c>
      <c r="G368" s="19">
        <f>IF(B368&amp;""="","",IFERROR(INDEX('الإعدادات'!$D$15:$D$29,MATCH(B368&amp;"",'الإعدادات'!$A$15:$A$29,0)),""))</f>
        <v/>
      </c>
      <c r="H368" s="19">
        <f>IF(AND(ISNUMBER(C368),ISNUMBER(D368)),C368+D368,"")</f>
        <v/>
      </c>
      <c r="I368" s="20">
        <f>IF(ISNUMBER(H368),IF(ISNUMBER(F368),IF(F368+G368=0,"",H368/(F368+G368)),""),"")</f>
        <v/>
      </c>
      <c r="J368" s="6">
        <f>IF(AND(A368&amp;""="",B368&amp;""=""),"",IF(A368&amp;""="","بدون طالب",IF(NOT(ISNUMBER(F368)),"مادة غير موجودة",IF(I368="","ناقص",IF(I368&gt;='الإعدادات'!$B$4,"ناجح","متعثر")))))</f>
        <v/>
      </c>
      <c r="K368" s="21">
        <f>IF(J368="","",IF(OR(J368="ناجح",J368="متعثر"),1,0))</f>
        <v/>
      </c>
      <c r="L368" s="19">
        <f>IF(K368=1,C368*INDEX('الإعدادات'!$E$15:$E$29,MATCH(B368&amp;"",'الإعدادات'!$A$15:$A$29,0)),"")</f>
        <v/>
      </c>
      <c r="M368" s="19">
        <f>IF(K368=1,D368*INDEX('الإعدادات'!$E$15:$E$29,MATCH(B368&amp;"",'الإعدادات'!$A$15:$A$29,0)),"")</f>
        <v/>
      </c>
      <c r="N368" s="19">
        <f>IF(K368=1,(F368+G368)*INDEX('الإعدادات'!$E$15:$E$29,MATCH(B368&amp;"",'الإعدادات'!$A$15:$A$29,0)),"")</f>
        <v/>
      </c>
      <c r="O368" s="15">
        <f>IF(J368="متعثر",COUNTIF($J$6:J368,"متعثر"),"")</f>
        <v/>
      </c>
      <c r="P368" s="6">
        <f>IF(J368="","",IF(J368="بدون طالب","اختر الطالب",IF(J368="مادة غير موجودة","اختر المادة من الإعدادات",IF(COUNTIF('الطلاب'!$A$6:$A$305,A368&amp;"")=0,"الطالب غير موجود في الطلاب",IF(IF(ISNUMBER(C368),IF(ISNUMBER(F368),IF(C368&gt;F368,1,0),0),0)=1,"أعمال السنة أكبر من الحد الأقصى",IF(IF(ISNUMBER(D368),IF(ISNUMBER(G368),IF(D368&gt;G368,1,0),0),0)=1,"النهائي أكبر من الحد الأقصى",IF(J368="ناقص","درجة غير مكتوبة","")))))))</f>
        <v/>
      </c>
    </row>
    <row r="369">
      <c r="A369" s="5" t="n"/>
      <c r="B369" s="5" t="n"/>
      <c r="C369" s="18" t="n"/>
      <c r="D369" s="18" t="n"/>
      <c r="E369" s="6">
        <f>IF(B369&amp;""="","",IFERROR(INDEX('الإعدادات'!$B$15:$B$29,MATCH(B369&amp;"",'الإعدادات'!$A$15:$A$29,0)),""))</f>
        <v/>
      </c>
      <c r="F369" s="19">
        <f>IF(B369&amp;""="","",IFERROR(INDEX('الإعدادات'!$C$15:$C$29,MATCH(B369&amp;"",'الإعدادات'!$A$15:$A$29,0)),""))</f>
        <v/>
      </c>
      <c r="G369" s="19">
        <f>IF(B369&amp;""="","",IFERROR(INDEX('الإعدادات'!$D$15:$D$29,MATCH(B369&amp;"",'الإعدادات'!$A$15:$A$29,0)),""))</f>
        <v/>
      </c>
      <c r="H369" s="19">
        <f>IF(AND(ISNUMBER(C369),ISNUMBER(D369)),C369+D369,"")</f>
        <v/>
      </c>
      <c r="I369" s="20">
        <f>IF(ISNUMBER(H369),IF(ISNUMBER(F369),IF(F369+G369=0,"",H369/(F369+G369)),""),"")</f>
        <v/>
      </c>
      <c r="J369" s="6">
        <f>IF(AND(A369&amp;""="",B369&amp;""=""),"",IF(A369&amp;""="","بدون طالب",IF(NOT(ISNUMBER(F369)),"مادة غير موجودة",IF(I369="","ناقص",IF(I369&gt;='الإعدادات'!$B$4,"ناجح","متعثر")))))</f>
        <v/>
      </c>
      <c r="K369" s="21">
        <f>IF(J369="","",IF(OR(J369="ناجح",J369="متعثر"),1,0))</f>
        <v/>
      </c>
      <c r="L369" s="19">
        <f>IF(K369=1,C369*INDEX('الإعدادات'!$E$15:$E$29,MATCH(B369&amp;"",'الإعدادات'!$A$15:$A$29,0)),"")</f>
        <v/>
      </c>
      <c r="M369" s="19">
        <f>IF(K369=1,D369*INDEX('الإعدادات'!$E$15:$E$29,MATCH(B369&amp;"",'الإعدادات'!$A$15:$A$29,0)),"")</f>
        <v/>
      </c>
      <c r="N369" s="19">
        <f>IF(K369=1,(F369+G369)*INDEX('الإعدادات'!$E$15:$E$29,MATCH(B369&amp;"",'الإعدادات'!$A$15:$A$29,0)),"")</f>
        <v/>
      </c>
      <c r="O369" s="15">
        <f>IF(J369="متعثر",COUNTIF($J$6:J369,"متعثر"),"")</f>
        <v/>
      </c>
      <c r="P369" s="6">
        <f>IF(J369="","",IF(J369="بدون طالب","اختر الطالب",IF(J369="مادة غير موجودة","اختر المادة من الإعدادات",IF(COUNTIF('الطلاب'!$A$6:$A$305,A369&amp;"")=0,"الطالب غير موجود في الطلاب",IF(IF(ISNUMBER(C369),IF(ISNUMBER(F369),IF(C369&gt;F369,1,0),0),0)=1,"أعمال السنة أكبر من الحد الأقصى",IF(IF(ISNUMBER(D369),IF(ISNUMBER(G369),IF(D369&gt;G369,1,0),0),0)=1,"النهائي أكبر من الحد الأقصى",IF(J369="ناقص","درجة غير مكتوبة","")))))))</f>
        <v/>
      </c>
    </row>
    <row r="370">
      <c r="A370" s="5" t="n"/>
      <c r="B370" s="5" t="n"/>
      <c r="C370" s="18" t="n"/>
      <c r="D370" s="18" t="n"/>
      <c r="E370" s="6">
        <f>IF(B370&amp;""="","",IFERROR(INDEX('الإعدادات'!$B$15:$B$29,MATCH(B370&amp;"",'الإعدادات'!$A$15:$A$29,0)),""))</f>
        <v/>
      </c>
      <c r="F370" s="19">
        <f>IF(B370&amp;""="","",IFERROR(INDEX('الإعدادات'!$C$15:$C$29,MATCH(B370&amp;"",'الإعدادات'!$A$15:$A$29,0)),""))</f>
        <v/>
      </c>
      <c r="G370" s="19">
        <f>IF(B370&amp;""="","",IFERROR(INDEX('الإعدادات'!$D$15:$D$29,MATCH(B370&amp;"",'الإعدادات'!$A$15:$A$29,0)),""))</f>
        <v/>
      </c>
      <c r="H370" s="19">
        <f>IF(AND(ISNUMBER(C370),ISNUMBER(D370)),C370+D370,"")</f>
        <v/>
      </c>
      <c r="I370" s="20">
        <f>IF(ISNUMBER(H370),IF(ISNUMBER(F370),IF(F370+G370=0,"",H370/(F370+G370)),""),"")</f>
        <v/>
      </c>
      <c r="J370" s="6">
        <f>IF(AND(A370&amp;""="",B370&amp;""=""),"",IF(A370&amp;""="","بدون طالب",IF(NOT(ISNUMBER(F370)),"مادة غير موجودة",IF(I370="","ناقص",IF(I370&gt;='الإعدادات'!$B$4,"ناجح","متعثر")))))</f>
        <v/>
      </c>
      <c r="K370" s="21">
        <f>IF(J370="","",IF(OR(J370="ناجح",J370="متعثر"),1,0))</f>
        <v/>
      </c>
      <c r="L370" s="19">
        <f>IF(K370=1,C370*INDEX('الإعدادات'!$E$15:$E$29,MATCH(B370&amp;"",'الإعدادات'!$A$15:$A$29,0)),"")</f>
        <v/>
      </c>
      <c r="M370" s="19">
        <f>IF(K370=1,D370*INDEX('الإعدادات'!$E$15:$E$29,MATCH(B370&amp;"",'الإعدادات'!$A$15:$A$29,0)),"")</f>
        <v/>
      </c>
      <c r="N370" s="19">
        <f>IF(K370=1,(F370+G370)*INDEX('الإعدادات'!$E$15:$E$29,MATCH(B370&amp;"",'الإعدادات'!$A$15:$A$29,0)),"")</f>
        <v/>
      </c>
      <c r="O370" s="15">
        <f>IF(J370="متعثر",COUNTIF($J$6:J370,"متعثر"),"")</f>
        <v/>
      </c>
      <c r="P370" s="6">
        <f>IF(J370="","",IF(J370="بدون طالب","اختر الطالب",IF(J370="مادة غير موجودة","اختر المادة من الإعدادات",IF(COUNTIF('الطلاب'!$A$6:$A$305,A370&amp;"")=0,"الطالب غير موجود في الطلاب",IF(IF(ISNUMBER(C370),IF(ISNUMBER(F370),IF(C370&gt;F370,1,0),0),0)=1,"أعمال السنة أكبر من الحد الأقصى",IF(IF(ISNUMBER(D370),IF(ISNUMBER(G370),IF(D370&gt;G370,1,0),0),0)=1,"النهائي أكبر من الحد الأقصى",IF(J370="ناقص","درجة غير مكتوبة","")))))))</f>
        <v/>
      </c>
    </row>
    <row r="371">
      <c r="A371" s="5" t="n"/>
      <c r="B371" s="5" t="n"/>
      <c r="C371" s="18" t="n"/>
      <c r="D371" s="18" t="n"/>
      <c r="E371" s="6">
        <f>IF(B371&amp;""="","",IFERROR(INDEX('الإعدادات'!$B$15:$B$29,MATCH(B371&amp;"",'الإعدادات'!$A$15:$A$29,0)),""))</f>
        <v/>
      </c>
      <c r="F371" s="19">
        <f>IF(B371&amp;""="","",IFERROR(INDEX('الإعدادات'!$C$15:$C$29,MATCH(B371&amp;"",'الإعدادات'!$A$15:$A$29,0)),""))</f>
        <v/>
      </c>
      <c r="G371" s="19">
        <f>IF(B371&amp;""="","",IFERROR(INDEX('الإعدادات'!$D$15:$D$29,MATCH(B371&amp;"",'الإعدادات'!$A$15:$A$29,0)),""))</f>
        <v/>
      </c>
      <c r="H371" s="19">
        <f>IF(AND(ISNUMBER(C371),ISNUMBER(D371)),C371+D371,"")</f>
        <v/>
      </c>
      <c r="I371" s="20">
        <f>IF(ISNUMBER(H371),IF(ISNUMBER(F371),IF(F371+G371=0,"",H371/(F371+G371)),""),"")</f>
        <v/>
      </c>
      <c r="J371" s="6">
        <f>IF(AND(A371&amp;""="",B371&amp;""=""),"",IF(A371&amp;""="","بدون طالب",IF(NOT(ISNUMBER(F371)),"مادة غير موجودة",IF(I371="","ناقص",IF(I371&gt;='الإعدادات'!$B$4,"ناجح","متعثر")))))</f>
        <v/>
      </c>
      <c r="K371" s="21">
        <f>IF(J371="","",IF(OR(J371="ناجح",J371="متعثر"),1,0))</f>
        <v/>
      </c>
      <c r="L371" s="19">
        <f>IF(K371=1,C371*INDEX('الإعدادات'!$E$15:$E$29,MATCH(B371&amp;"",'الإعدادات'!$A$15:$A$29,0)),"")</f>
        <v/>
      </c>
      <c r="M371" s="19">
        <f>IF(K371=1,D371*INDEX('الإعدادات'!$E$15:$E$29,MATCH(B371&amp;"",'الإعدادات'!$A$15:$A$29,0)),"")</f>
        <v/>
      </c>
      <c r="N371" s="19">
        <f>IF(K371=1,(F371+G371)*INDEX('الإعدادات'!$E$15:$E$29,MATCH(B371&amp;"",'الإعدادات'!$A$15:$A$29,0)),"")</f>
        <v/>
      </c>
      <c r="O371" s="15">
        <f>IF(J371="متعثر",COUNTIF($J$6:J371,"متعثر"),"")</f>
        <v/>
      </c>
      <c r="P371" s="6">
        <f>IF(J371="","",IF(J371="بدون طالب","اختر الطالب",IF(J371="مادة غير موجودة","اختر المادة من الإعدادات",IF(COUNTIF('الطلاب'!$A$6:$A$305,A371&amp;"")=0,"الطالب غير موجود في الطلاب",IF(IF(ISNUMBER(C371),IF(ISNUMBER(F371),IF(C371&gt;F371,1,0),0),0)=1,"أعمال السنة أكبر من الحد الأقصى",IF(IF(ISNUMBER(D371),IF(ISNUMBER(G371),IF(D371&gt;G371,1,0),0),0)=1,"النهائي أكبر من الحد الأقصى",IF(J371="ناقص","درجة غير مكتوبة","")))))))</f>
        <v/>
      </c>
    </row>
    <row r="372">
      <c r="A372" s="5" t="n"/>
      <c r="B372" s="5" t="n"/>
      <c r="C372" s="18" t="n"/>
      <c r="D372" s="18" t="n"/>
      <c r="E372" s="6">
        <f>IF(B372&amp;""="","",IFERROR(INDEX('الإعدادات'!$B$15:$B$29,MATCH(B372&amp;"",'الإعدادات'!$A$15:$A$29,0)),""))</f>
        <v/>
      </c>
      <c r="F372" s="19">
        <f>IF(B372&amp;""="","",IFERROR(INDEX('الإعدادات'!$C$15:$C$29,MATCH(B372&amp;"",'الإعدادات'!$A$15:$A$29,0)),""))</f>
        <v/>
      </c>
      <c r="G372" s="19">
        <f>IF(B372&amp;""="","",IFERROR(INDEX('الإعدادات'!$D$15:$D$29,MATCH(B372&amp;"",'الإعدادات'!$A$15:$A$29,0)),""))</f>
        <v/>
      </c>
      <c r="H372" s="19">
        <f>IF(AND(ISNUMBER(C372),ISNUMBER(D372)),C372+D372,"")</f>
        <v/>
      </c>
      <c r="I372" s="20">
        <f>IF(ISNUMBER(H372),IF(ISNUMBER(F372),IF(F372+G372=0,"",H372/(F372+G372)),""),"")</f>
        <v/>
      </c>
      <c r="J372" s="6">
        <f>IF(AND(A372&amp;""="",B372&amp;""=""),"",IF(A372&amp;""="","بدون طالب",IF(NOT(ISNUMBER(F372)),"مادة غير موجودة",IF(I372="","ناقص",IF(I372&gt;='الإعدادات'!$B$4,"ناجح","متعثر")))))</f>
        <v/>
      </c>
      <c r="K372" s="21">
        <f>IF(J372="","",IF(OR(J372="ناجح",J372="متعثر"),1,0))</f>
        <v/>
      </c>
      <c r="L372" s="19">
        <f>IF(K372=1,C372*INDEX('الإعدادات'!$E$15:$E$29,MATCH(B372&amp;"",'الإعدادات'!$A$15:$A$29,0)),"")</f>
        <v/>
      </c>
      <c r="M372" s="19">
        <f>IF(K372=1,D372*INDEX('الإعدادات'!$E$15:$E$29,MATCH(B372&amp;"",'الإعدادات'!$A$15:$A$29,0)),"")</f>
        <v/>
      </c>
      <c r="N372" s="19">
        <f>IF(K372=1,(F372+G372)*INDEX('الإعدادات'!$E$15:$E$29,MATCH(B372&amp;"",'الإعدادات'!$A$15:$A$29,0)),"")</f>
        <v/>
      </c>
      <c r="O372" s="15">
        <f>IF(J372="متعثر",COUNTIF($J$6:J372,"متعثر"),"")</f>
        <v/>
      </c>
      <c r="P372" s="6">
        <f>IF(J372="","",IF(J372="بدون طالب","اختر الطالب",IF(J372="مادة غير موجودة","اختر المادة من الإعدادات",IF(COUNTIF('الطلاب'!$A$6:$A$305,A372&amp;"")=0,"الطالب غير موجود في الطلاب",IF(IF(ISNUMBER(C372),IF(ISNUMBER(F372),IF(C372&gt;F372,1,0),0),0)=1,"أعمال السنة أكبر من الحد الأقصى",IF(IF(ISNUMBER(D372),IF(ISNUMBER(G372),IF(D372&gt;G372,1,0),0),0)=1,"النهائي أكبر من الحد الأقصى",IF(J372="ناقص","درجة غير مكتوبة","")))))))</f>
        <v/>
      </c>
    </row>
    <row r="373">
      <c r="A373" s="5" t="n"/>
      <c r="B373" s="5" t="n"/>
      <c r="C373" s="18" t="n"/>
      <c r="D373" s="18" t="n"/>
      <c r="E373" s="6">
        <f>IF(B373&amp;""="","",IFERROR(INDEX('الإعدادات'!$B$15:$B$29,MATCH(B373&amp;"",'الإعدادات'!$A$15:$A$29,0)),""))</f>
        <v/>
      </c>
      <c r="F373" s="19">
        <f>IF(B373&amp;""="","",IFERROR(INDEX('الإعدادات'!$C$15:$C$29,MATCH(B373&amp;"",'الإعدادات'!$A$15:$A$29,0)),""))</f>
        <v/>
      </c>
      <c r="G373" s="19">
        <f>IF(B373&amp;""="","",IFERROR(INDEX('الإعدادات'!$D$15:$D$29,MATCH(B373&amp;"",'الإعدادات'!$A$15:$A$29,0)),""))</f>
        <v/>
      </c>
      <c r="H373" s="19">
        <f>IF(AND(ISNUMBER(C373),ISNUMBER(D373)),C373+D373,"")</f>
        <v/>
      </c>
      <c r="I373" s="20">
        <f>IF(ISNUMBER(H373),IF(ISNUMBER(F373),IF(F373+G373=0,"",H373/(F373+G373)),""),"")</f>
        <v/>
      </c>
      <c r="J373" s="6">
        <f>IF(AND(A373&amp;""="",B373&amp;""=""),"",IF(A373&amp;""="","بدون طالب",IF(NOT(ISNUMBER(F373)),"مادة غير موجودة",IF(I373="","ناقص",IF(I373&gt;='الإعدادات'!$B$4,"ناجح","متعثر")))))</f>
        <v/>
      </c>
      <c r="K373" s="21">
        <f>IF(J373="","",IF(OR(J373="ناجح",J373="متعثر"),1,0))</f>
        <v/>
      </c>
      <c r="L373" s="19">
        <f>IF(K373=1,C373*INDEX('الإعدادات'!$E$15:$E$29,MATCH(B373&amp;"",'الإعدادات'!$A$15:$A$29,0)),"")</f>
        <v/>
      </c>
      <c r="M373" s="19">
        <f>IF(K373=1,D373*INDEX('الإعدادات'!$E$15:$E$29,MATCH(B373&amp;"",'الإعدادات'!$A$15:$A$29,0)),"")</f>
        <v/>
      </c>
      <c r="N373" s="19">
        <f>IF(K373=1,(F373+G373)*INDEX('الإعدادات'!$E$15:$E$29,MATCH(B373&amp;"",'الإعدادات'!$A$15:$A$29,0)),"")</f>
        <v/>
      </c>
      <c r="O373" s="15">
        <f>IF(J373="متعثر",COUNTIF($J$6:J373,"متعثر"),"")</f>
        <v/>
      </c>
      <c r="P373" s="6">
        <f>IF(J373="","",IF(J373="بدون طالب","اختر الطالب",IF(J373="مادة غير موجودة","اختر المادة من الإعدادات",IF(COUNTIF('الطلاب'!$A$6:$A$305,A373&amp;"")=0,"الطالب غير موجود في الطلاب",IF(IF(ISNUMBER(C373),IF(ISNUMBER(F373),IF(C373&gt;F373,1,0),0),0)=1,"أعمال السنة أكبر من الحد الأقصى",IF(IF(ISNUMBER(D373),IF(ISNUMBER(G373),IF(D373&gt;G373,1,0),0),0)=1,"النهائي أكبر من الحد الأقصى",IF(J373="ناقص","درجة غير مكتوبة","")))))))</f>
        <v/>
      </c>
    </row>
    <row r="374">
      <c r="A374" s="5" t="n"/>
      <c r="B374" s="5" t="n"/>
      <c r="C374" s="18" t="n"/>
      <c r="D374" s="18" t="n"/>
      <c r="E374" s="6">
        <f>IF(B374&amp;""="","",IFERROR(INDEX('الإعدادات'!$B$15:$B$29,MATCH(B374&amp;"",'الإعدادات'!$A$15:$A$29,0)),""))</f>
        <v/>
      </c>
      <c r="F374" s="19">
        <f>IF(B374&amp;""="","",IFERROR(INDEX('الإعدادات'!$C$15:$C$29,MATCH(B374&amp;"",'الإعدادات'!$A$15:$A$29,0)),""))</f>
        <v/>
      </c>
      <c r="G374" s="19">
        <f>IF(B374&amp;""="","",IFERROR(INDEX('الإعدادات'!$D$15:$D$29,MATCH(B374&amp;"",'الإعدادات'!$A$15:$A$29,0)),""))</f>
        <v/>
      </c>
      <c r="H374" s="19">
        <f>IF(AND(ISNUMBER(C374),ISNUMBER(D374)),C374+D374,"")</f>
        <v/>
      </c>
      <c r="I374" s="20">
        <f>IF(ISNUMBER(H374),IF(ISNUMBER(F374),IF(F374+G374=0,"",H374/(F374+G374)),""),"")</f>
        <v/>
      </c>
      <c r="J374" s="6">
        <f>IF(AND(A374&amp;""="",B374&amp;""=""),"",IF(A374&amp;""="","بدون طالب",IF(NOT(ISNUMBER(F374)),"مادة غير موجودة",IF(I374="","ناقص",IF(I374&gt;='الإعدادات'!$B$4,"ناجح","متعثر")))))</f>
        <v/>
      </c>
      <c r="K374" s="21">
        <f>IF(J374="","",IF(OR(J374="ناجح",J374="متعثر"),1,0))</f>
        <v/>
      </c>
      <c r="L374" s="19">
        <f>IF(K374=1,C374*INDEX('الإعدادات'!$E$15:$E$29,MATCH(B374&amp;"",'الإعدادات'!$A$15:$A$29,0)),"")</f>
        <v/>
      </c>
      <c r="M374" s="19">
        <f>IF(K374=1,D374*INDEX('الإعدادات'!$E$15:$E$29,MATCH(B374&amp;"",'الإعدادات'!$A$15:$A$29,0)),"")</f>
        <v/>
      </c>
      <c r="N374" s="19">
        <f>IF(K374=1,(F374+G374)*INDEX('الإعدادات'!$E$15:$E$29,MATCH(B374&amp;"",'الإعدادات'!$A$15:$A$29,0)),"")</f>
        <v/>
      </c>
      <c r="O374" s="15">
        <f>IF(J374="متعثر",COUNTIF($J$6:J374,"متعثر"),"")</f>
        <v/>
      </c>
      <c r="P374" s="6">
        <f>IF(J374="","",IF(J374="بدون طالب","اختر الطالب",IF(J374="مادة غير موجودة","اختر المادة من الإعدادات",IF(COUNTIF('الطلاب'!$A$6:$A$305,A374&amp;"")=0,"الطالب غير موجود في الطلاب",IF(IF(ISNUMBER(C374),IF(ISNUMBER(F374),IF(C374&gt;F374,1,0),0),0)=1,"أعمال السنة أكبر من الحد الأقصى",IF(IF(ISNUMBER(D374),IF(ISNUMBER(G374),IF(D374&gt;G374,1,0),0),0)=1,"النهائي أكبر من الحد الأقصى",IF(J374="ناقص","درجة غير مكتوبة","")))))))</f>
        <v/>
      </c>
    </row>
    <row r="375">
      <c r="A375" s="5" t="n"/>
      <c r="B375" s="5" t="n"/>
      <c r="C375" s="18" t="n"/>
      <c r="D375" s="18" t="n"/>
      <c r="E375" s="6">
        <f>IF(B375&amp;""="","",IFERROR(INDEX('الإعدادات'!$B$15:$B$29,MATCH(B375&amp;"",'الإعدادات'!$A$15:$A$29,0)),""))</f>
        <v/>
      </c>
      <c r="F375" s="19">
        <f>IF(B375&amp;""="","",IFERROR(INDEX('الإعدادات'!$C$15:$C$29,MATCH(B375&amp;"",'الإعدادات'!$A$15:$A$29,0)),""))</f>
        <v/>
      </c>
      <c r="G375" s="19">
        <f>IF(B375&amp;""="","",IFERROR(INDEX('الإعدادات'!$D$15:$D$29,MATCH(B375&amp;"",'الإعدادات'!$A$15:$A$29,0)),""))</f>
        <v/>
      </c>
      <c r="H375" s="19">
        <f>IF(AND(ISNUMBER(C375),ISNUMBER(D375)),C375+D375,"")</f>
        <v/>
      </c>
      <c r="I375" s="20">
        <f>IF(ISNUMBER(H375),IF(ISNUMBER(F375),IF(F375+G375=0,"",H375/(F375+G375)),""),"")</f>
        <v/>
      </c>
      <c r="J375" s="6">
        <f>IF(AND(A375&amp;""="",B375&amp;""=""),"",IF(A375&amp;""="","بدون طالب",IF(NOT(ISNUMBER(F375)),"مادة غير موجودة",IF(I375="","ناقص",IF(I375&gt;='الإعدادات'!$B$4,"ناجح","متعثر")))))</f>
        <v/>
      </c>
      <c r="K375" s="21">
        <f>IF(J375="","",IF(OR(J375="ناجح",J375="متعثر"),1,0))</f>
        <v/>
      </c>
      <c r="L375" s="19">
        <f>IF(K375=1,C375*INDEX('الإعدادات'!$E$15:$E$29,MATCH(B375&amp;"",'الإعدادات'!$A$15:$A$29,0)),"")</f>
        <v/>
      </c>
      <c r="M375" s="19">
        <f>IF(K375=1,D375*INDEX('الإعدادات'!$E$15:$E$29,MATCH(B375&amp;"",'الإعدادات'!$A$15:$A$29,0)),"")</f>
        <v/>
      </c>
      <c r="N375" s="19">
        <f>IF(K375=1,(F375+G375)*INDEX('الإعدادات'!$E$15:$E$29,MATCH(B375&amp;"",'الإعدادات'!$A$15:$A$29,0)),"")</f>
        <v/>
      </c>
      <c r="O375" s="15">
        <f>IF(J375="متعثر",COUNTIF($J$6:J375,"متعثر"),"")</f>
        <v/>
      </c>
      <c r="P375" s="6">
        <f>IF(J375="","",IF(J375="بدون طالب","اختر الطالب",IF(J375="مادة غير موجودة","اختر المادة من الإعدادات",IF(COUNTIF('الطلاب'!$A$6:$A$305,A375&amp;"")=0,"الطالب غير موجود في الطلاب",IF(IF(ISNUMBER(C375),IF(ISNUMBER(F375),IF(C375&gt;F375,1,0),0),0)=1,"أعمال السنة أكبر من الحد الأقصى",IF(IF(ISNUMBER(D375),IF(ISNUMBER(G375),IF(D375&gt;G375,1,0),0),0)=1,"النهائي أكبر من الحد الأقصى",IF(J375="ناقص","درجة غير مكتوبة","")))))))</f>
        <v/>
      </c>
    </row>
    <row r="376">
      <c r="A376" s="5" t="n"/>
      <c r="B376" s="5" t="n"/>
      <c r="C376" s="18" t="n"/>
      <c r="D376" s="18" t="n"/>
      <c r="E376" s="6">
        <f>IF(B376&amp;""="","",IFERROR(INDEX('الإعدادات'!$B$15:$B$29,MATCH(B376&amp;"",'الإعدادات'!$A$15:$A$29,0)),""))</f>
        <v/>
      </c>
      <c r="F376" s="19">
        <f>IF(B376&amp;""="","",IFERROR(INDEX('الإعدادات'!$C$15:$C$29,MATCH(B376&amp;"",'الإعدادات'!$A$15:$A$29,0)),""))</f>
        <v/>
      </c>
      <c r="G376" s="19">
        <f>IF(B376&amp;""="","",IFERROR(INDEX('الإعدادات'!$D$15:$D$29,MATCH(B376&amp;"",'الإعدادات'!$A$15:$A$29,0)),""))</f>
        <v/>
      </c>
      <c r="H376" s="19">
        <f>IF(AND(ISNUMBER(C376),ISNUMBER(D376)),C376+D376,"")</f>
        <v/>
      </c>
      <c r="I376" s="20">
        <f>IF(ISNUMBER(H376),IF(ISNUMBER(F376),IF(F376+G376=0,"",H376/(F376+G376)),""),"")</f>
        <v/>
      </c>
      <c r="J376" s="6">
        <f>IF(AND(A376&amp;""="",B376&amp;""=""),"",IF(A376&amp;""="","بدون طالب",IF(NOT(ISNUMBER(F376)),"مادة غير موجودة",IF(I376="","ناقص",IF(I376&gt;='الإعدادات'!$B$4,"ناجح","متعثر")))))</f>
        <v/>
      </c>
      <c r="K376" s="21">
        <f>IF(J376="","",IF(OR(J376="ناجح",J376="متعثر"),1,0))</f>
        <v/>
      </c>
      <c r="L376" s="19">
        <f>IF(K376=1,C376*INDEX('الإعدادات'!$E$15:$E$29,MATCH(B376&amp;"",'الإعدادات'!$A$15:$A$29,0)),"")</f>
        <v/>
      </c>
      <c r="M376" s="19">
        <f>IF(K376=1,D376*INDEX('الإعدادات'!$E$15:$E$29,MATCH(B376&amp;"",'الإعدادات'!$A$15:$A$29,0)),"")</f>
        <v/>
      </c>
      <c r="N376" s="19">
        <f>IF(K376=1,(F376+G376)*INDEX('الإعدادات'!$E$15:$E$29,MATCH(B376&amp;"",'الإعدادات'!$A$15:$A$29,0)),"")</f>
        <v/>
      </c>
      <c r="O376" s="15">
        <f>IF(J376="متعثر",COUNTIF($J$6:J376,"متعثر"),"")</f>
        <v/>
      </c>
      <c r="P376" s="6">
        <f>IF(J376="","",IF(J376="بدون طالب","اختر الطالب",IF(J376="مادة غير موجودة","اختر المادة من الإعدادات",IF(COUNTIF('الطلاب'!$A$6:$A$305,A376&amp;"")=0,"الطالب غير موجود في الطلاب",IF(IF(ISNUMBER(C376),IF(ISNUMBER(F376),IF(C376&gt;F376,1,0),0),0)=1,"أعمال السنة أكبر من الحد الأقصى",IF(IF(ISNUMBER(D376),IF(ISNUMBER(G376),IF(D376&gt;G376,1,0),0),0)=1,"النهائي أكبر من الحد الأقصى",IF(J376="ناقص","درجة غير مكتوبة","")))))))</f>
        <v/>
      </c>
    </row>
    <row r="377">
      <c r="A377" s="5" t="n"/>
      <c r="B377" s="5" t="n"/>
      <c r="C377" s="18" t="n"/>
      <c r="D377" s="18" t="n"/>
      <c r="E377" s="6">
        <f>IF(B377&amp;""="","",IFERROR(INDEX('الإعدادات'!$B$15:$B$29,MATCH(B377&amp;"",'الإعدادات'!$A$15:$A$29,0)),""))</f>
        <v/>
      </c>
      <c r="F377" s="19">
        <f>IF(B377&amp;""="","",IFERROR(INDEX('الإعدادات'!$C$15:$C$29,MATCH(B377&amp;"",'الإعدادات'!$A$15:$A$29,0)),""))</f>
        <v/>
      </c>
      <c r="G377" s="19">
        <f>IF(B377&amp;""="","",IFERROR(INDEX('الإعدادات'!$D$15:$D$29,MATCH(B377&amp;"",'الإعدادات'!$A$15:$A$29,0)),""))</f>
        <v/>
      </c>
      <c r="H377" s="19">
        <f>IF(AND(ISNUMBER(C377),ISNUMBER(D377)),C377+D377,"")</f>
        <v/>
      </c>
      <c r="I377" s="20">
        <f>IF(ISNUMBER(H377),IF(ISNUMBER(F377),IF(F377+G377=0,"",H377/(F377+G377)),""),"")</f>
        <v/>
      </c>
      <c r="J377" s="6">
        <f>IF(AND(A377&amp;""="",B377&amp;""=""),"",IF(A377&amp;""="","بدون طالب",IF(NOT(ISNUMBER(F377)),"مادة غير موجودة",IF(I377="","ناقص",IF(I377&gt;='الإعدادات'!$B$4,"ناجح","متعثر")))))</f>
        <v/>
      </c>
      <c r="K377" s="21">
        <f>IF(J377="","",IF(OR(J377="ناجح",J377="متعثر"),1,0))</f>
        <v/>
      </c>
      <c r="L377" s="19">
        <f>IF(K377=1,C377*INDEX('الإعدادات'!$E$15:$E$29,MATCH(B377&amp;"",'الإعدادات'!$A$15:$A$29,0)),"")</f>
        <v/>
      </c>
      <c r="M377" s="19">
        <f>IF(K377=1,D377*INDEX('الإعدادات'!$E$15:$E$29,MATCH(B377&amp;"",'الإعدادات'!$A$15:$A$29,0)),"")</f>
        <v/>
      </c>
      <c r="N377" s="19">
        <f>IF(K377=1,(F377+G377)*INDEX('الإعدادات'!$E$15:$E$29,MATCH(B377&amp;"",'الإعدادات'!$A$15:$A$29,0)),"")</f>
        <v/>
      </c>
      <c r="O377" s="15">
        <f>IF(J377="متعثر",COUNTIF($J$6:J377,"متعثر"),"")</f>
        <v/>
      </c>
      <c r="P377" s="6">
        <f>IF(J377="","",IF(J377="بدون طالب","اختر الطالب",IF(J377="مادة غير موجودة","اختر المادة من الإعدادات",IF(COUNTIF('الطلاب'!$A$6:$A$305,A377&amp;"")=0,"الطالب غير موجود في الطلاب",IF(IF(ISNUMBER(C377),IF(ISNUMBER(F377),IF(C377&gt;F377,1,0),0),0)=1,"أعمال السنة أكبر من الحد الأقصى",IF(IF(ISNUMBER(D377),IF(ISNUMBER(G377),IF(D377&gt;G377,1,0),0),0)=1,"النهائي أكبر من الحد الأقصى",IF(J377="ناقص","درجة غير مكتوبة","")))))))</f>
        <v/>
      </c>
    </row>
    <row r="378">
      <c r="A378" s="5" t="n"/>
      <c r="B378" s="5" t="n"/>
      <c r="C378" s="18" t="n"/>
      <c r="D378" s="18" t="n"/>
      <c r="E378" s="6">
        <f>IF(B378&amp;""="","",IFERROR(INDEX('الإعدادات'!$B$15:$B$29,MATCH(B378&amp;"",'الإعدادات'!$A$15:$A$29,0)),""))</f>
        <v/>
      </c>
      <c r="F378" s="19">
        <f>IF(B378&amp;""="","",IFERROR(INDEX('الإعدادات'!$C$15:$C$29,MATCH(B378&amp;"",'الإعدادات'!$A$15:$A$29,0)),""))</f>
        <v/>
      </c>
      <c r="G378" s="19">
        <f>IF(B378&amp;""="","",IFERROR(INDEX('الإعدادات'!$D$15:$D$29,MATCH(B378&amp;"",'الإعدادات'!$A$15:$A$29,0)),""))</f>
        <v/>
      </c>
      <c r="H378" s="19">
        <f>IF(AND(ISNUMBER(C378),ISNUMBER(D378)),C378+D378,"")</f>
        <v/>
      </c>
      <c r="I378" s="20">
        <f>IF(ISNUMBER(H378),IF(ISNUMBER(F378),IF(F378+G378=0,"",H378/(F378+G378)),""),"")</f>
        <v/>
      </c>
      <c r="J378" s="6">
        <f>IF(AND(A378&amp;""="",B378&amp;""=""),"",IF(A378&amp;""="","بدون طالب",IF(NOT(ISNUMBER(F378)),"مادة غير موجودة",IF(I378="","ناقص",IF(I378&gt;='الإعدادات'!$B$4,"ناجح","متعثر")))))</f>
        <v/>
      </c>
      <c r="K378" s="21">
        <f>IF(J378="","",IF(OR(J378="ناجح",J378="متعثر"),1,0))</f>
        <v/>
      </c>
      <c r="L378" s="19">
        <f>IF(K378=1,C378*INDEX('الإعدادات'!$E$15:$E$29,MATCH(B378&amp;"",'الإعدادات'!$A$15:$A$29,0)),"")</f>
        <v/>
      </c>
      <c r="M378" s="19">
        <f>IF(K378=1,D378*INDEX('الإعدادات'!$E$15:$E$29,MATCH(B378&amp;"",'الإعدادات'!$A$15:$A$29,0)),"")</f>
        <v/>
      </c>
      <c r="N378" s="19">
        <f>IF(K378=1,(F378+G378)*INDEX('الإعدادات'!$E$15:$E$29,MATCH(B378&amp;"",'الإعدادات'!$A$15:$A$29,0)),"")</f>
        <v/>
      </c>
      <c r="O378" s="15">
        <f>IF(J378="متعثر",COUNTIF($J$6:J378,"متعثر"),"")</f>
        <v/>
      </c>
      <c r="P378" s="6">
        <f>IF(J378="","",IF(J378="بدون طالب","اختر الطالب",IF(J378="مادة غير موجودة","اختر المادة من الإعدادات",IF(COUNTIF('الطلاب'!$A$6:$A$305,A378&amp;"")=0,"الطالب غير موجود في الطلاب",IF(IF(ISNUMBER(C378),IF(ISNUMBER(F378),IF(C378&gt;F378,1,0),0),0)=1,"أعمال السنة أكبر من الحد الأقصى",IF(IF(ISNUMBER(D378),IF(ISNUMBER(G378),IF(D378&gt;G378,1,0),0),0)=1,"النهائي أكبر من الحد الأقصى",IF(J378="ناقص","درجة غير مكتوبة","")))))))</f>
        <v/>
      </c>
    </row>
    <row r="379">
      <c r="A379" s="5" t="n"/>
      <c r="B379" s="5" t="n"/>
      <c r="C379" s="18" t="n"/>
      <c r="D379" s="18" t="n"/>
      <c r="E379" s="6">
        <f>IF(B379&amp;""="","",IFERROR(INDEX('الإعدادات'!$B$15:$B$29,MATCH(B379&amp;"",'الإعدادات'!$A$15:$A$29,0)),""))</f>
        <v/>
      </c>
      <c r="F379" s="19">
        <f>IF(B379&amp;""="","",IFERROR(INDEX('الإعدادات'!$C$15:$C$29,MATCH(B379&amp;"",'الإعدادات'!$A$15:$A$29,0)),""))</f>
        <v/>
      </c>
      <c r="G379" s="19">
        <f>IF(B379&amp;""="","",IFERROR(INDEX('الإعدادات'!$D$15:$D$29,MATCH(B379&amp;"",'الإعدادات'!$A$15:$A$29,0)),""))</f>
        <v/>
      </c>
      <c r="H379" s="19">
        <f>IF(AND(ISNUMBER(C379),ISNUMBER(D379)),C379+D379,"")</f>
        <v/>
      </c>
      <c r="I379" s="20">
        <f>IF(ISNUMBER(H379),IF(ISNUMBER(F379),IF(F379+G379=0,"",H379/(F379+G379)),""),"")</f>
        <v/>
      </c>
      <c r="J379" s="6">
        <f>IF(AND(A379&amp;""="",B379&amp;""=""),"",IF(A379&amp;""="","بدون طالب",IF(NOT(ISNUMBER(F379)),"مادة غير موجودة",IF(I379="","ناقص",IF(I379&gt;='الإعدادات'!$B$4,"ناجح","متعثر")))))</f>
        <v/>
      </c>
      <c r="K379" s="21">
        <f>IF(J379="","",IF(OR(J379="ناجح",J379="متعثر"),1,0))</f>
        <v/>
      </c>
      <c r="L379" s="19">
        <f>IF(K379=1,C379*INDEX('الإعدادات'!$E$15:$E$29,MATCH(B379&amp;"",'الإعدادات'!$A$15:$A$29,0)),"")</f>
        <v/>
      </c>
      <c r="M379" s="19">
        <f>IF(K379=1,D379*INDEX('الإعدادات'!$E$15:$E$29,MATCH(B379&amp;"",'الإعدادات'!$A$15:$A$29,0)),"")</f>
        <v/>
      </c>
      <c r="N379" s="19">
        <f>IF(K379=1,(F379+G379)*INDEX('الإعدادات'!$E$15:$E$29,MATCH(B379&amp;"",'الإعدادات'!$A$15:$A$29,0)),"")</f>
        <v/>
      </c>
      <c r="O379" s="15">
        <f>IF(J379="متعثر",COUNTIF($J$6:J379,"متعثر"),"")</f>
        <v/>
      </c>
      <c r="P379" s="6">
        <f>IF(J379="","",IF(J379="بدون طالب","اختر الطالب",IF(J379="مادة غير موجودة","اختر المادة من الإعدادات",IF(COUNTIF('الطلاب'!$A$6:$A$305,A379&amp;"")=0,"الطالب غير موجود في الطلاب",IF(IF(ISNUMBER(C379),IF(ISNUMBER(F379),IF(C379&gt;F379,1,0),0),0)=1,"أعمال السنة أكبر من الحد الأقصى",IF(IF(ISNUMBER(D379),IF(ISNUMBER(G379),IF(D379&gt;G379,1,0),0),0)=1,"النهائي أكبر من الحد الأقصى",IF(J379="ناقص","درجة غير مكتوبة","")))))))</f>
        <v/>
      </c>
    </row>
    <row r="380">
      <c r="A380" s="5" t="n"/>
      <c r="B380" s="5" t="n"/>
      <c r="C380" s="18" t="n"/>
      <c r="D380" s="18" t="n"/>
      <c r="E380" s="6">
        <f>IF(B380&amp;""="","",IFERROR(INDEX('الإعدادات'!$B$15:$B$29,MATCH(B380&amp;"",'الإعدادات'!$A$15:$A$29,0)),""))</f>
        <v/>
      </c>
      <c r="F380" s="19">
        <f>IF(B380&amp;""="","",IFERROR(INDEX('الإعدادات'!$C$15:$C$29,MATCH(B380&amp;"",'الإعدادات'!$A$15:$A$29,0)),""))</f>
        <v/>
      </c>
      <c r="G380" s="19">
        <f>IF(B380&amp;""="","",IFERROR(INDEX('الإعدادات'!$D$15:$D$29,MATCH(B380&amp;"",'الإعدادات'!$A$15:$A$29,0)),""))</f>
        <v/>
      </c>
      <c r="H380" s="19">
        <f>IF(AND(ISNUMBER(C380),ISNUMBER(D380)),C380+D380,"")</f>
        <v/>
      </c>
      <c r="I380" s="20">
        <f>IF(ISNUMBER(H380),IF(ISNUMBER(F380),IF(F380+G380=0,"",H380/(F380+G380)),""),"")</f>
        <v/>
      </c>
      <c r="J380" s="6">
        <f>IF(AND(A380&amp;""="",B380&amp;""=""),"",IF(A380&amp;""="","بدون طالب",IF(NOT(ISNUMBER(F380)),"مادة غير موجودة",IF(I380="","ناقص",IF(I380&gt;='الإعدادات'!$B$4,"ناجح","متعثر")))))</f>
        <v/>
      </c>
      <c r="K380" s="21">
        <f>IF(J380="","",IF(OR(J380="ناجح",J380="متعثر"),1,0))</f>
        <v/>
      </c>
      <c r="L380" s="19">
        <f>IF(K380=1,C380*INDEX('الإعدادات'!$E$15:$E$29,MATCH(B380&amp;"",'الإعدادات'!$A$15:$A$29,0)),"")</f>
        <v/>
      </c>
      <c r="M380" s="19">
        <f>IF(K380=1,D380*INDEX('الإعدادات'!$E$15:$E$29,MATCH(B380&amp;"",'الإعدادات'!$A$15:$A$29,0)),"")</f>
        <v/>
      </c>
      <c r="N380" s="19">
        <f>IF(K380=1,(F380+G380)*INDEX('الإعدادات'!$E$15:$E$29,MATCH(B380&amp;"",'الإعدادات'!$A$15:$A$29,0)),"")</f>
        <v/>
      </c>
      <c r="O380" s="15">
        <f>IF(J380="متعثر",COUNTIF($J$6:J380,"متعثر"),"")</f>
        <v/>
      </c>
      <c r="P380" s="6">
        <f>IF(J380="","",IF(J380="بدون طالب","اختر الطالب",IF(J380="مادة غير موجودة","اختر المادة من الإعدادات",IF(COUNTIF('الطلاب'!$A$6:$A$305,A380&amp;"")=0,"الطالب غير موجود في الطلاب",IF(IF(ISNUMBER(C380),IF(ISNUMBER(F380),IF(C380&gt;F380,1,0),0),0)=1,"أعمال السنة أكبر من الحد الأقصى",IF(IF(ISNUMBER(D380),IF(ISNUMBER(G380),IF(D380&gt;G380,1,0),0),0)=1,"النهائي أكبر من الحد الأقصى",IF(J380="ناقص","درجة غير مكتوبة","")))))))</f>
        <v/>
      </c>
    </row>
    <row r="381">
      <c r="A381" s="5" t="n"/>
      <c r="B381" s="5" t="n"/>
      <c r="C381" s="18" t="n"/>
      <c r="D381" s="18" t="n"/>
      <c r="E381" s="6">
        <f>IF(B381&amp;""="","",IFERROR(INDEX('الإعدادات'!$B$15:$B$29,MATCH(B381&amp;"",'الإعدادات'!$A$15:$A$29,0)),""))</f>
        <v/>
      </c>
      <c r="F381" s="19">
        <f>IF(B381&amp;""="","",IFERROR(INDEX('الإعدادات'!$C$15:$C$29,MATCH(B381&amp;"",'الإعدادات'!$A$15:$A$29,0)),""))</f>
        <v/>
      </c>
      <c r="G381" s="19">
        <f>IF(B381&amp;""="","",IFERROR(INDEX('الإعدادات'!$D$15:$D$29,MATCH(B381&amp;"",'الإعدادات'!$A$15:$A$29,0)),""))</f>
        <v/>
      </c>
      <c r="H381" s="19">
        <f>IF(AND(ISNUMBER(C381),ISNUMBER(D381)),C381+D381,"")</f>
        <v/>
      </c>
      <c r="I381" s="20">
        <f>IF(ISNUMBER(H381),IF(ISNUMBER(F381),IF(F381+G381=0,"",H381/(F381+G381)),""),"")</f>
        <v/>
      </c>
      <c r="J381" s="6">
        <f>IF(AND(A381&amp;""="",B381&amp;""=""),"",IF(A381&amp;""="","بدون طالب",IF(NOT(ISNUMBER(F381)),"مادة غير موجودة",IF(I381="","ناقص",IF(I381&gt;='الإعدادات'!$B$4,"ناجح","متعثر")))))</f>
        <v/>
      </c>
      <c r="K381" s="21">
        <f>IF(J381="","",IF(OR(J381="ناجح",J381="متعثر"),1,0))</f>
        <v/>
      </c>
      <c r="L381" s="19">
        <f>IF(K381=1,C381*INDEX('الإعدادات'!$E$15:$E$29,MATCH(B381&amp;"",'الإعدادات'!$A$15:$A$29,0)),"")</f>
        <v/>
      </c>
      <c r="M381" s="19">
        <f>IF(K381=1,D381*INDEX('الإعدادات'!$E$15:$E$29,MATCH(B381&amp;"",'الإعدادات'!$A$15:$A$29,0)),"")</f>
        <v/>
      </c>
      <c r="N381" s="19">
        <f>IF(K381=1,(F381+G381)*INDEX('الإعدادات'!$E$15:$E$29,MATCH(B381&amp;"",'الإعدادات'!$A$15:$A$29,0)),"")</f>
        <v/>
      </c>
      <c r="O381" s="15">
        <f>IF(J381="متعثر",COUNTIF($J$6:J381,"متعثر"),"")</f>
        <v/>
      </c>
      <c r="P381" s="6">
        <f>IF(J381="","",IF(J381="بدون طالب","اختر الطالب",IF(J381="مادة غير موجودة","اختر المادة من الإعدادات",IF(COUNTIF('الطلاب'!$A$6:$A$305,A381&amp;"")=0,"الطالب غير موجود في الطلاب",IF(IF(ISNUMBER(C381),IF(ISNUMBER(F381),IF(C381&gt;F381,1,0),0),0)=1,"أعمال السنة أكبر من الحد الأقصى",IF(IF(ISNUMBER(D381),IF(ISNUMBER(G381),IF(D381&gt;G381,1,0),0),0)=1,"النهائي أكبر من الحد الأقصى",IF(J381="ناقص","درجة غير مكتوبة","")))))))</f>
        <v/>
      </c>
    </row>
    <row r="382">
      <c r="A382" s="5" t="n"/>
      <c r="B382" s="5" t="n"/>
      <c r="C382" s="18" t="n"/>
      <c r="D382" s="18" t="n"/>
      <c r="E382" s="6">
        <f>IF(B382&amp;""="","",IFERROR(INDEX('الإعدادات'!$B$15:$B$29,MATCH(B382&amp;"",'الإعدادات'!$A$15:$A$29,0)),""))</f>
        <v/>
      </c>
      <c r="F382" s="19">
        <f>IF(B382&amp;""="","",IFERROR(INDEX('الإعدادات'!$C$15:$C$29,MATCH(B382&amp;"",'الإعدادات'!$A$15:$A$29,0)),""))</f>
        <v/>
      </c>
      <c r="G382" s="19">
        <f>IF(B382&amp;""="","",IFERROR(INDEX('الإعدادات'!$D$15:$D$29,MATCH(B382&amp;"",'الإعدادات'!$A$15:$A$29,0)),""))</f>
        <v/>
      </c>
      <c r="H382" s="19">
        <f>IF(AND(ISNUMBER(C382),ISNUMBER(D382)),C382+D382,"")</f>
        <v/>
      </c>
      <c r="I382" s="20">
        <f>IF(ISNUMBER(H382),IF(ISNUMBER(F382),IF(F382+G382=0,"",H382/(F382+G382)),""),"")</f>
        <v/>
      </c>
      <c r="J382" s="6">
        <f>IF(AND(A382&amp;""="",B382&amp;""=""),"",IF(A382&amp;""="","بدون طالب",IF(NOT(ISNUMBER(F382)),"مادة غير موجودة",IF(I382="","ناقص",IF(I382&gt;='الإعدادات'!$B$4,"ناجح","متعثر")))))</f>
        <v/>
      </c>
      <c r="K382" s="21">
        <f>IF(J382="","",IF(OR(J382="ناجح",J382="متعثر"),1,0))</f>
        <v/>
      </c>
      <c r="L382" s="19">
        <f>IF(K382=1,C382*INDEX('الإعدادات'!$E$15:$E$29,MATCH(B382&amp;"",'الإعدادات'!$A$15:$A$29,0)),"")</f>
        <v/>
      </c>
      <c r="M382" s="19">
        <f>IF(K382=1,D382*INDEX('الإعدادات'!$E$15:$E$29,MATCH(B382&amp;"",'الإعدادات'!$A$15:$A$29,0)),"")</f>
        <v/>
      </c>
      <c r="N382" s="19">
        <f>IF(K382=1,(F382+G382)*INDEX('الإعدادات'!$E$15:$E$29,MATCH(B382&amp;"",'الإعدادات'!$A$15:$A$29,0)),"")</f>
        <v/>
      </c>
      <c r="O382" s="15">
        <f>IF(J382="متعثر",COUNTIF($J$6:J382,"متعثر"),"")</f>
        <v/>
      </c>
      <c r="P382" s="6">
        <f>IF(J382="","",IF(J382="بدون طالب","اختر الطالب",IF(J382="مادة غير موجودة","اختر المادة من الإعدادات",IF(COUNTIF('الطلاب'!$A$6:$A$305,A382&amp;"")=0,"الطالب غير موجود في الطلاب",IF(IF(ISNUMBER(C382),IF(ISNUMBER(F382),IF(C382&gt;F382,1,0),0),0)=1,"أعمال السنة أكبر من الحد الأقصى",IF(IF(ISNUMBER(D382),IF(ISNUMBER(G382),IF(D382&gt;G382,1,0),0),0)=1,"النهائي أكبر من الحد الأقصى",IF(J382="ناقص","درجة غير مكتوبة","")))))))</f>
        <v/>
      </c>
    </row>
    <row r="383">
      <c r="A383" s="5" t="n"/>
      <c r="B383" s="5" t="n"/>
      <c r="C383" s="18" t="n"/>
      <c r="D383" s="18" t="n"/>
      <c r="E383" s="6">
        <f>IF(B383&amp;""="","",IFERROR(INDEX('الإعدادات'!$B$15:$B$29,MATCH(B383&amp;"",'الإعدادات'!$A$15:$A$29,0)),""))</f>
        <v/>
      </c>
      <c r="F383" s="19">
        <f>IF(B383&amp;""="","",IFERROR(INDEX('الإعدادات'!$C$15:$C$29,MATCH(B383&amp;"",'الإعدادات'!$A$15:$A$29,0)),""))</f>
        <v/>
      </c>
      <c r="G383" s="19">
        <f>IF(B383&amp;""="","",IFERROR(INDEX('الإعدادات'!$D$15:$D$29,MATCH(B383&amp;"",'الإعدادات'!$A$15:$A$29,0)),""))</f>
        <v/>
      </c>
      <c r="H383" s="19">
        <f>IF(AND(ISNUMBER(C383),ISNUMBER(D383)),C383+D383,"")</f>
        <v/>
      </c>
      <c r="I383" s="20">
        <f>IF(ISNUMBER(H383),IF(ISNUMBER(F383),IF(F383+G383=0,"",H383/(F383+G383)),""),"")</f>
        <v/>
      </c>
      <c r="J383" s="6">
        <f>IF(AND(A383&amp;""="",B383&amp;""=""),"",IF(A383&amp;""="","بدون طالب",IF(NOT(ISNUMBER(F383)),"مادة غير موجودة",IF(I383="","ناقص",IF(I383&gt;='الإعدادات'!$B$4,"ناجح","متعثر")))))</f>
        <v/>
      </c>
      <c r="K383" s="21">
        <f>IF(J383="","",IF(OR(J383="ناجح",J383="متعثر"),1,0))</f>
        <v/>
      </c>
      <c r="L383" s="19">
        <f>IF(K383=1,C383*INDEX('الإعدادات'!$E$15:$E$29,MATCH(B383&amp;"",'الإعدادات'!$A$15:$A$29,0)),"")</f>
        <v/>
      </c>
      <c r="M383" s="19">
        <f>IF(K383=1,D383*INDEX('الإعدادات'!$E$15:$E$29,MATCH(B383&amp;"",'الإعدادات'!$A$15:$A$29,0)),"")</f>
        <v/>
      </c>
      <c r="N383" s="19">
        <f>IF(K383=1,(F383+G383)*INDEX('الإعدادات'!$E$15:$E$29,MATCH(B383&amp;"",'الإعدادات'!$A$15:$A$29,0)),"")</f>
        <v/>
      </c>
      <c r="O383" s="15">
        <f>IF(J383="متعثر",COUNTIF($J$6:J383,"متعثر"),"")</f>
        <v/>
      </c>
      <c r="P383" s="6">
        <f>IF(J383="","",IF(J383="بدون طالب","اختر الطالب",IF(J383="مادة غير موجودة","اختر المادة من الإعدادات",IF(COUNTIF('الطلاب'!$A$6:$A$305,A383&amp;"")=0,"الطالب غير موجود في الطلاب",IF(IF(ISNUMBER(C383),IF(ISNUMBER(F383),IF(C383&gt;F383,1,0),0),0)=1,"أعمال السنة أكبر من الحد الأقصى",IF(IF(ISNUMBER(D383),IF(ISNUMBER(G383),IF(D383&gt;G383,1,0),0),0)=1,"النهائي أكبر من الحد الأقصى",IF(J383="ناقص","درجة غير مكتوبة","")))))))</f>
        <v/>
      </c>
    </row>
    <row r="384">
      <c r="A384" s="5" t="n"/>
      <c r="B384" s="5" t="n"/>
      <c r="C384" s="18" t="n"/>
      <c r="D384" s="18" t="n"/>
      <c r="E384" s="6">
        <f>IF(B384&amp;""="","",IFERROR(INDEX('الإعدادات'!$B$15:$B$29,MATCH(B384&amp;"",'الإعدادات'!$A$15:$A$29,0)),""))</f>
        <v/>
      </c>
      <c r="F384" s="19">
        <f>IF(B384&amp;""="","",IFERROR(INDEX('الإعدادات'!$C$15:$C$29,MATCH(B384&amp;"",'الإعدادات'!$A$15:$A$29,0)),""))</f>
        <v/>
      </c>
      <c r="G384" s="19">
        <f>IF(B384&amp;""="","",IFERROR(INDEX('الإعدادات'!$D$15:$D$29,MATCH(B384&amp;"",'الإعدادات'!$A$15:$A$29,0)),""))</f>
        <v/>
      </c>
      <c r="H384" s="19">
        <f>IF(AND(ISNUMBER(C384),ISNUMBER(D384)),C384+D384,"")</f>
        <v/>
      </c>
      <c r="I384" s="20">
        <f>IF(ISNUMBER(H384),IF(ISNUMBER(F384),IF(F384+G384=0,"",H384/(F384+G384)),""),"")</f>
        <v/>
      </c>
      <c r="J384" s="6">
        <f>IF(AND(A384&amp;""="",B384&amp;""=""),"",IF(A384&amp;""="","بدون طالب",IF(NOT(ISNUMBER(F384)),"مادة غير موجودة",IF(I384="","ناقص",IF(I384&gt;='الإعدادات'!$B$4,"ناجح","متعثر")))))</f>
        <v/>
      </c>
      <c r="K384" s="21">
        <f>IF(J384="","",IF(OR(J384="ناجح",J384="متعثر"),1,0))</f>
        <v/>
      </c>
      <c r="L384" s="19">
        <f>IF(K384=1,C384*INDEX('الإعدادات'!$E$15:$E$29,MATCH(B384&amp;"",'الإعدادات'!$A$15:$A$29,0)),"")</f>
        <v/>
      </c>
      <c r="M384" s="19">
        <f>IF(K384=1,D384*INDEX('الإعدادات'!$E$15:$E$29,MATCH(B384&amp;"",'الإعدادات'!$A$15:$A$29,0)),"")</f>
        <v/>
      </c>
      <c r="N384" s="19">
        <f>IF(K384=1,(F384+G384)*INDEX('الإعدادات'!$E$15:$E$29,MATCH(B384&amp;"",'الإعدادات'!$A$15:$A$29,0)),"")</f>
        <v/>
      </c>
      <c r="O384" s="15">
        <f>IF(J384="متعثر",COUNTIF($J$6:J384,"متعثر"),"")</f>
        <v/>
      </c>
      <c r="P384" s="6">
        <f>IF(J384="","",IF(J384="بدون طالب","اختر الطالب",IF(J384="مادة غير موجودة","اختر المادة من الإعدادات",IF(COUNTIF('الطلاب'!$A$6:$A$305,A384&amp;"")=0,"الطالب غير موجود في الطلاب",IF(IF(ISNUMBER(C384),IF(ISNUMBER(F384),IF(C384&gt;F384,1,0),0),0)=1,"أعمال السنة أكبر من الحد الأقصى",IF(IF(ISNUMBER(D384),IF(ISNUMBER(G384),IF(D384&gt;G384,1,0),0),0)=1,"النهائي أكبر من الحد الأقصى",IF(J384="ناقص","درجة غير مكتوبة","")))))))</f>
        <v/>
      </c>
    </row>
    <row r="385">
      <c r="A385" s="5" t="n"/>
      <c r="B385" s="5" t="n"/>
      <c r="C385" s="18" t="n"/>
      <c r="D385" s="18" t="n"/>
      <c r="E385" s="6">
        <f>IF(B385&amp;""="","",IFERROR(INDEX('الإعدادات'!$B$15:$B$29,MATCH(B385&amp;"",'الإعدادات'!$A$15:$A$29,0)),""))</f>
        <v/>
      </c>
      <c r="F385" s="19">
        <f>IF(B385&amp;""="","",IFERROR(INDEX('الإعدادات'!$C$15:$C$29,MATCH(B385&amp;"",'الإعدادات'!$A$15:$A$29,0)),""))</f>
        <v/>
      </c>
      <c r="G385" s="19">
        <f>IF(B385&amp;""="","",IFERROR(INDEX('الإعدادات'!$D$15:$D$29,MATCH(B385&amp;"",'الإعدادات'!$A$15:$A$29,0)),""))</f>
        <v/>
      </c>
      <c r="H385" s="19">
        <f>IF(AND(ISNUMBER(C385),ISNUMBER(D385)),C385+D385,"")</f>
        <v/>
      </c>
      <c r="I385" s="20">
        <f>IF(ISNUMBER(H385),IF(ISNUMBER(F385),IF(F385+G385=0,"",H385/(F385+G385)),""),"")</f>
        <v/>
      </c>
      <c r="J385" s="6">
        <f>IF(AND(A385&amp;""="",B385&amp;""=""),"",IF(A385&amp;""="","بدون طالب",IF(NOT(ISNUMBER(F385)),"مادة غير موجودة",IF(I385="","ناقص",IF(I385&gt;='الإعدادات'!$B$4,"ناجح","متعثر")))))</f>
        <v/>
      </c>
      <c r="K385" s="21">
        <f>IF(J385="","",IF(OR(J385="ناجح",J385="متعثر"),1,0))</f>
        <v/>
      </c>
      <c r="L385" s="19">
        <f>IF(K385=1,C385*INDEX('الإعدادات'!$E$15:$E$29,MATCH(B385&amp;"",'الإعدادات'!$A$15:$A$29,0)),"")</f>
        <v/>
      </c>
      <c r="M385" s="19">
        <f>IF(K385=1,D385*INDEX('الإعدادات'!$E$15:$E$29,MATCH(B385&amp;"",'الإعدادات'!$A$15:$A$29,0)),"")</f>
        <v/>
      </c>
      <c r="N385" s="19">
        <f>IF(K385=1,(F385+G385)*INDEX('الإعدادات'!$E$15:$E$29,MATCH(B385&amp;"",'الإعدادات'!$A$15:$A$29,0)),"")</f>
        <v/>
      </c>
      <c r="O385" s="15">
        <f>IF(J385="متعثر",COUNTIF($J$6:J385,"متعثر"),"")</f>
        <v/>
      </c>
      <c r="P385" s="6">
        <f>IF(J385="","",IF(J385="بدون طالب","اختر الطالب",IF(J385="مادة غير موجودة","اختر المادة من الإعدادات",IF(COUNTIF('الطلاب'!$A$6:$A$305,A385&amp;"")=0,"الطالب غير موجود في الطلاب",IF(IF(ISNUMBER(C385),IF(ISNUMBER(F385),IF(C385&gt;F385,1,0),0),0)=1,"أعمال السنة أكبر من الحد الأقصى",IF(IF(ISNUMBER(D385),IF(ISNUMBER(G385),IF(D385&gt;G385,1,0),0),0)=1,"النهائي أكبر من الحد الأقصى",IF(J385="ناقص","درجة غير مكتوبة","")))))))</f>
        <v/>
      </c>
    </row>
    <row r="386">
      <c r="A386" s="5" t="n"/>
      <c r="B386" s="5" t="n"/>
      <c r="C386" s="18" t="n"/>
      <c r="D386" s="18" t="n"/>
      <c r="E386" s="6">
        <f>IF(B386&amp;""="","",IFERROR(INDEX('الإعدادات'!$B$15:$B$29,MATCH(B386&amp;"",'الإعدادات'!$A$15:$A$29,0)),""))</f>
        <v/>
      </c>
      <c r="F386" s="19">
        <f>IF(B386&amp;""="","",IFERROR(INDEX('الإعدادات'!$C$15:$C$29,MATCH(B386&amp;"",'الإعدادات'!$A$15:$A$29,0)),""))</f>
        <v/>
      </c>
      <c r="G386" s="19">
        <f>IF(B386&amp;""="","",IFERROR(INDEX('الإعدادات'!$D$15:$D$29,MATCH(B386&amp;"",'الإعدادات'!$A$15:$A$29,0)),""))</f>
        <v/>
      </c>
      <c r="H386" s="19">
        <f>IF(AND(ISNUMBER(C386),ISNUMBER(D386)),C386+D386,"")</f>
        <v/>
      </c>
      <c r="I386" s="20">
        <f>IF(ISNUMBER(H386),IF(ISNUMBER(F386),IF(F386+G386=0,"",H386/(F386+G386)),""),"")</f>
        <v/>
      </c>
      <c r="J386" s="6">
        <f>IF(AND(A386&amp;""="",B386&amp;""=""),"",IF(A386&amp;""="","بدون طالب",IF(NOT(ISNUMBER(F386)),"مادة غير موجودة",IF(I386="","ناقص",IF(I386&gt;='الإعدادات'!$B$4,"ناجح","متعثر")))))</f>
        <v/>
      </c>
      <c r="K386" s="21">
        <f>IF(J386="","",IF(OR(J386="ناجح",J386="متعثر"),1,0))</f>
        <v/>
      </c>
      <c r="L386" s="19">
        <f>IF(K386=1,C386*INDEX('الإعدادات'!$E$15:$E$29,MATCH(B386&amp;"",'الإعدادات'!$A$15:$A$29,0)),"")</f>
        <v/>
      </c>
      <c r="M386" s="19">
        <f>IF(K386=1,D386*INDEX('الإعدادات'!$E$15:$E$29,MATCH(B386&amp;"",'الإعدادات'!$A$15:$A$29,0)),"")</f>
        <v/>
      </c>
      <c r="N386" s="19">
        <f>IF(K386=1,(F386+G386)*INDEX('الإعدادات'!$E$15:$E$29,MATCH(B386&amp;"",'الإعدادات'!$A$15:$A$29,0)),"")</f>
        <v/>
      </c>
      <c r="O386" s="15">
        <f>IF(J386="متعثر",COUNTIF($J$6:J386,"متعثر"),"")</f>
        <v/>
      </c>
      <c r="P386" s="6">
        <f>IF(J386="","",IF(J386="بدون طالب","اختر الطالب",IF(J386="مادة غير موجودة","اختر المادة من الإعدادات",IF(COUNTIF('الطلاب'!$A$6:$A$305,A386&amp;"")=0,"الطالب غير موجود في الطلاب",IF(IF(ISNUMBER(C386),IF(ISNUMBER(F386),IF(C386&gt;F386,1,0),0),0)=1,"أعمال السنة أكبر من الحد الأقصى",IF(IF(ISNUMBER(D386),IF(ISNUMBER(G386),IF(D386&gt;G386,1,0),0),0)=1,"النهائي أكبر من الحد الأقصى",IF(J386="ناقص","درجة غير مكتوبة","")))))))</f>
        <v/>
      </c>
    </row>
    <row r="387">
      <c r="A387" s="5" t="n"/>
      <c r="B387" s="5" t="n"/>
      <c r="C387" s="18" t="n"/>
      <c r="D387" s="18" t="n"/>
      <c r="E387" s="6">
        <f>IF(B387&amp;""="","",IFERROR(INDEX('الإعدادات'!$B$15:$B$29,MATCH(B387&amp;"",'الإعدادات'!$A$15:$A$29,0)),""))</f>
        <v/>
      </c>
      <c r="F387" s="19">
        <f>IF(B387&amp;""="","",IFERROR(INDEX('الإعدادات'!$C$15:$C$29,MATCH(B387&amp;"",'الإعدادات'!$A$15:$A$29,0)),""))</f>
        <v/>
      </c>
      <c r="G387" s="19">
        <f>IF(B387&amp;""="","",IFERROR(INDEX('الإعدادات'!$D$15:$D$29,MATCH(B387&amp;"",'الإعدادات'!$A$15:$A$29,0)),""))</f>
        <v/>
      </c>
      <c r="H387" s="19">
        <f>IF(AND(ISNUMBER(C387),ISNUMBER(D387)),C387+D387,"")</f>
        <v/>
      </c>
      <c r="I387" s="20">
        <f>IF(ISNUMBER(H387),IF(ISNUMBER(F387),IF(F387+G387=0,"",H387/(F387+G387)),""),"")</f>
        <v/>
      </c>
      <c r="J387" s="6">
        <f>IF(AND(A387&amp;""="",B387&amp;""=""),"",IF(A387&amp;""="","بدون طالب",IF(NOT(ISNUMBER(F387)),"مادة غير موجودة",IF(I387="","ناقص",IF(I387&gt;='الإعدادات'!$B$4,"ناجح","متعثر")))))</f>
        <v/>
      </c>
      <c r="K387" s="21">
        <f>IF(J387="","",IF(OR(J387="ناجح",J387="متعثر"),1,0))</f>
        <v/>
      </c>
      <c r="L387" s="19">
        <f>IF(K387=1,C387*INDEX('الإعدادات'!$E$15:$E$29,MATCH(B387&amp;"",'الإعدادات'!$A$15:$A$29,0)),"")</f>
        <v/>
      </c>
      <c r="M387" s="19">
        <f>IF(K387=1,D387*INDEX('الإعدادات'!$E$15:$E$29,MATCH(B387&amp;"",'الإعدادات'!$A$15:$A$29,0)),"")</f>
        <v/>
      </c>
      <c r="N387" s="19">
        <f>IF(K387=1,(F387+G387)*INDEX('الإعدادات'!$E$15:$E$29,MATCH(B387&amp;"",'الإعدادات'!$A$15:$A$29,0)),"")</f>
        <v/>
      </c>
      <c r="O387" s="15">
        <f>IF(J387="متعثر",COUNTIF($J$6:J387,"متعثر"),"")</f>
        <v/>
      </c>
      <c r="P387" s="6">
        <f>IF(J387="","",IF(J387="بدون طالب","اختر الطالب",IF(J387="مادة غير موجودة","اختر المادة من الإعدادات",IF(COUNTIF('الطلاب'!$A$6:$A$305,A387&amp;"")=0,"الطالب غير موجود في الطلاب",IF(IF(ISNUMBER(C387),IF(ISNUMBER(F387),IF(C387&gt;F387,1,0),0),0)=1,"أعمال السنة أكبر من الحد الأقصى",IF(IF(ISNUMBER(D387),IF(ISNUMBER(G387),IF(D387&gt;G387,1,0),0),0)=1,"النهائي أكبر من الحد الأقصى",IF(J387="ناقص","درجة غير مكتوبة","")))))))</f>
        <v/>
      </c>
    </row>
    <row r="388">
      <c r="A388" s="5" t="n"/>
      <c r="B388" s="5" t="n"/>
      <c r="C388" s="18" t="n"/>
      <c r="D388" s="18" t="n"/>
      <c r="E388" s="6">
        <f>IF(B388&amp;""="","",IFERROR(INDEX('الإعدادات'!$B$15:$B$29,MATCH(B388&amp;"",'الإعدادات'!$A$15:$A$29,0)),""))</f>
        <v/>
      </c>
      <c r="F388" s="19">
        <f>IF(B388&amp;""="","",IFERROR(INDEX('الإعدادات'!$C$15:$C$29,MATCH(B388&amp;"",'الإعدادات'!$A$15:$A$29,0)),""))</f>
        <v/>
      </c>
      <c r="G388" s="19">
        <f>IF(B388&amp;""="","",IFERROR(INDEX('الإعدادات'!$D$15:$D$29,MATCH(B388&amp;"",'الإعدادات'!$A$15:$A$29,0)),""))</f>
        <v/>
      </c>
      <c r="H388" s="19">
        <f>IF(AND(ISNUMBER(C388),ISNUMBER(D388)),C388+D388,"")</f>
        <v/>
      </c>
      <c r="I388" s="20">
        <f>IF(ISNUMBER(H388),IF(ISNUMBER(F388),IF(F388+G388=0,"",H388/(F388+G388)),""),"")</f>
        <v/>
      </c>
      <c r="J388" s="6">
        <f>IF(AND(A388&amp;""="",B388&amp;""=""),"",IF(A388&amp;""="","بدون طالب",IF(NOT(ISNUMBER(F388)),"مادة غير موجودة",IF(I388="","ناقص",IF(I388&gt;='الإعدادات'!$B$4,"ناجح","متعثر")))))</f>
        <v/>
      </c>
      <c r="K388" s="21">
        <f>IF(J388="","",IF(OR(J388="ناجح",J388="متعثر"),1,0))</f>
        <v/>
      </c>
      <c r="L388" s="19">
        <f>IF(K388=1,C388*INDEX('الإعدادات'!$E$15:$E$29,MATCH(B388&amp;"",'الإعدادات'!$A$15:$A$29,0)),"")</f>
        <v/>
      </c>
      <c r="M388" s="19">
        <f>IF(K388=1,D388*INDEX('الإعدادات'!$E$15:$E$29,MATCH(B388&amp;"",'الإعدادات'!$A$15:$A$29,0)),"")</f>
        <v/>
      </c>
      <c r="N388" s="19">
        <f>IF(K388=1,(F388+G388)*INDEX('الإعدادات'!$E$15:$E$29,MATCH(B388&amp;"",'الإعدادات'!$A$15:$A$29,0)),"")</f>
        <v/>
      </c>
      <c r="O388" s="15">
        <f>IF(J388="متعثر",COUNTIF($J$6:J388,"متعثر"),"")</f>
        <v/>
      </c>
      <c r="P388" s="6">
        <f>IF(J388="","",IF(J388="بدون طالب","اختر الطالب",IF(J388="مادة غير موجودة","اختر المادة من الإعدادات",IF(COUNTIF('الطلاب'!$A$6:$A$305,A388&amp;"")=0,"الطالب غير موجود في الطلاب",IF(IF(ISNUMBER(C388),IF(ISNUMBER(F388),IF(C388&gt;F388,1,0),0),0)=1,"أعمال السنة أكبر من الحد الأقصى",IF(IF(ISNUMBER(D388),IF(ISNUMBER(G388),IF(D388&gt;G388,1,0),0),0)=1,"النهائي أكبر من الحد الأقصى",IF(J388="ناقص","درجة غير مكتوبة","")))))))</f>
        <v/>
      </c>
    </row>
    <row r="389">
      <c r="A389" s="5" t="n"/>
      <c r="B389" s="5" t="n"/>
      <c r="C389" s="18" t="n"/>
      <c r="D389" s="18" t="n"/>
      <c r="E389" s="6">
        <f>IF(B389&amp;""="","",IFERROR(INDEX('الإعدادات'!$B$15:$B$29,MATCH(B389&amp;"",'الإعدادات'!$A$15:$A$29,0)),""))</f>
        <v/>
      </c>
      <c r="F389" s="19">
        <f>IF(B389&amp;""="","",IFERROR(INDEX('الإعدادات'!$C$15:$C$29,MATCH(B389&amp;"",'الإعدادات'!$A$15:$A$29,0)),""))</f>
        <v/>
      </c>
      <c r="G389" s="19">
        <f>IF(B389&amp;""="","",IFERROR(INDEX('الإعدادات'!$D$15:$D$29,MATCH(B389&amp;"",'الإعدادات'!$A$15:$A$29,0)),""))</f>
        <v/>
      </c>
      <c r="H389" s="19">
        <f>IF(AND(ISNUMBER(C389),ISNUMBER(D389)),C389+D389,"")</f>
        <v/>
      </c>
      <c r="I389" s="20">
        <f>IF(ISNUMBER(H389),IF(ISNUMBER(F389),IF(F389+G389=0,"",H389/(F389+G389)),""),"")</f>
        <v/>
      </c>
      <c r="J389" s="6">
        <f>IF(AND(A389&amp;""="",B389&amp;""=""),"",IF(A389&amp;""="","بدون طالب",IF(NOT(ISNUMBER(F389)),"مادة غير موجودة",IF(I389="","ناقص",IF(I389&gt;='الإعدادات'!$B$4,"ناجح","متعثر")))))</f>
        <v/>
      </c>
      <c r="K389" s="21">
        <f>IF(J389="","",IF(OR(J389="ناجح",J389="متعثر"),1,0))</f>
        <v/>
      </c>
      <c r="L389" s="19">
        <f>IF(K389=1,C389*INDEX('الإعدادات'!$E$15:$E$29,MATCH(B389&amp;"",'الإعدادات'!$A$15:$A$29,0)),"")</f>
        <v/>
      </c>
      <c r="M389" s="19">
        <f>IF(K389=1,D389*INDEX('الإعدادات'!$E$15:$E$29,MATCH(B389&amp;"",'الإعدادات'!$A$15:$A$29,0)),"")</f>
        <v/>
      </c>
      <c r="N389" s="19">
        <f>IF(K389=1,(F389+G389)*INDEX('الإعدادات'!$E$15:$E$29,MATCH(B389&amp;"",'الإعدادات'!$A$15:$A$29,0)),"")</f>
        <v/>
      </c>
      <c r="O389" s="15">
        <f>IF(J389="متعثر",COUNTIF($J$6:J389,"متعثر"),"")</f>
        <v/>
      </c>
      <c r="P389" s="6">
        <f>IF(J389="","",IF(J389="بدون طالب","اختر الطالب",IF(J389="مادة غير موجودة","اختر المادة من الإعدادات",IF(COUNTIF('الطلاب'!$A$6:$A$305,A389&amp;"")=0,"الطالب غير موجود في الطلاب",IF(IF(ISNUMBER(C389),IF(ISNUMBER(F389),IF(C389&gt;F389,1,0),0),0)=1,"أعمال السنة أكبر من الحد الأقصى",IF(IF(ISNUMBER(D389),IF(ISNUMBER(G389),IF(D389&gt;G389,1,0),0),0)=1,"النهائي أكبر من الحد الأقصى",IF(J389="ناقص","درجة غير مكتوبة","")))))))</f>
        <v/>
      </c>
    </row>
    <row r="390">
      <c r="A390" s="5" t="n"/>
      <c r="B390" s="5" t="n"/>
      <c r="C390" s="18" t="n"/>
      <c r="D390" s="18" t="n"/>
      <c r="E390" s="6">
        <f>IF(B390&amp;""="","",IFERROR(INDEX('الإعدادات'!$B$15:$B$29,MATCH(B390&amp;"",'الإعدادات'!$A$15:$A$29,0)),""))</f>
        <v/>
      </c>
      <c r="F390" s="19">
        <f>IF(B390&amp;""="","",IFERROR(INDEX('الإعدادات'!$C$15:$C$29,MATCH(B390&amp;"",'الإعدادات'!$A$15:$A$29,0)),""))</f>
        <v/>
      </c>
      <c r="G390" s="19">
        <f>IF(B390&amp;""="","",IFERROR(INDEX('الإعدادات'!$D$15:$D$29,MATCH(B390&amp;"",'الإعدادات'!$A$15:$A$29,0)),""))</f>
        <v/>
      </c>
      <c r="H390" s="19">
        <f>IF(AND(ISNUMBER(C390),ISNUMBER(D390)),C390+D390,"")</f>
        <v/>
      </c>
      <c r="I390" s="20">
        <f>IF(ISNUMBER(H390),IF(ISNUMBER(F390),IF(F390+G390=0,"",H390/(F390+G390)),""),"")</f>
        <v/>
      </c>
      <c r="J390" s="6">
        <f>IF(AND(A390&amp;""="",B390&amp;""=""),"",IF(A390&amp;""="","بدون طالب",IF(NOT(ISNUMBER(F390)),"مادة غير موجودة",IF(I390="","ناقص",IF(I390&gt;='الإعدادات'!$B$4,"ناجح","متعثر")))))</f>
        <v/>
      </c>
      <c r="K390" s="21">
        <f>IF(J390="","",IF(OR(J390="ناجح",J390="متعثر"),1,0))</f>
        <v/>
      </c>
      <c r="L390" s="19">
        <f>IF(K390=1,C390*INDEX('الإعدادات'!$E$15:$E$29,MATCH(B390&amp;"",'الإعدادات'!$A$15:$A$29,0)),"")</f>
        <v/>
      </c>
      <c r="M390" s="19">
        <f>IF(K390=1,D390*INDEX('الإعدادات'!$E$15:$E$29,MATCH(B390&amp;"",'الإعدادات'!$A$15:$A$29,0)),"")</f>
        <v/>
      </c>
      <c r="N390" s="19">
        <f>IF(K390=1,(F390+G390)*INDEX('الإعدادات'!$E$15:$E$29,MATCH(B390&amp;"",'الإعدادات'!$A$15:$A$29,0)),"")</f>
        <v/>
      </c>
      <c r="O390" s="15">
        <f>IF(J390="متعثر",COUNTIF($J$6:J390,"متعثر"),"")</f>
        <v/>
      </c>
      <c r="P390" s="6">
        <f>IF(J390="","",IF(J390="بدون طالب","اختر الطالب",IF(J390="مادة غير موجودة","اختر المادة من الإعدادات",IF(COUNTIF('الطلاب'!$A$6:$A$305,A390&amp;"")=0,"الطالب غير موجود في الطلاب",IF(IF(ISNUMBER(C390),IF(ISNUMBER(F390),IF(C390&gt;F390,1,0),0),0)=1,"أعمال السنة أكبر من الحد الأقصى",IF(IF(ISNUMBER(D390),IF(ISNUMBER(G390),IF(D390&gt;G390,1,0),0),0)=1,"النهائي أكبر من الحد الأقصى",IF(J390="ناقص","درجة غير مكتوبة","")))))))</f>
        <v/>
      </c>
    </row>
    <row r="391">
      <c r="A391" s="5" t="n"/>
      <c r="B391" s="5" t="n"/>
      <c r="C391" s="18" t="n"/>
      <c r="D391" s="18" t="n"/>
      <c r="E391" s="6">
        <f>IF(B391&amp;""="","",IFERROR(INDEX('الإعدادات'!$B$15:$B$29,MATCH(B391&amp;"",'الإعدادات'!$A$15:$A$29,0)),""))</f>
        <v/>
      </c>
      <c r="F391" s="19">
        <f>IF(B391&amp;""="","",IFERROR(INDEX('الإعدادات'!$C$15:$C$29,MATCH(B391&amp;"",'الإعدادات'!$A$15:$A$29,0)),""))</f>
        <v/>
      </c>
      <c r="G391" s="19">
        <f>IF(B391&amp;""="","",IFERROR(INDEX('الإعدادات'!$D$15:$D$29,MATCH(B391&amp;"",'الإعدادات'!$A$15:$A$29,0)),""))</f>
        <v/>
      </c>
      <c r="H391" s="19">
        <f>IF(AND(ISNUMBER(C391),ISNUMBER(D391)),C391+D391,"")</f>
        <v/>
      </c>
      <c r="I391" s="20">
        <f>IF(ISNUMBER(H391),IF(ISNUMBER(F391),IF(F391+G391=0,"",H391/(F391+G391)),""),"")</f>
        <v/>
      </c>
      <c r="J391" s="6">
        <f>IF(AND(A391&amp;""="",B391&amp;""=""),"",IF(A391&amp;""="","بدون طالب",IF(NOT(ISNUMBER(F391)),"مادة غير موجودة",IF(I391="","ناقص",IF(I391&gt;='الإعدادات'!$B$4,"ناجح","متعثر")))))</f>
        <v/>
      </c>
      <c r="K391" s="21">
        <f>IF(J391="","",IF(OR(J391="ناجح",J391="متعثر"),1,0))</f>
        <v/>
      </c>
      <c r="L391" s="19">
        <f>IF(K391=1,C391*INDEX('الإعدادات'!$E$15:$E$29,MATCH(B391&amp;"",'الإعدادات'!$A$15:$A$29,0)),"")</f>
        <v/>
      </c>
      <c r="M391" s="19">
        <f>IF(K391=1,D391*INDEX('الإعدادات'!$E$15:$E$29,MATCH(B391&amp;"",'الإعدادات'!$A$15:$A$29,0)),"")</f>
        <v/>
      </c>
      <c r="N391" s="19">
        <f>IF(K391=1,(F391+G391)*INDEX('الإعدادات'!$E$15:$E$29,MATCH(B391&amp;"",'الإعدادات'!$A$15:$A$29,0)),"")</f>
        <v/>
      </c>
      <c r="O391" s="15">
        <f>IF(J391="متعثر",COUNTIF($J$6:J391,"متعثر"),"")</f>
        <v/>
      </c>
      <c r="P391" s="6">
        <f>IF(J391="","",IF(J391="بدون طالب","اختر الطالب",IF(J391="مادة غير موجودة","اختر المادة من الإعدادات",IF(COUNTIF('الطلاب'!$A$6:$A$305,A391&amp;"")=0,"الطالب غير موجود في الطلاب",IF(IF(ISNUMBER(C391),IF(ISNUMBER(F391),IF(C391&gt;F391,1,0),0),0)=1,"أعمال السنة أكبر من الحد الأقصى",IF(IF(ISNUMBER(D391),IF(ISNUMBER(G391),IF(D391&gt;G391,1,0),0),0)=1,"النهائي أكبر من الحد الأقصى",IF(J391="ناقص","درجة غير مكتوبة","")))))))</f>
        <v/>
      </c>
    </row>
    <row r="392">
      <c r="A392" s="5" t="n"/>
      <c r="B392" s="5" t="n"/>
      <c r="C392" s="18" t="n"/>
      <c r="D392" s="18" t="n"/>
      <c r="E392" s="6">
        <f>IF(B392&amp;""="","",IFERROR(INDEX('الإعدادات'!$B$15:$B$29,MATCH(B392&amp;"",'الإعدادات'!$A$15:$A$29,0)),""))</f>
        <v/>
      </c>
      <c r="F392" s="19">
        <f>IF(B392&amp;""="","",IFERROR(INDEX('الإعدادات'!$C$15:$C$29,MATCH(B392&amp;"",'الإعدادات'!$A$15:$A$29,0)),""))</f>
        <v/>
      </c>
      <c r="G392" s="19">
        <f>IF(B392&amp;""="","",IFERROR(INDEX('الإعدادات'!$D$15:$D$29,MATCH(B392&amp;"",'الإعدادات'!$A$15:$A$29,0)),""))</f>
        <v/>
      </c>
      <c r="H392" s="19">
        <f>IF(AND(ISNUMBER(C392),ISNUMBER(D392)),C392+D392,"")</f>
        <v/>
      </c>
      <c r="I392" s="20">
        <f>IF(ISNUMBER(H392),IF(ISNUMBER(F392),IF(F392+G392=0,"",H392/(F392+G392)),""),"")</f>
        <v/>
      </c>
      <c r="J392" s="6">
        <f>IF(AND(A392&amp;""="",B392&amp;""=""),"",IF(A392&amp;""="","بدون طالب",IF(NOT(ISNUMBER(F392)),"مادة غير موجودة",IF(I392="","ناقص",IF(I392&gt;='الإعدادات'!$B$4,"ناجح","متعثر")))))</f>
        <v/>
      </c>
      <c r="K392" s="21">
        <f>IF(J392="","",IF(OR(J392="ناجح",J392="متعثر"),1,0))</f>
        <v/>
      </c>
      <c r="L392" s="19">
        <f>IF(K392=1,C392*INDEX('الإعدادات'!$E$15:$E$29,MATCH(B392&amp;"",'الإعدادات'!$A$15:$A$29,0)),"")</f>
        <v/>
      </c>
      <c r="M392" s="19">
        <f>IF(K392=1,D392*INDEX('الإعدادات'!$E$15:$E$29,MATCH(B392&amp;"",'الإعدادات'!$A$15:$A$29,0)),"")</f>
        <v/>
      </c>
      <c r="N392" s="19">
        <f>IF(K392=1,(F392+G392)*INDEX('الإعدادات'!$E$15:$E$29,MATCH(B392&amp;"",'الإعدادات'!$A$15:$A$29,0)),"")</f>
        <v/>
      </c>
      <c r="O392" s="15">
        <f>IF(J392="متعثر",COUNTIF($J$6:J392,"متعثر"),"")</f>
        <v/>
      </c>
      <c r="P392" s="6">
        <f>IF(J392="","",IF(J392="بدون طالب","اختر الطالب",IF(J392="مادة غير موجودة","اختر المادة من الإعدادات",IF(COUNTIF('الطلاب'!$A$6:$A$305,A392&amp;"")=0,"الطالب غير موجود في الطلاب",IF(IF(ISNUMBER(C392),IF(ISNUMBER(F392),IF(C392&gt;F392,1,0),0),0)=1,"أعمال السنة أكبر من الحد الأقصى",IF(IF(ISNUMBER(D392),IF(ISNUMBER(G392),IF(D392&gt;G392,1,0),0),0)=1,"النهائي أكبر من الحد الأقصى",IF(J392="ناقص","درجة غير مكتوبة","")))))))</f>
        <v/>
      </c>
    </row>
    <row r="393">
      <c r="A393" s="5" t="n"/>
      <c r="B393" s="5" t="n"/>
      <c r="C393" s="18" t="n"/>
      <c r="D393" s="18" t="n"/>
      <c r="E393" s="6">
        <f>IF(B393&amp;""="","",IFERROR(INDEX('الإعدادات'!$B$15:$B$29,MATCH(B393&amp;"",'الإعدادات'!$A$15:$A$29,0)),""))</f>
        <v/>
      </c>
      <c r="F393" s="19">
        <f>IF(B393&amp;""="","",IFERROR(INDEX('الإعدادات'!$C$15:$C$29,MATCH(B393&amp;"",'الإعدادات'!$A$15:$A$29,0)),""))</f>
        <v/>
      </c>
      <c r="G393" s="19">
        <f>IF(B393&amp;""="","",IFERROR(INDEX('الإعدادات'!$D$15:$D$29,MATCH(B393&amp;"",'الإعدادات'!$A$15:$A$29,0)),""))</f>
        <v/>
      </c>
      <c r="H393" s="19">
        <f>IF(AND(ISNUMBER(C393),ISNUMBER(D393)),C393+D393,"")</f>
        <v/>
      </c>
      <c r="I393" s="20">
        <f>IF(ISNUMBER(H393),IF(ISNUMBER(F393),IF(F393+G393=0,"",H393/(F393+G393)),""),"")</f>
        <v/>
      </c>
      <c r="J393" s="6">
        <f>IF(AND(A393&amp;""="",B393&amp;""=""),"",IF(A393&amp;""="","بدون طالب",IF(NOT(ISNUMBER(F393)),"مادة غير موجودة",IF(I393="","ناقص",IF(I393&gt;='الإعدادات'!$B$4,"ناجح","متعثر")))))</f>
        <v/>
      </c>
      <c r="K393" s="21">
        <f>IF(J393="","",IF(OR(J393="ناجح",J393="متعثر"),1,0))</f>
        <v/>
      </c>
      <c r="L393" s="19">
        <f>IF(K393=1,C393*INDEX('الإعدادات'!$E$15:$E$29,MATCH(B393&amp;"",'الإعدادات'!$A$15:$A$29,0)),"")</f>
        <v/>
      </c>
      <c r="M393" s="19">
        <f>IF(K393=1,D393*INDEX('الإعدادات'!$E$15:$E$29,MATCH(B393&amp;"",'الإعدادات'!$A$15:$A$29,0)),"")</f>
        <v/>
      </c>
      <c r="N393" s="19">
        <f>IF(K393=1,(F393+G393)*INDEX('الإعدادات'!$E$15:$E$29,MATCH(B393&amp;"",'الإعدادات'!$A$15:$A$29,0)),"")</f>
        <v/>
      </c>
      <c r="O393" s="15">
        <f>IF(J393="متعثر",COUNTIF($J$6:J393,"متعثر"),"")</f>
        <v/>
      </c>
      <c r="P393" s="6">
        <f>IF(J393="","",IF(J393="بدون طالب","اختر الطالب",IF(J393="مادة غير موجودة","اختر المادة من الإعدادات",IF(COUNTIF('الطلاب'!$A$6:$A$305,A393&amp;"")=0,"الطالب غير موجود في الطلاب",IF(IF(ISNUMBER(C393),IF(ISNUMBER(F393),IF(C393&gt;F393,1,0),0),0)=1,"أعمال السنة أكبر من الحد الأقصى",IF(IF(ISNUMBER(D393),IF(ISNUMBER(G393),IF(D393&gt;G393,1,0),0),0)=1,"النهائي أكبر من الحد الأقصى",IF(J393="ناقص","درجة غير مكتوبة","")))))))</f>
        <v/>
      </c>
    </row>
    <row r="394">
      <c r="A394" s="5" t="n"/>
      <c r="B394" s="5" t="n"/>
      <c r="C394" s="18" t="n"/>
      <c r="D394" s="18" t="n"/>
      <c r="E394" s="6">
        <f>IF(B394&amp;""="","",IFERROR(INDEX('الإعدادات'!$B$15:$B$29,MATCH(B394&amp;"",'الإعدادات'!$A$15:$A$29,0)),""))</f>
        <v/>
      </c>
      <c r="F394" s="19">
        <f>IF(B394&amp;""="","",IFERROR(INDEX('الإعدادات'!$C$15:$C$29,MATCH(B394&amp;"",'الإعدادات'!$A$15:$A$29,0)),""))</f>
        <v/>
      </c>
      <c r="G394" s="19">
        <f>IF(B394&amp;""="","",IFERROR(INDEX('الإعدادات'!$D$15:$D$29,MATCH(B394&amp;"",'الإعدادات'!$A$15:$A$29,0)),""))</f>
        <v/>
      </c>
      <c r="H394" s="19">
        <f>IF(AND(ISNUMBER(C394),ISNUMBER(D394)),C394+D394,"")</f>
        <v/>
      </c>
      <c r="I394" s="20">
        <f>IF(ISNUMBER(H394),IF(ISNUMBER(F394),IF(F394+G394=0,"",H394/(F394+G394)),""),"")</f>
        <v/>
      </c>
      <c r="J394" s="6">
        <f>IF(AND(A394&amp;""="",B394&amp;""=""),"",IF(A394&amp;""="","بدون طالب",IF(NOT(ISNUMBER(F394)),"مادة غير موجودة",IF(I394="","ناقص",IF(I394&gt;='الإعدادات'!$B$4,"ناجح","متعثر")))))</f>
        <v/>
      </c>
      <c r="K394" s="21">
        <f>IF(J394="","",IF(OR(J394="ناجح",J394="متعثر"),1,0))</f>
        <v/>
      </c>
      <c r="L394" s="19">
        <f>IF(K394=1,C394*INDEX('الإعدادات'!$E$15:$E$29,MATCH(B394&amp;"",'الإعدادات'!$A$15:$A$29,0)),"")</f>
        <v/>
      </c>
      <c r="M394" s="19">
        <f>IF(K394=1,D394*INDEX('الإعدادات'!$E$15:$E$29,MATCH(B394&amp;"",'الإعدادات'!$A$15:$A$29,0)),"")</f>
        <v/>
      </c>
      <c r="N394" s="19">
        <f>IF(K394=1,(F394+G394)*INDEX('الإعدادات'!$E$15:$E$29,MATCH(B394&amp;"",'الإعدادات'!$A$15:$A$29,0)),"")</f>
        <v/>
      </c>
      <c r="O394" s="15">
        <f>IF(J394="متعثر",COUNTIF($J$6:J394,"متعثر"),"")</f>
        <v/>
      </c>
      <c r="P394" s="6">
        <f>IF(J394="","",IF(J394="بدون طالب","اختر الطالب",IF(J394="مادة غير موجودة","اختر المادة من الإعدادات",IF(COUNTIF('الطلاب'!$A$6:$A$305,A394&amp;"")=0,"الطالب غير موجود في الطلاب",IF(IF(ISNUMBER(C394),IF(ISNUMBER(F394),IF(C394&gt;F394,1,0),0),0)=1,"أعمال السنة أكبر من الحد الأقصى",IF(IF(ISNUMBER(D394),IF(ISNUMBER(G394),IF(D394&gt;G394,1,0),0),0)=1,"النهائي أكبر من الحد الأقصى",IF(J394="ناقص","درجة غير مكتوبة","")))))))</f>
        <v/>
      </c>
    </row>
    <row r="395">
      <c r="A395" s="5" t="n"/>
      <c r="B395" s="5" t="n"/>
      <c r="C395" s="18" t="n"/>
      <c r="D395" s="18" t="n"/>
      <c r="E395" s="6">
        <f>IF(B395&amp;""="","",IFERROR(INDEX('الإعدادات'!$B$15:$B$29,MATCH(B395&amp;"",'الإعدادات'!$A$15:$A$29,0)),""))</f>
        <v/>
      </c>
      <c r="F395" s="19">
        <f>IF(B395&amp;""="","",IFERROR(INDEX('الإعدادات'!$C$15:$C$29,MATCH(B395&amp;"",'الإعدادات'!$A$15:$A$29,0)),""))</f>
        <v/>
      </c>
      <c r="G395" s="19">
        <f>IF(B395&amp;""="","",IFERROR(INDEX('الإعدادات'!$D$15:$D$29,MATCH(B395&amp;"",'الإعدادات'!$A$15:$A$29,0)),""))</f>
        <v/>
      </c>
      <c r="H395" s="19">
        <f>IF(AND(ISNUMBER(C395),ISNUMBER(D395)),C395+D395,"")</f>
        <v/>
      </c>
      <c r="I395" s="20">
        <f>IF(ISNUMBER(H395),IF(ISNUMBER(F395),IF(F395+G395=0,"",H395/(F395+G395)),""),"")</f>
        <v/>
      </c>
      <c r="J395" s="6">
        <f>IF(AND(A395&amp;""="",B395&amp;""=""),"",IF(A395&amp;""="","بدون طالب",IF(NOT(ISNUMBER(F395)),"مادة غير موجودة",IF(I395="","ناقص",IF(I395&gt;='الإعدادات'!$B$4,"ناجح","متعثر")))))</f>
        <v/>
      </c>
      <c r="K395" s="21">
        <f>IF(J395="","",IF(OR(J395="ناجح",J395="متعثر"),1,0))</f>
        <v/>
      </c>
      <c r="L395" s="19">
        <f>IF(K395=1,C395*INDEX('الإعدادات'!$E$15:$E$29,MATCH(B395&amp;"",'الإعدادات'!$A$15:$A$29,0)),"")</f>
        <v/>
      </c>
      <c r="M395" s="19">
        <f>IF(K395=1,D395*INDEX('الإعدادات'!$E$15:$E$29,MATCH(B395&amp;"",'الإعدادات'!$A$15:$A$29,0)),"")</f>
        <v/>
      </c>
      <c r="N395" s="19">
        <f>IF(K395=1,(F395+G395)*INDEX('الإعدادات'!$E$15:$E$29,MATCH(B395&amp;"",'الإعدادات'!$A$15:$A$29,0)),"")</f>
        <v/>
      </c>
      <c r="O395" s="15">
        <f>IF(J395="متعثر",COUNTIF($J$6:J395,"متعثر"),"")</f>
        <v/>
      </c>
      <c r="P395" s="6">
        <f>IF(J395="","",IF(J395="بدون طالب","اختر الطالب",IF(J395="مادة غير موجودة","اختر المادة من الإعدادات",IF(COUNTIF('الطلاب'!$A$6:$A$305,A395&amp;"")=0,"الطالب غير موجود في الطلاب",IF(IF(ISNUMBER(C395),IF(ISNUMBER(F395),IF(C395&gt;F395,1,0),0),0)=1,"أعمال السنة أكبر من الحد الأقصى",IF(IF(ISNUMBER(D395),IF(ISNUMBER(G395),IF(D395&gt;G395,1,0),0),0)=1,"النهائي أكبر من الحد الأقصى",IF(J395="ناقص","درجة غير مكتوبة","")))))))</f>
        <v/>
      </c>
    </row>
    <row r="396">
      <c r="A396" s="5" t="n"/>
      <c r="B396" s="5" t="n"/>
      <c r="C396" s="18" t="n"/>
      <c r="D396" s="18" t="n"/>
      <c r="E396" s="6">
        <f>IF(B396&amp;""="","",IFERROR(INDEX('الإعدادات'!$B$15:$B$29,MATCH(B396&amp;"",'الإعدادات'!$A$15:$A$29,0)),""))</f>
        <v/>
      </c>
      <c r="F396" s="19">
        <f>IF(B396&amp;""="","",IFERROR(INDEX('الإعدادات'!$C$15:$C$29,MATCH(B396&amp;"",'الإعدادات'!$A$15:$A$29,0)),""))</f>
        <v/>
      </c>
      <c r="G396" s="19">
        <f>IF(B396&amp;""="","",IFERROR(INDEX('الإعدادات'!$D$15:$D$29,MATCH(B396&amp;"",'الإعدادات'!$A$15:$A$29,0)),""))</f>
        <v/>
      </c>
      <c r="H396" s="19">
        <f>IF(AND(ISNUMBER(C396),ISNUMBER(D396)),C396+D396,"")</f>
        <v/>
      </c>
      <c r="I396" s="20">
        <f>IF(ISNUMBER(H396),IF(ISNUMBER(F396),IF(F396+G396=0,"",H396/(F396+G396)),""),"")</f>
        <v/>
      </c>
      <c r="J396" s="6">
        <f>IF(AND(A396&amp;""="",B396&amp;""=""),"",IF(A396&amp;""="","بدون طالب",IF(NOT(ISNUMBER(F396)),"مادة غير موجودة",IF(I396="","ناقص",IF(I396&gt;='الإعدادات'!$B$4,"ناجح","متعثر")))))</f>
        <v/>
      </c>
      <c r="K396" s="21">
        <f>IF(J396="","",IF(OR(J396="ناجح",J396="متعثر"),1,0))</f>
        <v/>
      </c>
      <c r="L396" s="19">
        <f>IF(K396=1,C396*INDEX('الإعدادات'!$E$15:$E$29,MATCH(B396&amp;"",'الإعدادات'!$A$15:$A$29,0)),"")</f>
        <v/>
      </c>
      <c r="M396" s="19">
        <f>IF(K396=1,D396*INDEX('الإعدادات'!$E$15:$E$29,MATCH(B396&amp;"",'الإعدادات'!$A$15:$A$29,0)),"")</f>
        <v/>
      </c>
      <c r="N396" s="19">
        <f>IF(K396=1,(F396+G396)*INDEX('الإعدادات'!$E$15:$E$29,MATCH(B396&amp;"",'الإعدادات'!$A$15:$A$29,0)),"")</f>
        <v/>
      </c>
      <c r="O396" s="15">
        <f>IF(J396="متعثر",COUNTIF($J$6:J396,"متعثر"),"")</f>
        <v/>
      </c>
      <c r="P396" s="6">
        <f>IF(J396="","",IF(J396="بدون طالب","اختر الطالب",IF(J396="مادة غير موجودة","اختر المادة من الإعدادات",IF(COUNTIF('الطلاب'!$A$6:$A$305,A396&amp;"")=0,"الطالب غير موجود في الطلاب",IF(IF(ISNUMBER(C396),IF(ISNUMBER(F396),IF(C396&gt;F396,1,0),0),0)=1,"أعمال السنة أكبر من الحد الأقصى",IF(IF(ISNUMBER(D396),IF(ISNUMBER(G396),IF(D396&gt;G396,1,0),0),0)=1,"النهائي أكبر من الحد الأقصى",IF(J396="ناقص","درجة غير مكتوبة","")))))))</f>
        <v/>
      </c>
    </row>
    <row r="397">
      <c r="A397" s="5" t="n"/>
      <c r="B397" s="5" t="n"/>
      <c r="C397" s="18" t="n"/>
      <c r="D397" s="18" t="n"/>
      <c r="E397" s="6">
        <f>IF(B397&amp;""="","",IFERROR(INDEX('الإعدادات'!$B$15:$B$29,MATCH(B397&amp;"",'الإعدادات'!$A$15:$A$29,0)),""))</f>
        <v/>
      </c>
      <c r="F397" s="19">
        <f>IF(B397&amp;""="","",IFERROR(INDEX('الإعدادات'!$C$15:$C$29,MATCH(B397&amp;"",'الإعدادات'!$A$15:$A$29,0)),""))</f>
        <v/>
      </c>
      <c r="G397" s="19">
        <f>IF(B397&amp;""="","",IFERROR(INDEX('الإعدادات'!$D$15:$D$29,MATCH(B397&amp;"",'الإعدادات'!$A$15:$A$29,0)),""))</f>
        <v/>
      </c>
      <c r="H397" s="19">
        <f>IF(AND(ISNUMBER(C397),ISNUMBER(D397)),C397+D397,"")</f>
        <v/>
      </c>
      <c r="I397" s="20">
        <f>IF(ISNUMBER(H397),IF(ISNUMBER(F397),IF(F397+G397=0,"",H397/(F397+G397)),""),"")</f>
        <v/>
      </c>
      <c r="J397" s="6">
        <f>IF(AND(A397&amp;""="",B397&amp;""=""),"",IF(A397&amp;""="","بدون طالب",IF(NOT(ISNUMBER(F397)),"مادة غير موجودة",IF(I397="","ناقص",IF(I397&gt;='الإعدادات'!$B$4,"ناجح","متعثر")))))</f>
        <v/>
      </c>
      <c r="K397" s="21">
        <f>IF(J397="","",IF(OR(J397="ناجح",J397="متعثر"),1,0))</f>
        <v/>
      </c>
      <c r="L397" s="19">
        <f>IF(K397=1,C397*INDEX('الإعدادات'!$E$15:$E$29,MATCH(B397&amp;"",'الإعدادات'!$A$15:$A$29,0)),"")</f>
        <v/>
      </c>
      <c r="M397" s="19">
        <f>IF(K397=1,D397*INDEX('الإعدادات'!$E$15:$E$29,MATCH(B397&amp;"",'الإعدادات'!$A$15:$A$29,0)),"")</f>
        <v/>
      </c>
      <c r="N397" s="19">
        <f>IF(K397=1,(F397+G397)*INDEX('الإعدادات'!$E$15:$E$29,MATCH(B397&amp;"",'الإعدادات'!$A$15:$A$29,0)),"")</f>
        <v/>
      </c>
      <c r="O397" s="15">
        <f>IF(J397="متعثر",COUNTIF($J$6:J397,"متعثر"),"")</f>
        <v/>
      </c>
      <c r="P397" s="6">
        <f>IF(J397="","",IF(J397="بدون طالب","اختر الطالب",IF(J397="مادة غير موجودة","اختر المادة من الإعدادات",IF(COUNTIF('الطلاب'!$A$6:$A$305,A397&amp;"")=0,"الطالب غير موجود في الطلاب",IF(IF(ISNUMBER(C397),IF(ISNUMBER(F397),IF(C397&gt;F397,1,0),0),0)=1,"أعمال السنة أكبر من الحد الأقصى",IF(IF(ISNUMBER(D397),IF(ISNUMBER(G397),IF(D397&gt;G397,1,0),0),0)=1,"النهائي أكبر من الحد الأقصى",IF(J397="ناقص","درجة غير مكتوبة","")))))))</f>
        <v/>
      </c>
    </row>
    <row r="398">
      <c r="A398" s="5" t="n"/>
      <c r="B398" s="5" t="n"/>
      <c r="C398" s="18" t="n"/>
      <c r="D398" s="18" t="n"/>
      <c r="E398" s="6">
        <f>IF(B398&amp;""="","",IFERROR(INDEX('الإعدادات'!$B$15:$B$29,MATCH(B398&amp;"",'الإعدادات'!$A$15:$A$29,0)),""))</f>
        <v/>
      </c>
      <c r="F398" s="19">
        <f>IF(B398&amp;""="","",IFERROR(INDEX('الإعدادات'!$C$15:$C$29,MATCH(B398&amp;"",'الإعدادات'!$A$15:$A$29,0)),""))</f>
        <v/>
      </c>
      <c r="G398" s="19">
        <f>IF(B398&amp;""="","",IFERROR(INDEX('الإعدادات'!$D$15:$D$29,MATCH(B398&amp;"",'الإعدادات'!$A$15:$A$29,0)),""))</f>
        <v/>
      </c>
      <c r="H398" s="19">
        <f>IF(AND(ISNUMBER(C398),ISNUMBER(D398)),C398+D398,"")</f>
        <v/>
      </c>
      <c r="I398" s="20">
        <f>IF(ISNUMBER(H398),IF(ISNUMBER(F398),IF(F398+G398=0,"",H398/(F398+G398)),""),"")</f>
        <v/>
      </c>
      <c r="J398" s="6">
        <f>IF(AND(A398&amp;""="",B398&amp;""=""),"",IF(A398&amp;""="","بدون طالب",IF(NOT(ISNUMBER(F398)),"مادة غير موجودة",IF(I398="","ناقص",IF(I398&gt;='الإعدادات'!$B$4,"ناجح","متعثر")))))</f>
        <v/>
      </c>
      <c r="K398" s="21">
        <f>IF(J398="","",IF(OR(J398="ناجح",J398="متعثر"),1,0))</f>
        <v/>
      </c>
      <c r="L398" s="19">
        <f>IF(K398=1,C398*INDEX('الإعدادات'!$E$15:$E$29,MATCH(B398&amp;"",'الإعدادات'!$A$15:$A$29,0)),"")</f>
        <v/>
      </c>
      <c r="M398" s="19">
        <f>IF(K398=1,D398*INDEX('الإعدادات'!$E$15:$E$29,MATCH(B398&amp;"",'الإعدادات'!$A$15:$A$29,0)),"")</f>
        <v/>
      </c>
      <c r="N398" s="19">
        <f>IF(K398=1,(F398+G398)*INDEX('الإعدادات'!$E$15:$E$29,MATCH(B398&amp;"",'الإعدادات'!$A$15:$A$29,0)),"")</f>
        <v/>
      </c>
      <c r="O398" s="15">
        <f>IF(J398="متعثر",COUNTIF($J$6:J398,"متعثر"),"")</f>
        <v/>
      </c>
      <c r="P398" s="6">
        <f>IF(J398="","",IF(J398="بدون طالب","اختر الطالب",IF(J398="مادة غير موجودة","اختر المادة من الإعدادات",IF(COUNTIF('الطلاب'!$A$6:$A$305,A398&amp;"")=0,"الطالب غير موجود في الطلاب",IF(IF(ISNUMBER(C398),IF(ISNUMBER(F398),IF(C398&gt;F398,1,0),0),0)=1,"أعمال السنة أكبر من الحد الأقصى",IF(IF(ISNUMBER(D398),IF(ISNUMBER(G398),IF(D398&gt;G398,1,0),0),0)=1,"النهائي أكبر من الحد الأقصى",IF(J398="ناقص","درجة غير مكتوبة","")))))))</f>
        <v/>
      </c>
    </row>
    <row r="399">
      <c r="A399" s="5" t="n"/>
      <c r="B399" s="5" t="n"/>
      <c r="C399" s="18" t="n"/>
      <c r="D399" s="18" t="n"/>
      <c r="E399" s="6">
        <f>IF(B399&amp;""="","",IFERROR(INDEX('الإعدادات'!$B$15:$B$29,MATCH(B399&amp;"",'الإعدادات'!$A$15:$A$29,0)),""))</f>
        <v/>
      </c>
      <c r="F399" s="19">
        <f>IF(B399&amp;""="","",IFERROR(INDEX('الإعدادات'!$C$15:$C$29,MATCH(B399&amp;"",'الإعدادات'!$A$15:$A$29,0)),""))</f>
        <v/>
      </c>
      <c r="G399" s="19">
        <f>IF(B399&amp;""="","",IFERROR(INDEX('الإعدادات'!$D$15:$D$29,MATCH(B399&amp;"",'الإعدادات'!$A$15:$A$29,0)),""))</f>
        <v/>
      </c>
      <c r="H399" s="19">
        <f>IF(AND(ISNUMBER(C399),ISNUMBER(D399)),C399+D399,"")</f>
        <v/>
      </c>
      <c r="I399" s="20">
        <f>IF(ISNUMBER(H399),IF(ISNUMBER(F399),IF(F399+G399=0,"",H399/(F399+G399)),""),"")</f>
        <v/>
      </c>
      <c r="J399" s="6">
        <f>IF(AND(A399&amp;""="",B399&amp;""=""),"",IF(A399&amp;""="","بدون طالب",IF(NOT(ISNUMBER(F399)),"مادة غير موجودة",IF(I399="","ناقص",IF(I399&gt;='الإعدادات'!$B$4,"ناجح","متعثر")))))</f>
        <v/>
      </c>
      <c r="K399" s="21">
        <f>IF(J399="","",IF(OR(J399="ناجح",J399="متعثر"),1,0))</f>
        <v/>
      </c>
      <c r="L399" s="19">
        <f>IF(K399=1,C399*INDEX('الإعدادات'!$E$15:$E$29,MATCH(B399&amp;"",'الإعدادات'!$A$15:$A$29,0)),"")</f>
        <v/>
      </c>
      <c r="M399" s="19">
        <f>IF(K399=1,D399*INDEX('الإعدادات'!$E$15:$E$29,MATCH(B399&amp;"",'الإعدادات'!$A$15:$A$29,0)),"")</f>
        <v/>
      </c>
      <c r="N399" s="19">
        <f>IF(K399=1,(F399+G399)*INDEX('الإعدادات'!$E$15:$E$29,MATCH(B399&amp;"",'الإعدادات'!$A$15:$A$29,0)),"")</f>
        <v/>
      </c>
      <c r="O399" s="15">
        <f>IF(J399="متعثر",COUNTIF($J$6:J399,"متعثر"),"")</f>
        <v/>
      </c>
      <c r="P399" s="6">
        <f>IF(J399="","",IF(J399="بدون طالب","اختر الطالب",IF(J399="مادة غير موجودة","اختر المادة من الإعدادات",IF(COUNTIF('الطلاب'!$A$6:$A$305,A399&amp;"")=0,"الطالب غير موجود في الطلاب",IF(IF(ISNUMBER(C399),IF(ISNUMBER(F399),IF(C399&gt;F399,1,0),0),0)=1,"أعمال السنة أكبر من الحد الأقصى",IF(IF(ISNUMBER(D399),IF(ISNUMBER(G399),IF(D399&gt;G399,1,0),0),0)=1,"النهائي أكبر من الحد الأقصى",IF(J399="ناقص","درجة غير مكتوبة","")))))))</f>
        <v/>
      </c>
    </row>
    <row r="400">
      <c r="A400" s="5" t="n"/>
      <c r="B400" s="5" t="n"/>
      <c r="C400" s="18" t="n"/>
      <c r="D400" s="18" t="n"/>
      <c r="E400" s="6">
        <f>IF(B400&amp;""="","",IFERROR(INDEX('الإعدادات'!$B$15:$B$29,MATCH(B400&amp;"",'الإعدادات'!$A$15:$A$29,0)),""))</f>
        <v/>
      </c>
      <c r="F400" s="19">
        <f>IF(B400&amp;""="","",IFERROR(INDEX('الإعدادات'!$C$15:$C$29,MATCH(B400&amp;"",'الإعدادات'!$A$15:$A$29,0)),""))</f>
        <v/>
      </c>
      <c r="G400" s="19">
        <f>IF(B400&amp;""="","",IFERROR(INDEX('الإعدادات'!$D$15:$D$29,MATCH(B400&amp;"",'الإعدادات'!$A$15:$A$29,0)),""))</f>
        <v/>
      </c>
      <c r="H400" s="19">
        <f>IF(AND(ISNUMBER(C400),ISNUMBER(D400)),C400+D400,"")</f>
        <v/>
      </c>
      <c r="I400" s="20">
        <f>IF(ISNUMBER(H400),IF(ISNUMBER(F400),IF(F400+G400=0,"",H400/(F400+G400)),""),"")</f>
        <v/>
      </c>
      <c r="J400" s="6">
        <f>IF(AND(A400&amp;""="",B400&amp;""=""),"",IF(A400&amp;""="","بدون طالب",IF(NOT(ISNUMBER(F400)),"مادة غير موجودة",IF(I400="","ناقص",IF(I400&gt;='الإعدادات'!$B$4,"ناجح","متعثر")))))</f>
        <v/>
      </c>
      <c r="K400" s="21">
        <f>IF(J400="","",IF(OR(J400="ناجح",J400="متعثر"),1,0))</f>
        <v/>
      </c>
      <c r="L400" s="19">
        <f>IF(K400=1,C400*INDEX('الإعدادات'!$E$15:$E$29,MATCH(B400&amp;"",'الإعدادات'!$A$15:$A$29,0)),"")</f>
        <v/>
      </c>
      <c r="M400" s="19">
        <f>IF(K400=1,D400*INDEX('الإعدادات'!$E$15:$E$29,MATCH(B400&amp;"",'الإعدادات'!$A$15:$A$29,0)),"")</f>
        <v/>
      </c>
      <c r="N400" s="19">
        <f>IF(K400=1,(F400+G400)*INDEX('الإعدادات'!$E$15:$E$29,MATCH(B400&amp;"",'الإعدادات'!$A$15:$A$29,0)),"")</f>
        <v/>
      </c>
      <c r="O400" s="15">
        <f>IF(J400="متعثر",COUNTIF($J$6:J400,"متعثر"),"")</f>
        <v/>
      </c>
      <c r="P400" s="6">
        <f>IF(J400="","",IF(J400="بدون طالب","اختر الطالب",IF(J400="مادة غير موجودة","اختر المادة من الإعدادات",IF(COUNTIF('الطلاب'!$A$6:$A$305,A400&amp;"")=0,"الطالب غير موجود في الطلاب",IF(IF(ISNUMBER(C400),IF(ISNUMBER(F400),IF(C400&gt;F400,1,0),0),0)=1,"أعمال السنة أكبر من الحد الأقصى",IF(IF(ISNUMBER(D400),IF(ISNUMBER(G400),IF(D400&gt;G400,1,0),0),0)=1,"النهائي أكبر من الحد الأقصى",IF(J400="ناقص","درجة غير مكتوبة","")))))))</f>
        <v/>
      </c>
    </row>
    <row r="401">
      <c r="A401" s="5" t="n"/>
      <c r="B401" s="5" t="n"/>
      <c r="C401" s="18" t="n"/>
      <c r="D401" s="18" t="n"/>
      <c r="E401" s="6">
        <f>IF(B401&amp;""="","",IFERROR(INDEX('الإعدادات'!$B$15:$B$29,MATCH(B401&amp;"",'الإعدادات'!$A$15:$A$29,0)),""))</f>
        <v/>
      </c>
      <c r="F401" s="19">
        <f>IF(B401&amp;""="","",IFERROR(INDEX('الإعدادات'!$C$15:$C$29,MATCH(B401&amp;"",'الإعدادات'!$A$15:$A$29,0)),""))</f>
        <v/>
      </c>
      <c r="G401" s="19">
        <f>IF(B401&amp;""="","",IFERROR(INDEX('الإعدادات'!$D$15:$D$29,MATCH(B401&amp;"",'الإعدادات'!$A$15:$A$29,0)),""))</f>
        <v/>
      </c>
      <c r="H401" s="19">
        <f>IF(AND(ISNUMBER(C401),ISNUMBER(D401)),C401+D401,"")</f>
        <v/>
      </c>
      <c r="I401" s="20">
        <f>IF(ISNUMBER(H401),IF(ISNUMBER(F401),IF(F401+G401=0,"",H401/(F401+G401)),""),"")</f>
        <v/>
      </c>
      <c r="J401" s="6">
        <f>IF(AND(A401&amp;""="",B401&amp;""=""),"",IF(A401&amp;""="","بدون طالب",IF(NOT(ISNUMBER(F401)),"مادة غير موجودة",IF(I401="","ناقص",IF(I401&gt;='الإعدادات'!$B$4,"ناجح","متعثر")))))</f>
        <v/>
      </c>
      <c r="K401" s="21">
        <f>IF(J401="","",IF(OR(J401="ناجح",J401="متعثر"),1,0))</f>
        <v/>
      </c>
      <c r="L401" s="19">
        <f>IF(K401=1,C401*INDEX('الإعدادات'!$E$15:$E$29,MATCH(B401&amp;"",'الإعدادات'!$A$15:$A$29,0)),"")</f>
        <v/>
      </c>
      <c r="M401" s="19">
        <f>IF(K401=1,D401*INDEX('الإعدادات'!$E$15:$E$29,MATCH(B401&amp;"",'الإعدادات'!$A$15:$A$29,0)),"")</f>
        <v/>
      </c>
      <c r="N401" s="19">
        <f>IF(K401=1,(F401+G401)*INDEX('الإعدادات'!$E$15:$E$29,MATCH(B401&amp;"",'الإعدادات'!$A$15:$A$29,0)),"")</f>
        <v/>
      </c>
      <c r="O401" s="15">
        <f>IF(J401="متعثر",COUNTIF($J$6:J401,"متعثر"),"")</f>
        <v/>
      </c>
      <c r="P401" s="6">
        <f>IF(J401="","",IF(J401="بدون طالب","اختر الطالب",IF(J401="مادة غير موجودة","اختر المادة من الإعدادات",IF(COUNTIF('الطلاب'!$A$6:$A$305,A401&amp;"")=0,"الطالب غير موجود في الطلاب",IF(IF(ISNUMBER(C401),IF(ISNUMBER(F401),IF(C401&gt;F401,1,0),0),0)=1,"أعمال السنة أكبر من الحد الأقصى",IF(IF(ISNUMBER(D401),IF(ISNUMBER(G401),IF(D401&gt;G401,1,0),0),0)=1,"النهائي أكبر من الحد الأقصى",IF(J401="ناقص","درجة غير مكتوبة","")))))))</f>
        <v/>
      </c>
    </row>
    <row r="402">
      <c r="A402" s="5" t="n"/>
      <c r="B402" s="5" t="n"/>
      <c r="C402" s="18" t="n"/>
      <c r="D402" s="18" t="n"/>
      <c r="E402" s="6">
        <f>IF(B402&amp;""="","",IFERROR(INDEX('الإعدادات'!$B$15:$B$29,MATCH(B402&amp;"",'الإعدادات'!$A$15:$A$29,0)),""))</f>
        <v/>
      </c>
      <c r="F402" s="19">
        <f>IF(B402&amp;""="","",IFERROR(INDEX('الإعدادات'!$C$15:$C$29,MATCH(B402&amp;"",'الإعدادات'!$A$15:$A$29,0)),""))</f>
        <v/>
      </c>
      <c r="G402" s="19">
        <f>IF(B402&amp;""="","",IFERROR(INDEX('الإعدادات'!$D$15:$D$29,MATCH(B402&amp;"",'الإعدادات'!$A$15:$A$29,0)),""))</f>
        <v/>
      </c>
      <c r="H402" s="19">
        <f>IF(AND(ISNUMBER(C402),ISNUMBER(D402)),C402+D402,"")</f>
        <v/>
      </c>
      <c r="I402" s="20">
        <f>IF(ISNUMBER(H402),IF(ISNUMBER(F402),IF(F402+G402=0,"",H402/(F402+G402)),""),"")</f>
        <v/>
      </c>
      <c r="J402" s="6">
        <f>IF(AND(A402&amp;""="",B402&amp;""=""),"",IF(A402&amp;""="","بدون طالب",IF(NOT(ISNUMBER(F402)),"مادة غير موجودة",IF(I402="","ناقص",IF(I402&gt;='الإعدادات'!$B$4,"ناجح","متعثر")))))</f>
        <v/>
      </c>
      <c r="K402" s="21">
        <f>IF(J402="","",IF(OR(J402="ناجح",J402="متعثر"),1,0))</f>
        <v/>
      </c>
      <c r="L402" s="19">
        <f>IF(K402=1,C402*INDEX('الإعدادات'!$E$15:$E$29,MATCH(B402&amp;"",'الإعدادات'!$A$15:$A$29,0)),"")</f>
        <v/>
      </c>
      <c r="M402" s="19">
        <f>IF(K402=1,D402*INDEX('الإعدادات'!$E$15:$E$29,MATCH(B402&amp;"",'الإعدادات'!$A$15:$A$29,0)),"")</f>
        <v/>
      </c>
      <c r="N402" s="19">
        <f>IF(K402=1,(F402+G402)*INDEX('الإعدادات'!$E$15:$E$29,MATCH(B402&amp;"",'الإعدادات'!$A$15:$A$29,0)),"")</f>
        <v/>
      </c>
      <c r="O402" s="15">
        <f>IF(J402="متعثر",COUNTIF($J$6:J402,"متعثر"),"")</f>
        <v/>
      </c>
      <c r="P402" s="6">
        <f>IF(J402="","",IF(J402="بدون طالب","اختر الطالب",IF(J402="مادة غير موجودة","اختر المادة من الإعدادات",IF(COUNTIF('الطلاب'!$A$6:$A$305,A402&amp;"")=0,"الطالب غير موجود في الطلاب",IF(IF(ISNUMBER(C402),IF(ISNUMBER(F402),IF(C402&gt;F402,1,0),0),0)=1,"أعمال السنة أكبر من الحد الأقصى",IF(IF(ISNUMBER(D402),IF(ISNUMBER(G402),IF(D402&gt;G402,1,0),0),0)=1,"النهائي أكبر من الحد الأقصى",IF(J402="ناقص","درجة غير مكتوبة","")))))))</f>
        <v/>
      </c>
    </row>
    <row r="403">
      <c r="A403" s="5" t="n"/>
      <c r="B403" s="5" t="n"/>
      <c r="C403" s="18" t="n"/>
      <c r="D403" s="18" t="n"/>
      <c r="E403" s="6">
        <f>IF(B403&amp;""="","",IFERROR(INDEX('الإعدادات'!$B$15:$B$29,MATCH(B403&amp;"",'الإعدادات'!$A$15:$A$29,0)),""))</f>
        <v/>
      </c>
      <c r="F403" s="19">
        <f>IF(B403&amp;""="","",IFERROR(INDEX('الإعدادات'!$C$15:$C$29,MATCH(B403&amp;"",'الإعدادات'!$A$15:$A$29,0)),""))</f>
        <v/>
      </c>
      <c r="G403" s="19">
        <f>IF(B403&amp;""="","",IFERROR(INDEX('الإعدادات'!$D$15:$D$29,MATCH(B403&amp;"",'الإعدادات'!$A$15:$A$29,0)),""))</f>
        <v/>
      </c>
      <c r="H403" s="19">
        <f>IF(AND(ISNUMBER(C403),ISNUMBER(D403)),C403+D403,"")</f>
        <v/>
      </c>
      <c r="I403" s="20">
        <f>IF(ISNUMBER(H403),IF(ISNUMBER(F403),IF(F403+G403=0,"",H403/(F403+G403)),""),"")</f>
        <v/>
      </c>
      <c r="J403" s="6">
        <f>IF(AND(A403&amp;""="",B403&amp;""=""),"",IF(A403&amp;""="","بدون طالب",IF(NOT(ISNUMBER(F403)),"مادة غير موجودة",IF(I403="","ناقص",IF(I403&gt;='الإعدادات'!$B$4,"ناجح","متعثر")))))</f>
        <v/>
      </c>
      <c r="K403" s="21">
        <f>IF(J403="","",IF(OR(J403="ناجح",J403="متعثر"),1,0))</f>
        <v/>
      </c>
      <c r="L403" s="19">
        <f>IF(K403=1,C403*INDEX('الإعدادات'!$E$15:$E$29,MATCH(B403&amp;"",'الإعدادات'!$A$15:$A$29,0)),"")</f>
        <v/>
      </c>
      <c r="M403" s="19">
        <f>IF(K403=1,D403*INDEX('الإعدادات'!$E$15:$E$29,MATCH(B403&amp;"",'الإعدادات'!$A$15:$A$29,0)),"")</f>
        <v/>
      </c>
      <c r="N403" s="19">
        <f>IF(K403=1,(F403+G403)*INDEX('الإعدادات'!$E$15:$E$29,MATCH(B403&amp;"",'الإعدادات'!$A$15:$A$29,0)),"")</f>
        <v/>
      </c>
      <c r="O403" s="15">
        <f>IF(J403="متعثر",COUNTIF($J$6:J403,"متعثر"),"")</f>
        <v/>
      </c>
      <c r="P403" s="6">
        <f>IF(J403="","",IF(J403="بدون طالب","اختر الطالب",IF(J403="مادة غير موجودة","اختر المادة من الإعدادات",IF(COUNTIF('الطلاب'!$A$6:$A$305,A403&amp;"")=0,"الطالب غير موجود في الطلاب",IF(IF(ISNUMBER(C403),IF(ISNUMBER(F403),IF(C403&gt;F403,1,0),0),0)=1,"أعمال السنة أكبر من الحد الأقصى",IF(IF(ISNUMBER(D403),IF(ISNUMBER(G403),IF(D403&gt;G403,1,0),0),0)=1,"النهائي أكبر من الحد الأقصى",IF(J403="ناقص","درجة غير مكتوبة","")))))))</f>
        <v/>
      </c>
    </row>
    <row r="404">
      <c r="A404" s="5" t="n"/>
      <c r="B404" s="5" t="n"/>
      <c r="C404" s="18" t="n"/>
      <c r="D404" s="18" t="n"/>
      <c r="E404" s="6">
        <f>IF(B404&amp;""="","",IFERROR(INDEX('الإعدادات'!$B$15:$B$29,MATCH(B404&amp;"",'الإعدادات'!$A$15:$A$29,0)),""))</f>
        <v/>
      </c>
      <c r="F404" s="19">
        <f>IF(B404&amp;""="","",IFERROR(INDEX('الإعدادات'!$C$15:$C$29,MATCH(B404&amp;"",'الإعدادات'!$A$15:$A$29,0)),""))</f>
        <v/>
      </c>
      <c r="G404" s="19">
        <f>IF(B404&amp;""="","",IFERROR(INDEX('الإعدادات'!$D$15:$D$29,MATCH(B404&amp;"",'الإعدادات'!$A$15:$A$29,0)),""))</f>
        <v/>
      </c>
      <c r="H404" s="19">
        <f>IF(AND(ISNUMBER(C404),ISNUMBER(D404)),C404+D404,"")</f>
        <v/>
      </c>
      <c r="I404" s="20">
        <f>IF(ISNUMBER(H404),IF(ISNUMBER(F404),IF(F404+G404=0,"",H404/(F404+G404)),""),"")</f>
        <v/>
      </c>
      <c r="J404" s="6">
        <f>IF(AND(A404&amp;""="",B404&amp;""=""),"",IF(A404&amp;""="","بدون طالب",IF(NOT(ISNUMBER(F404)),"مادة غير موجودة",IF(I404="","ناقص",IF(I404&gt;='الإعدادات'!$B$4,"ناجح","متعثر")))))</f>
        <v/>
      </c>
      <c r="K404" s="21">
        <f>IF(J404="","",IF(OR(J404="ناجح",J404="متعثر"),1,0))</f>
        <v/>
      </c>
      <c r="L404" s="19">
        <f>IF(K404=1,C404*INDEX('الإعدادات'!$E$15:$E$29,MATCH(B404&amp;"",'الإعدادات'!$A$15:$A$29,0)),"")</f>
        <v/>
      </c>
      <c r="M404" s="19">
        <f>IF(K404=1,D404*INDEX('الإعدادات'!$E$15:$E$29,MATCH(B404&amp;"",'الإعدادات'!$A$15:$A$29,0)),"")</f>
        <v/>
      </c>
      <c r="N404" s="19">
        <f>IF(K404=1,(F404+G404)*INDEX('الإعدادات'!$E$15:$E$29,MATCH(B404&amp;"",'الإعدادات'!$A$15:$A$29,0)),"")</f>
        <v/>
      </c>
      <c r="O404" s="15">
        <f>IF(J404="متعثر",COUNTIF($J$6:J404,"متعثر"),"")</f>
        <v/>
      </c>
      <c r="P404" s="6">
        <f>IF(J404="","",IF(J404="بدون طالب","اختر الطالب",IF(J404="مادة غير موجودة","اختر المادة من الإعدادات",IF(COUNTIF('الطلاب'!$A$6:$A$305,A404&amp;"")=0,"الطالب غير موجود في الطلاب",IF(IF(ISNUMBER(C404),IF(ISNUMBER(F404),IF(C404&gt;F404,1,0),0),0)=1,"أعمال السنة أكبر من الحد الأقصى",IF(IF(ISNUMBER(D404),IF(ISNUMBER(G404),IF(D404&gt;G404,1,0),0),0)=1,"النهائي أكبر من الحد الأقصى",IF(J404="ناقص","درجة غير مكتوبة","")))))))</f>
        <v/>
      </c>
    </row>
    <row r="405">
      <c r="A405" s="5" t="n"/>
      <c r="B405" s="5" t="n"/>
      <c r="C405" s="18" t="n"/>
      <c r="D405" s="18" t="n"/>
      <c r="E405" s="6">
        <f>IF(B405&amp;""="","",IFERROR(INDEX('الإعدادات'!$B$15:$B$29,MATCH(B405&amp;"",'الإعدادات'!$A$15:$A$29,0)),""))</f>
        <v/>
      </c>
      <c r="F405" s="19">
        <f>IF(B405&amp;""="","",IFERROR(INDEX('الإعدادات'!$C$15:$C$29,MATCH(B405&amp;"",'الإعدادات'!$A$15:$A$29,0)),""))</f>
        <v/>
      </c>
      <c r="G405" s="19">
        <f>IF(B405&amp;""="","",IFERROR(INDEX('الإعدادات'!$D$15:$D$29,MATCH(B405&amp;"",'الإعدادات'!$A$15:$A$29,0)),""))</f>
        <v/>
      </c>
      <c r="H405" s="19">
        <f>IF(AND(ISNUMBER(C405),ISNUMBER(D405)),C405+D405,"")</f>
        <v/>
      </c>
      <c r="I405" s="20">
        <f>IF(ISNUMBER(H405),IF(ISNUMBER(F405),IF(F405+G405=0,"",H405/(F405+G405)),""),"")</f>
        <v/>
      </c>
      <c r="J405" s="6">
        <f>IF(AND(A405&amp;""="",B405&amp;""=""),"",IF(A405&amp;""="","بدون طالب",IF(NOT(ISNUMBER(F405)),"مادة غير موجودة",IF(I405="","ناقص",IF(I405&gt;='الإعدادات'!$B$4,"ناجح","متعثر")))))</f>
        <v/>
      </c>
      <c r="K405" s="21">
        <f>IF(J405="","",IF(OR(J405="ناجح",J405="متعثر"),1,0))</f>
        <v/>
      </c>
      <c r="L405" s="19">
        <f>IF(K405=1,C405*INDEX('الإعدادات'!$E$15:$E$29,MATCH(B405&amp;"",'الإعدادات'!$A$15:$A$29,0)),"")</f>
        <v/>
      </c>
      <c r="M405" s="19">
        <f>IF(K405=1,D405*INDEX('الإعدادات'!$E$15:$E$29,MATCH(B405&amp;"",'الإعدادات'!$A$15:$A$29,0)),"")</f>
        <v/>
      </c>
      <c r="N405" s="19">
        <f>IF(K405=1,(F405+G405)*INDEX('الإعدادات'!$E$15:$E$29,MATCH(B405&amp;"",'الإعدادات'!$A$15:$A$29,0)),"")</f>
        <v/>
      </c>
      <c r="O405" s="15">
        <f>IF(J405="متعثر",COUNTIF($J$6:J405,"متعثر"),"")</f>
        <v/>
      </c>
      <c r="P405" s="6">
        <f>IF(J405="","",IF(J405="بدون طالب","اختر الطالب",IF(J405="مادة غير موجودة","اختر المادة من الإعدادات",IF(COUNTIF('الطلاب'!$A$6:$A$305,A405&amp;"")=0,"الطالب غير موجود في الطلاب",IF(IF(ISNUMBER(C405),IF(ISNUMBER(F405),IF(C405&gt;F405,1,0),0),0)=1,"أعمال السنة أكبر من الحد الأقصى",IF(IF(ISNUMBER(D405),IF(ISNUMBER(G405),IF(D405&gt;G405,1,0),0),0)=1,"النهائي أكبر من الحد الأقصى",IF(J405="ناقص","درجة غير مكتوبة","")))))))</f>
        <v/>
      </c>
    </row>
    <row r="406">
      <c r="A406" s="5" t="n"/>
      <c r="B406" s="5" t="n"/>
      <c r="C406" s="18" t="n"/>
      <c r="D406" s="18" t="n"/>
      <c r="E406" s="6">
        <f>IF(B406&amp;""="","",IFERROR(INDEX('الإعدادات'!$B$15:$B$29,MATCH(B406&amp;"",'الإعدادات'!$A$15:$A$29,0)),""))</f>
        <v/>
      </c>
      <c r="F406" s="19">
        <f>IF(B406&amp;""="","",IFERROR(INDEX('الإعدادات'!$C$15:$C$29,MATCH(B406&amp;"",'الإعدادات'!$A$15:$A$29,0)),""))</f>
        <v/>
      </c>
      <c r="G406" s="19">
        <f>IF(B406&amp;""="","",IFERROR(INDEX('الإعدادات'!$D$15:$D$29,MATCH(B406&amp;"",'الإعدادات'!$A$15:$A$29,0)),""))</f>
        <v/>
      </c>
      <c r="H406" s="19">
        <f>IF(AND(ISNUMBER(C406),ISNUMBER(D406)),C406+D406,"")</f>
        <v/>
      </c>
      <c r="I406" s="20">
        <f>IF(ISNUMBER(H406),IF(ISNUMBER(F406),IF(F406+G406=0,"",H406/(F406+G406)),""),"")</f>
        <v/>
      </c>
      <c r="J406" s="6">
        <f>IF(AND(A406&amp;""="",B406&amp;""=""),"",IF(A406&amp;""="","بدون طالب",IF(NOT(ISNUMBER(F406)),"مادة غير موجودة",IF(I406="","ناقص",IF(I406&gt;='الإعدادات'!$B$4,"ناجح","متعثر")))))</f>
        <v/>
      </c>
      <c r="K406" s="21">
        <f>IF(J406="","",IF(OR(J406="ناجح",J406="متعثر"),1,0))</f>
        <v/>
      </c>
      <c r="L406" s="19">
        <f>IF(K406=1,C406*INDEX('الإعدادات'!$E$15:$E$29,MATCH(B406&amp;"",'الإعدادات'!$A$15:$A$29,0)),"")</f>
        <v/>
      </c>
      <c r="M406" s="19">
        <f>IF(K406=1,D406*INDEX('الإعدادات'!$E$15:$E$29,MATCH(B406&amp;"",'الإعدادات'!$A$15:$A$29,0)),"")</f>
        <v/>
      </c>
      <c r="N406" s="19">
        <f>IF(K406=1,(F406+G406)*INDEX('الإعدادات'!$E$15:$E$29,MATCH(B406&amp;"",'الإعدادات'!$A$15:$A$29,0)),"")</f>
        <v/>
      </c>
      <c r="O406" s="15">
        <f>IF(J406="متعثر",COUNTIF($J$6:J406,"متعثر"),"")</f>
        <v/>
      </c>
      <c r="P406" s="6">
        <f>IF(J406="","",IF(J406="بدون طالب","اختر الطالب",IF(J406="مادة غير موجودة","اختر المادة من الإعدادات",IF(COUNTIF('الطلاب'!$A$6:$A$305,A406&amp;"")=0,"الطالب غير موجود في الطلاب",IF(IF(ISNUMBER(C406),IF(ISNUMBER(F406),IF(C406&gt;F406,1,0),0),0)=1,"أعمال السنة أكبر من الحد الأقصى",IF(IF(ISNUMBER(D406),IF(ISNUMBER(G406),IF(D406&gt;G406,1,0),0),0)=1,"النهائي أكبر من الحد الأقصى",IF(J406="ناقص","درجة غير مكتوبة","")))))))</f>
        <v/>
      </c>
    </row>
    <row r="407">
      <c r="A407" s="5" t="n"/>
      <c r="B407" s="5" t="n"/>
      <c r="C407" s="18" t="n"/>
      <c r="D407" s="18" t="n"/>
      <c r="E407" s="6">
        <f>IF(B407&amp;""="","",IFERROR(INDEX('الإعدادات'!$B$15:$B$29,MATCH(B407&amp;"",'الإعدادات'!$A$15:$A$29,0)),""))</f>
        <v/>
      </c>
      <c r="F407" s="19">
        <f>IF(B407&amp;""="","",IFERROR(INDEX('الإعدادات'!$C$15:$C$29,MATCH(B407&amp;"",'الإعدادات'!$A$15:$A$29,0)),""))</f>
        <v/>
      </c>
      <c r="G407" s="19">
        <f>IF(B407&amp;""="","",IFERROR(INDEX('الإعدادات'!$D$15:$D$29,MATCH(B407&amp;"",'الإعدادات'!$A$15:$A$29,0)),""))</f>
        <v/>
      </c>
      <c r="H407" s="19">
        <f>IF(AND(ISNUMBER(C407),ISNUMBER(D407)),C407+D407,"")</f>
        <v/>
      </c>
      <c r="I407" s="20">
        <f>IF(ISNUMBER(H407),IF(ISNUMBER(F407),IF(F407+G407=0,"",H407/(F407+G407)),""),"")</f>
        <v/>
      </c>
      <c r="J407" s="6">
        <f>IF(AND(A407&amp;""="",B407&amp;""=""),"",IF(A407&amp;""="","بدون طالب",IF(NOT(ISNUMBER(F407)),"مادة غير موجودة",IF(I407="","ناقص",IF(I407&gt;='الإعدادات'!$B$4,"ناجح","متعثر")))))</f>
        <v/>
      </c>
      <c r="K407" s="21">
        <f>IF(J407="","",IF(OR(J407="ناجح",J407="متعثر"),1,0))</f>
        <v/>
      </c>
      <c r="L407" s="19">
        <f>IF(K407=1,C407*INDEX('الإعدادات'!$E$15:$E$29,MATCH(B407&amp;"",'الإعدادات'!$A$15:$A$29,0)),"")</f>
        <v/>
      </c>
      <c r="M407" s="19">
        <f>IF(K407=1,D407*INDEX('الإعدادات'!$E$15:$E$29,MATCH(B407&amp;"",'الإعدادات'!$A$15:$A$29,0)),"")</f>
        <v/>
      </c>
      <c r="N407" s="19">
        <f>IF(K407=1,(F407+G407)*INDEX('الإعدادات'!$E$15:$E$29,MATCH(B407&amp;"",'الإعدادات'!$A$15:$A$29,0)),"")</f>
        <v/>
      </c>
      <c r="O407" s="15">
        <f>IF(J407="متعثر",COUNTIF($J$6:J407,"متعثر"),"")</f>
        <v/>
      </c>
      <c r="P407" s="6">
        <f>IF(J407="","",IF(J407="بدون طالب","اختر الطالب",IF(J407="مادة غير موجودة","اختر المادة من الإعدادات",IF(COUNTIF('الطلاب'!$A$6:$A$305,A407&amp;"")=0,"الطالب غير موجود في الطلاب",IF(IF(ISNUMBER(C407),IF(ISNUMBER(F407),IF(C407&gt;F407,1,0),0),0)=1,"أعمال السنة أكبر من الحد الأقصى",IF(IF(ISNUMBER(D407),IF(ISNUMBER(G407),IF(D407&gt;G407,1,0),0),0)=1,"النهائي أكبر من الحد الأقصى",IF(J407="ناقص","درجة غير مكتوبة","")))))))</f>
        <v/>
      </c>
    </row>
    <row r="408">
      <c r="A408" s="5" t="n"/>
      <c r="B408" s="5" t="n"/>
      <c r="C408" s="18" t="n"/>
      <c r="D408" s="18" t="n"/>
      <c r="E408" s="6">
        <f>IF(B408&amp;""="","",IFERROR(INDEX('الإعدادات'!$B$15:$B$29,MATCH(B408&amp;"",'الإعدادات'!$A$15:$A$29,0)),""))</f>
        <v/>
      </c>
      <c r="F408" s="19">
        <f>IF(B408&amp;""="","",IFERROR(INDEX('الإعدادات'!$C$15:$C$29,MATCH(B408&amp;"",'الإعدادات'!$A$15:$A$29,0)),""))</f>
        <v/>
      </c>
      <c r="G408" s="19">
        <f>IF(B408&amp;""="","",IFERROR(INDEX('الإعدادات'!$D$15:$D$29,MATCH(B408&amp;"",'الإعدادات'!$A$15:$A$29,0)),""))</f>
        <v/>
      </c>
      <c r="H408" s="19">
        <f>IF(AND(ISNUMBER(C408),ISNUMBER(D408)),C408+D408,"")</f>
        <v/>
      </c>
      <c r="I408" s="20">
        <f>IF(ISNUMBER(H408),IF(ISNUMBER(F408),IF(F408+G408=0,"",H408/(F408+G408)),""),"")</f>
        <v/>
      </c>
      <c r="J408" s="6">
        <f>IF(AND(A408&amp;""="",B408&amp;""=""),"",IF(A408&amp;""="","بدون طالب",IF(NOT(ISNUMBER(F408)),"مادة غير موجودة",IF(I408="","ناقص",IF(I408&gt;='الإعدادات'!$B$4,"ناجح","متعثر")))))</f>
        <v/>
      </c>
      <c r="K408" s="21">
        <f>IF(J408="","",IF(OR(J408="ناجح",J408="متعثر"),1,0))</f>
        <v/>
      </c>
      <c r="L408" s="19">
        <f>IF(K408=1,C408*INDEX('الإعدادات'!$E$15:$E$29,MATCH(B408&amp;"",'الإعدادات'!$A$15:$A$29,0)),"")</f>
        <v/>
      </c>
      <c r="M408" s="19">
        <f>IF(K408=1,D408*INDEX('الإعدادات'!$E$15:$E$29,MATCH(B408&amp;"",'الإعدادات'!$A$15:$A$29,0)),"")</f>
        <v/>
      </c>
      <c r="N408" s="19">
        <f>IF(K408=1,(F408+G408)*INDEX('الإعدادات'!$E$15:$E$29,MATCH(B408&amp;"",'الإعدادات'!$A$15:$A$29,0)),"")</f>
        <v/>
      </c>
      <c r="O408" s="15">
        <f>IF(J408="متعثر",COUNTIF($J$6:J408,"متعثر"),"")</f>
        <v/>
      </c>
      <c r="P408" s="6">
        <f>IF(J408="","",IF(J408="بدون طالب","اختر الطالب",IF(J408="مادة غير موجودة","اختر المادة من الإعدادات",IF(COUNTIF('الطلاب'!$A$6:$A$305,A408&amp;"")=0,"الطالب غير موجود في الطلاب",IF(IF(ISNUMBER(C408),IF(ISNUMBER(F408),IF(C408&gt;F408,1,0),0),0)=1,"أعمال السنة أكبر من الحد الأقصى",IF(IF(ISNUMBER(D408),IF(ISNUMBER(G408),IF(D408&gt;G408,1,0),0),0)=1,"النهائي أكبر من الحد الأقصى",IF(J408="ناقص","درجة غير مكتوبة","")))))))</f>
        <v/>
      </c>
    </row>
    <row r="409">
      <c r="A409" s="5" t="n"/>
      <c r="B409" s="5" t="n"/>
      <c r="C409" s="18" t="n"/>
      <c r="D409" s="18" t="n"/>
      <c r="E409" s="6">
        <f>IF(B409&amp;""="","",IFERROR(INDEX('الإعدادات'!$B$15:$B$29,MATCH(B409&amp;"",'الإعدادات'!$A$15:$A$29,0)),""))</f>
        <v/>
      </c>
      <c r="F409" s="19">
        <f>IF(B409&amp;""="","",IFERROR(INDEX('الإعدادات'!$C$15:$C$29,MATCH(B409&amp;"",'الإعدادات'!$A$15:$A$29,0)),""))</f>
        <v/>
      </c>
      <c r="G409" s="19">
        <f>IF(B409&amp;""="","",IFERROR(INDEX('الإعدادات'!$D$15:$D$29,MATCH(B409&amp;"",'الإعدادات'!$A$15:$A$29,0)),""))</f>
        <v/>
      </c>
      <c r="H409" s="19">
        <f>IF(AND(ISNUMBER(C409),ISNUMBER(D409)),C409+D409,"")</f>
        <v/>
      </c>
      <c r="I409" s="20">
        <f>IF(ISNUMBER(H409),IF(ISNUMBER(F409),IF(F409+G409=0,"",H409/(F409+G409)),""),"")</f>
        <v/>
      </c>
      <c r="J409" s="6">
        <f>IF(AND(A409&amp;""="",B409&amp;""=""),"",IF(A409&amp;""="","بدون طالب",IF(NOT(ISNUMBER(F409)),"مادة غير موجودة",IF(I409="","ناقص",IF(I409&gt;='الإعدادات'!$B$4,"ناجح","متعثر")))))</f>
        <v/>
      </c>
      <c r="K409" s="21">
        <f>IF(J409="","",IF(OR(J409="ناجح",J409="متعثر"),1,0))</f>
        <v/>
      </c>
      <c r="L409" s="19">
        <f>IF(K409=1,C409*INDEX('الإعدادات'!$E$15:$E$29,MATCH(B409&amp;"",'الإعدادات'!$A$15:$A$29,0)),"")</f>
        <v/>
      </c>
      <c r="M409" s="19">
        <f>IF(K409=1,D409*INDEX('الإعدادات'!$E$15:$E$29,MATCH(B409&amp;"",'الإعدادات'!$A$15:$A$29,0)),"")</f>
        <v/>
      </c>
      <c r="N409" s="19">
        <f>IF(K409=1,(F409+G409)*INDEX('الإعدادات'!$E$15:$E$29,MATCH(B409&amp;"",'الإعدادات'!$A$15:$A$29,0)),"")</f>
        <v/>
      </c>
      <c r="O409" s="15">
        <f>IF(J409="متعثر",COUNTIF($J$6:J409,"متعثر"),"")</f>
        <v/>
      </c>
      <c r="P409" s="6">
        <f>IF(J409="","",IF(J409="بدون طالب","اختر الطالب",IF(J409="مادة غير موجودة","اختر المادة من الإعدادات",IF(COUNTIF('الطلاب'!$A$6:$A$305,A409&amp;"")=0,"الطالب غير موجود في الطلاب",IF(IF(ISNUMBER(C409),IF(ISNUMBER(F409),IF(C409&gt;F409,1,0),0),0)=1,"أعمال السنة أكبر من الحد الأقصى",IF(IF(ISNUMBER(D409),IF(ISNUMBER(G409),IF(D409&gt;G409,1,0),0),0)=1,"النهائي أكبر من الحد الأقصى",IF(J409="ناقص","درجة غير مكتوبة","")))))))</f>
        <v/>
      </c>
    </row>
    <row r="410">
      <c r="A410" s="5" t="n"/>
      <c r="B410" s="5" t="n"/>
      <c r="C410" s="18" t="n"/>
      <c r="D410" s="18" t="n"/>
      <c r="E410" s="6">
        <f>IF(B410&amp;""="","",IFERROR(INDEX('الإعدادات'!$B$15:$B$29,MATCH(B410&amp;"",'الإعدادات'!$A$15:$A$29,0)),""))</f>
        <v/>
      </c>
      <c r="F410" s="19">
        <f>IF(B410&amp;""="","",IFERROR(INDEX('الإعدادات'!$C$15:$C$29,MATCH(B410&amp;"",'الإعدادات'!$A$15:$A$29,0)),""))</f>
        <v/>
      </c>
      <c r="G410" s="19">
        <f>IF(B410&amp;""="","",IFERROR(INDEX('الإعدادات'!$D$15:$D$29,MATCH(B410&amp;"",'الإعدادات'!$A$15:$A$29,0)),""))</f>
        <v/>
      </c>
      <c r="H410" s="19">
        <f>IF(AND(ISNUMBER(C410),ISNUMBER(D410)),C410+D410,"")</f>
        <v/>
      </c>
      <c r="I410" s="20">
        <f>IF(ISNUMBER(H410),IF(ISNUMBER(F410),IF(F410+G410=0,"",H410/(F410+G410)),""),"")</f>
        <v/>
      </c>
      <c r="J410" s="6">
        <f>IF(AND(A410&amp;""="",B410&amp;""=""),"",IF(A410&amp;""="","بدون طالب",IF(NOT(ISNUMBER(F410)),"مادة غير موجودة",IF(I410="","ناقص",IF(I410&gt;='الإعدادات'!$B$4,"ناجح","متعثر")))))</f>
        <v/>
      </c>
      <c r="K410" s="21">
        <f>IF(J410="","",IF(OR(J410="ناجح",J410="متعثر"),1,0))</f>
        <v/>
      </c>
      <c r="L410" s="19">
        <f>IF(K410=1,C410*INDEX('الإعدادات'!$E$15:$E$29,MATCH(B410&amp;"",'الإعدادات'!$A$15:$A$29,0)),"")</f>
        <v/>
      </c>
      <c r="M410" s="19">
        <f>IF(K410=1,D410*INDEX('الإعدادات'!$E$15:$E$29,MATCH(B410&amp;"",'الإعدادات'!$A$15:$A$29,0)),"")</f>
        <v/>
      </c>
      <c r="N410" s="19">
        <f>IF(K410=1,(F410+G410)*INDEX('الإعدادات'!$E$15:$E$29,MATCH(B410&amp;"",'الإعدادات'!$A$15:$A$29,0)),"")</f>
        <v/>
      </c>
      <c r="O410" s="15">
        <f>IF(J410="متعثر",COUNTIF($J$6:J410,"متعثر"),"")</f>
        <v/>
      </c>
      <c r="P410" s="6">
        <f>IF(J410="","",IF(J410="بدون طالب","اختر الطالب",IF(J410="مادة غير موجودة","اختر المادة من الإعدادات",IF(COUNTIF('الطلاب'!$A$6:$A$305,A410&amp;"")=0,"الطالب غير موجود في الطلاب",IF(IF(ISNUMBER(C410),IF(ISNUMBER(F410),IF(C410&gt;F410,1,0),0),0)=1,"أعمال السنة أكبر من الحد الأقصى",IF(IF(ISNUMBER(D410),IF(ISNUMBER(G410),IF(D410&gt;G410,1,0),0),0)=1,"النهائي أكبر من الحد الأقصى",IF(J410="ناقص","درجة غير مكتوبة","")))))))</f>
        <v/>
      </c>
    </row>
    <row r="411">
      <c r="A411" s="5" t="n"/>
      <c r="B411" s="5" t="n"/>
      <c r="C411" s="18" t="n"/>
      <c r="D411" s="18" t="n"/>
      <c r="E411" s="6">
        <f>IF(B411&amp;""="","",IFERROR(INDEX('الإعدادات'!$B$15:$B$29,MATCH(B411&amp;"",'الإعدادات'!$A$15:$A$29,0)),""))</f>
        <v/>
      </c>
      <c r="F411" s="19">
        <f>IF(B411&amp;""="","",IFERROR(INDEX('الإعدادات'!$C$15:$C$29,MATCH(B411&amp;"",'الإعدادات'!$A$15:$A$29,0)),""))</f>
        <v/>
      </c>
      <c r="G411" s="19">
        <f>IF(B411&amp;""="","",IFERROR(INDEX('الإعدادات'!$D$15:$D$29,MATCH(B411&amp;"",'الإعدادات'!$A$15:$A$29,0)),""))</f>
        <v/>
      </c>
      <c r="H411" s="19">
        <f>IF(AND(ISNUMBER(C411),ISNUMBER(D411)),C411+D411,"")</f>
        <v/>
      </c>
      <c r="I411" s="20">
        <f>IF(ISNUMBER(H411),IF(ISNUMBER(F411),IF(F411+G411=0,"",H411/(F411+G411)),""),"")</f>
        <v/>
      </c>
      <c r="J411" s="6">
        <f>IF(AND(A411&amp;""="",B411&amp;""=""),"",IF(A411&amp;""="","بدون طالب",IF(NOT(ISNUMBER(F411)),"مادة غير موجودة",IF(I411="","ناقص",IF(I411&gt;='الإعدادات'!$B$4,"ناجح","متعثر")))))</f>
        <v/>
      </c>
      <c r="K411" s="21">
        <f>IF(J411="","",IF(OR(J411="ناجح",J411="متعثر"),1,0))</f>
        <v/>
      </c>
      <c r="L411" s="19">
        <f>IF(K411=1,C411*INDEX('الإعدادات'!$E$15:$E$29,MATCH(B411&amp;"",'الإعدادات'!$A$15:$A$29,0)),"")</f>
        <v/>
      </c>
      <c r="M411" s="19">
        <f>IF(K411=1,D411*INDEX('الإعدادات'!$E$15:$E$29,MATCH(B411&amp;"",'الإعدادات'!$A$15:$A$29,0)),"")</f>
        <v/>
      </c>
      <c r="N411" s="19">
        <f>IF(K411=1,(F411+G411)*INDEX('الإعدادات'!$E$15:$E$29,MATCH(B411&amp;"",'الإعدادات'!$A$15:$A$29,0)),"")</f>
        <v/>
      </c>
      <c r="O411" s="15">
        <f>IF(J411="متعثر",COUNTIF($J$6:J411,"متعثر"),"")</f>
        <v/>
      </c>
      <c r="P411" s="6">
        <f>IF(J411="","",IF(J411="بدون طالب","اختر الطالب",IF(J411="مادة غير موجودة","اختر المادة من الإعدادات",IF(COUNTIF('الطلاب'!$A$6:$A$305,A411&amp;"")=0,"الطالب غير موجود في الطلاب",IF(IF(ISNUMBER(C411),IF(ISNUMBER(F411),IF(C411&gt;F411,1,0),0),0)=1,"أعمال السنة أكبر من الحد الأقصى",IF(IF(ISNUMBER(D411),IF(ISNUMBER(G411),IF(D411&gt;G411,1,0),0),0)=1,"النهائي أكبر من الحد الأقصى",IF(J411="ناقص","درجة غير مكتوبة","")))))))</f>
        <v/>
      </c>
    </row>
    <row r="412">
      <c r="A412" s="5" t="n"/>
      <c r="B412" s="5" t="n"/>
      <c r="C412" s="18" t="n"/>
      <c r="D412" s="18" t="n"/>
      <c r="E412" s="6">
        <f>IF(B412&amp;""="","",IFERROR(INDEX('الإعدادات'!$B$15:$B$29,MATCH(B412&amp;"",'الإعدادات'!$A$15:$A$29,0)),""))</f>
        <v/>
      </c>
      <c r="F412" s="19">
        <f>IF(B412&amp;""="","",IFERROR(INDEX('الإعدادات'!$C$15:$C$29,MATCH(B412&amp;"",'الإعدادات'!$A$15:$A$29,0)),""))</f>
        <v/>
      </c>
      <c r="G412" s="19">
        <f>IF(B412&amp;""="","",IFERROR(INDEX('الإعدادات'!$D$15:$D$29,MATCH(B412&amp;"",'الإعدادات'!$A$15:$A$29,0)),""))</f>
        <v/>
      </c>
      <c r="H412" s="19">
        <f>IF(AND(ISNUMBER(C412),ISNUMBER(D412)),C412+D412,"")</f>
        <v/>
      </c>
      <c r="I412" s="20">
        <f>IF(ISNUMBER(H412),IF(ISNUMBER(F412),IF(F412+G412=0,"",H412/(F412+G412)),""),"")</f>
        <v/>
      </c>
      <c r="J412" s="6">
        <f>IF(AND(A412&amp;""="",B412&amp;""=""),"",IF(A412&amp;""="","بدون طالب",IF(NOT(ISNUMBER(F412)),"مادة غير موجودة",IF(I412="","ناقص",IF(I412&gt;='الإعدادات'!$B$4,"ناجح","متعثر")))))</f>
        <v/>
      </c>
      <c r="K412" s="21">
        <f>IF(J412="","",IF(OR(J412="ناجح",J412="متعثر"),1,0))</f>
        <v/>
      </c>
      <c r="L412" s="19">
        <f>IF(K412=1,C412*INDEX('الإعدادات'!$E$15:$E$29,MATCH(B412&amp;"",'الإعدادات'!$A$15:$A$29,0)),"")</f>
        <v/>
      </c>
      <c r="M412" s="19">
        <f>IF(K412=1,D412*INDEX('الإعدادات'!$E$15:$E$29,MATCH(B412&amp;"",'الإعدادات'!$A$15:$A$29,0)),"")</f>
        <v/>
      </c>
      <c r="N412" s="19">
        <f>IF(K412=1,(F412+G412)*INDEX('الإعدادات'!$E$15:$E$29,MATCH(B412&amp;"",'الإعدادات'!$A$15:$A$29,0)),"")</f>
        <v/>
      </c>
      <c r="O412" s="15">
        <f>IF(J412="متعثر",COUNTIF($J$6:J412,"متعثر"),"")</f>
        <v/>
      </c>
      <c r="P412" s="6">
        <f>IF(J412="","",IF(J412="بدون طالب","اختر الطالب",IF(J412="مادة غير موجودة","اختر المادة من الإعدادات",IF(COUNTIF('الطلاب'!$A$6:$A$305,A412&amp;"")=0,"الطالب غير موجود في الطلاب",IF(IF(ISNUMBER(C412),IF(ISNUMBER(F412),IF(C412&gt;F412,1,0),0),0)=1,"أعمال السنة أكبر من الحد الأقصى",IF(IF(ISNUMBER(D412),IF(ISNUMBER(G412),IF(D412&gt;G412,1,0),0),0)=1,"النهائي أكبر من الحد الأقصى",IF(J412="ناقص","درجة غير مكتوبة","")))))))</f>
        <v/>
      </c>
    </row>
    <row r="413">
      <c r="A413" s="5" t="n"/>
      <c r="B413" s="5" t="n"/>
      <c r="C413" s="18" t="n"/>
      <c r="D413" s="18" t="n"/>
      <c r="E413" s="6">
        <f>IF(B413&amp;""="","",IFERROR(INDEX('الإعدادات'!$B$15:$B$29,MATCH(B413&amp;"",'الإعدادات'!$A$15:$A$29,0)),""))</f>
        <v/>
      </c>
      <c r="F413" s="19">
        <f>IF(B413&amp;""="","",IFERROR(INDEX('الإعدادات'!$C$15:$C$29,MATCH(B413&amp;"",'الإعدادات'!$A$15:$A$29,0)),""))</f>
        <v/>
      </c>
      <c r="G413" s="19">
        <f>IF(B413&amp;""="","",IFERROR(INDEX('الإعدادات'!$D$15:$D$29,MATCH(B413&amp;"",'الإعدادات'!$A$15:$A$29,0)),""))</f>
        <v/>
      </c>
      <c r="H413" s="19">
        <f>IF(AND(ISNUMBER(C413),ISNUMBER(D413)),C413+D413,"")</f>
        <v/>
      </c>
      <c r="I413" s="20">
        <f>IF(ISNUMBER(H413),IF(ISNUMBER(F413),IF(F413+G413=0,"",H413/(F413+G413)),""),"")</f>
        <v/>
      </c>
      <c r="J413" s="6">
        <f>IF(AND(A413&amp;""="",B413&amp;""=""),"",IF(A413&amp;""="","بدون طالب",IF(NOT(ISNUMBER(F413)),"مادة غير موجودة",IF(I413="","ناقص",IF(I413&gt;='الإعدادات'!$B$4,"ناجح","متعثر")))))</f>
        <v/>
      </c>
      <c r="K413" s="21">
        <f>IF(J413="","",IF(OR(J413="ناجح",J413="متعثر"),1,0))</f>
        <v/>
      </c>
      <c r="L413" s="19">
        <f>IF(K413=1,C413*INDEX('الإعدادات'!$E$15:$E$29,MATCH(B413&amp;"",'الإعدادات'!$A$15:$A$29,0)),"")</f>
        <v/>
      </c>
      <c r="M413" s="19">
        <f>IF(K413=1,D413*INDEX('الإعدادات'!$E$15:$E$29,MATCH(B413&amp;"",'الإعدادات'!$A$15:$A$29,0)),"")</f>
        <v/>
      </c>
      <c r="N413" s="19">
        <f>IF(K413=1,(F413+G413)*INDEX('الإعدادات'!$E$15:$E$29,MATCH(B413&amp;"",'الإعدادات'!$A$15:$A$29,0)),"")</f>
        <v/>
      </c>
      <c r="O413" s="15">
        <f>IF(J413="متعثر",COUNTIF($J$6:J413,"متعثر"),"")</f>
        <v/>
      </c>
      <c r="P413" s="6">
        <f>IF(J413="","",IF(J413="بدون طالب","اختر الطالب",IF(J413="مادة غير موجودة","اختر المادة من الإعدادات",IF(COUNTIF('الطلاب'!$A$6:$A$305,A413&amp;"")=0,"الطالب غير موجود في الطلاب",IF(IF(ISNUMBER(C413),IF(ISNUMBER(F413),IF(C413&gt;F413,1,0),0),0)=1,"أعمال السنة أكبر من الحد الأقصى",IF(IF(ISNUMBER(D413),IF(ISNUMBER(G413),IF(D413&gt;G413,1,0),0),0)=1,"النهائي أكبر من الحد الأقصى",IF(J413="ناقص","درجة غير مكتوبة","")))))))</f>
        <v/>
      </c>
    </row>
    <row r="414">
      <c r="A414" s="5" t="n"/>
      <c r="B414" s="5" t="n"/>
      <c r="C414" s="18" t="n"/>
      <c r="D414" s="18" t="n"/>
      <c r="E414" s="6">
        <f>IF(B414&amp;""="","",IFERROR(INDEX('الإعدادات'!$B$15:$B$29,MATCH(B414&amp;"",'الإعدادات'!$A$15:$A$29,0)),""))</f>
        <v/>
      </c>
      <c r="F414" s="19">
        <f>IF(B414&amp;""="","",IFERROR(INDEX('الإعدادات'!$C$15:$C$29,MATCH(B414&amp;"",'الإعدادات'!$A$15:$A$29,0)),""))</f>
        <v/>
      </c>
      <c r="G414" s="19">
        <f>IF(B414&amp;""="","",IFERROR(INDEX('الإعدادات'!$D$15:$D$29,MATCH(B414&amp;"",'الإعدادات'!$A$15:$A$29,0)),""))</f>
        <v/>
      </c>
      <c r="H414" s="19">
        <f>IF(AND(ISNUMBER(C414),ISNUMBER(D414)),C414+D414,"")</f>
        <v/>
      </c>
      <c r="I414" s="20">
        <f>IF(ISNUMBER(H414),IF(ISNUMBER(F414),IF(F414+G414=0,"",H414/(F414+G414)),""),"")</f>
        <v/>
      </c>
      <c r="J414" s="6">
        <f>IF(AND(A414&amp;""="",B414&amp;""=""),"",IF(A414&amp;""="","بدون طالب",IF(NOT(ISNUMBER(F414)),"مادة غير موجودة",IF(I414="","ناقص",IF(I414&gt;='الإعدادات'!$B$4,"ناجح","متعثر")))))</f>
        <v/>
      </c>
      <c r="K414" s="21">
        <f>IF(J414="","",IF(OR(J414="ناجح",J414="متعثر"),1,0))</f>
        <v/>
      </c>
      <c r="L414" s="19">
        <f>IF(K414=1,C414*INDEX('الإعدادات'!$E$15:$E$29,MATCH(B414&amp;"",'الإعدادات'!$A$15:$A$29,0)),"")</f>
        <v/>
      </c>
      <c r="M414" s="19">
        <f>IF(K414=1,D414*INDEX('الإعدادات'!$E$15:$E$29,MATCH(B414&amp;"",'الإعدادات'!$A$15:$A$29,0)),"")</f>
        <v/>
      </c>
      <c r="N414" s="19">
        <f>IF(K414=1,(F414+G414)*INDEX('الإعدادات'!$E$15:$E$29,MATCH(B414&amp;"",'الإعدادات'!$A$15:$A$29,0)),"")</f>
        <v/>
      </c>
      <c r="O414" s="15">
        <f>IF(J414="متعثر",COUNTIF($J$6:J414,"متعثر"),"")</f>
        <v/>
      </c>
      <c r="P414" s="6">
        <f>IF(J414="","",IF(J414="بدون طالب","اختر الطالب",IF(J414="مادة غير موجودة","اختر المادة من الإعدادات",IF(COUNTIF('الطلاب'!$A$6:$A$305,A414&amp;"")=0,"الطالب غير موجود في الطلاب",IF(IF(ISNUMBER(C414),IF(ISNUMBER(F414),IF(C414&gt;F414,1,0),0),0)=1,"أعمال السنة أكبر من الحد الأقصى",IF(IF(ISNUMBER(D414),IF(ISNUMBER(G414),IF(D414&gt;G414,1,0),0),0)=1,"النهائي أكبر من الحد الأقصى",IF(J414="ناقص","درجة غير مكتوبة","")))))))</f>
        <v/>
      </c>
    </row>
    <row r="415">
      <c r="A415" s="5" t="n"/>
      <c r="B415" s="5" t="n"/>
      <c r="C415" s="18" t="n"/>
      <c r="D415" s="18" t="n"/>
      <c r="E415" s="6">
        <f>IF(B415&amp;""="","",IFERROR(INDEX('الإعدادات'!$B$15:$B$29,MATCH(B415&amp;"",'الإعدادات'!$A$15:$A$29,0)),""))</f>
        <v/>
      </c>
      <c r="F415" s="19">
        <f>IF(B415&amp;""="","",IFERROR(INDEX('الإعدادات'!$C$15:$C$29,MATCH(B415&amp;"",'الإعدادات'!$A$15:$A$29,0)),""))</f>
        <v/>
      </c>
      <c r="G415" s="19">
        <f>IF(B415&amp;""="","",IFERROR(INDEX('الإعدادات'!$D$15:$D$29,MATCH(B415&amp;"",'الإعدادات'!$A$15:$A$29,0)),""))</f>
        <v/>
      </c>
      <c r="H415" s="19">
        <f>IF(AND(ISNUMBER(C415),ISNUMBER(D415)),C415+D415,"")</f>
        <v/>
      </c>
      <c r="I415" s="20">
        <f>IF(ISNUMBER(H415),IF(ISNUMBER(F415),IF(F415+G415=0,"",H415/(F415+G415)),""),"")</f>
        <v/>
      </c>
      <c r="J415" s="6">
        <f>IF(AND(A415&amp;""="",B415&amp;""=""),"",IF(A415&amp;""="","بدون طالب",IF(NOT(ISNUMBER(F415)),"مادة غير موجودة",IF(I415="","ناقص",IF(I415&gt;='الإعدادات'!$B$4,"ناجح","متعثر")))))</f>
        <v/>
      </c>
      <c r="K415" s="21">
        <f>IF(J415="","",IF(OR(J415="ناجح",J415="متعثر"),1,0))</f>
        <v/>
      </c>
      <c r="L415" s="19">
        <f>IF(K415=1,C415*INDEX('الإعدادات'!$E$15:$E$29,MATCH(B415&amp;"",'الإعدادات'!$A$15:$A$29,0)),"")</f>
        <v/>
      </c>
      <c r="M415" s="19">
        <f>IF(K415=1,D415*INDEX('الإعدادات'!$E$15:$E$29,MATCH(B415&amp;"",'الإعدادات'!$A$15:$A$29,0)),"")</f>
        <v/>
      </c>
      <c r="N415" s="19">
        <f>IF(K415=1,(F415+G415)*INDEX('الإعدادات'!$E$15:$E$29,MATCH(B415&amp;"",'الإعدادات'!$A$15:$A$29,0)),"")</f>
        <v/>
      </c>
      <c r="O415" s="15">
        <f>IF(J415="متعثر",COUNTIF($J$6:J415,"متعثر"),"")</f>
        <v/>
      </c>
      <c r="P415" s="6">
        <f>IF(J415="","",IF(J415="بدون طالب","اختر الطالب",IF(J415="مادة غير موجودة","اختر المادة من الإعدادات",IF(COUNTIF('الطلاب'!$A$6:$A$305,A415&amp;"")=0,"الطالب غير موجود في الطلاب",IF(IF(ISNUMBER(C415),IF(ISNUMBER(F415),IF(C415&gt;F415,1,0),0),0)=1,"أعمال السنة أكبر من الحد الأقصى",IF(IF(ISNUMBER(D415),IF(ISNUMBER(G415),IF(D415&gt;G415,1,0),0),0)=1,"النهائي أكبر من الحد الأقصى",IF(J415="ناقص","درجة غير مكتوبة","")))))))</f>
        <v/>
      </c>
    </row>
    <row r="416">
      <c r="A416" s="5" t="n"/>
      <c r="B416" s="5" t="n"/>
      <c r="C416" s="18" t="n"/>
      <c r="D416" s="18" t="n"/>
      <c r="E416" s="6">
        <f>IF(B416&amp;""="","",IFERROR(INDEX('الإعدادات'!$B$15:$B$29,MATCH(B416&amp;"",'الإعدادات'!$A$15:$A$29,0)),""))</f>
        <v/>
      </c>
      <c r="F416" s="19">
        <f>IF(B416&amp;""="","",IFERROR(INDEX('الإعدادات'!$C$15:$C$29,MATCH(B416&amp;"",'الإعدادات'!$A$15:$A$29,0)),""))</f>
        <v/>
      </c>
      <c r="G416" s="19">
        <f>IF(B416&amp;""="","",IFERROR(INDEX('الإعدادات'!$D$15:$D$29,MATCH(B416&amp;"",'الإعدادات'!$A$15:$A$29,0)),""))</f>
        <v/>
      </c>
      <c r="H416" s="19">
        <f>IF(AND(ISNUMBER(C416),ISNUMBER(D416)),C416+D416,"")</f>
        <v/>
      </c>
      <c r="I416" s="20">
        <f>IF(ISNUMBER(H416),IF(ISNUMBER(F416),IF(F416+G416=0,"",H416/(F416+G416)),""),"")</f>
        <v/>
      </c>
      <c r="J416" s="6">
        <f>IF(AND(A416&amp;""="",B416&amp;""=""),"",IF(A416&amp;""="","بدون طالب",IF(NOT(ISNUMBER(F416)),"مادة غير موجودة",IF(I416="","ناقص",IF(I416&gt;='الإعدادات'!$B$4,"ناجح","متعثر")))))</f>
        <v/>
      </c>
      <c r="K416" s="21">
        <f>IF(J416="","",IF(OR(J416="ناجح",J416="متعثر"),1,0))</f>
        <v/>
      </c>
      <c r="L416" s="19">
        <f>IF(K416=1,C416*INDEX('الإعدادات'!$E$15:$E$29,MATCH(B416&amp;"",'الإعدادات'!$A$15:$A$29,0)),"")</f>
        <v/>
      </c>
      <c r="M416" s="19">
        <f>IF(K416=1,D416*INDEX('الإعدادات'!$E$15:$E$29,MATCH(B416&amp;"",'الإعدادات'!$A$15:$A$29,0)),"")</f>
        <v/>
      </c>
      <c r="N416" s="19">
        <f>IF(K416=1,(F416+G416)*INDEX('الإعدادات'!$E$15:$E$29,MATCH(B416&amp;"",'الإعدادات'!$A$15:$A$29,0)),"")</f>
        <v/>
      </c>
      <c r="O416" s="15">
        <f>IF(J416="متعثر",COUNTIF($J$6:J416,"متعثر"),"")</f>
        <v/>
      </c>
      <c r="P416" s="6">
        <f>IF(J416="","",IF(J416="بدون طالب","اختر الطالب",IF(J416="مادة غير موجودة","اختر المادة من الإعدادات",IF(COUNTIF('الطلاب'!$A$6:$A$305,A416&amp;"")=0,"الطالب غير موجود في الطلاب",IF(IF(ISNUMBER(C416),IF(ISNUMBER(F416),IF(C416&gt;F416,1,0),0),0)=1,"أعمال السنة أكبر من الحد الأقصى",IF(IF(ISNUMBER(D416),IF(ISNUMBER(G416),IF(D416&gt;G416,1,0),0),0)=1,"النهائي أكبر من الحد الأقصى",IF(J416="ناقص","درجة غير مكتوبة","")))))))</f>
        <v/>
      </c>
    </row>
    <row r="417">
      <c r="A417" s="5" t="n"/>
      <c r="B417" s="5" t="n"/>
      <c r="C417" s="18" t="n"/>
      <c r="D417" s="18" t="n"/>
      <c r="E417" s="6">
        <f>IF(B417&amp;""="","",IFERROR(INDEX('الإعدادات'!$B$15:$B$29,MATCH(B417&amp;"",'الإعدادات'!$A$15:$A$29,0)),""))</f>
        <v/>
      </c>
      <c r="F417" s="19">
        <f>IF(B417&amp;""="","",IFERROR(INDEX('الإعدادات'!$C$15:$C$29,MATCH(B417&amp;"",'الإعدادات'!$A$15:$A$29,0)),""))</f>
        <v/>
      </c>
      <c r="G417" s="19">
        <f>IF(B417&amp;""="","",IFERROR(INDEX('الإعدادات'!$D$15:$D$29,MATCH(B417&amp;"",'الإعدادات'!$A$15:$A$29,0)),""))</f>
        <v/>
      </c>
      <c r="H417" s="19">
        <f>IF(AND(ISNUMBER(C417),ISNUMBER(D417)),C417+D417,"")</f>
        <v/>
      </c>
      <c r="I417" s="20">
        <f>IF(ISNUMBER(H417),IF(ISNUMBER(F417),IF(F417+G417=0,"",H417/(F417+G417)),""),"")</f>
        <v/>
      </c>
      <c r="J417" s="6">
        <f>IF(AND(A417&amp;""="",B417&amp;""=""),"",IF(A417&amp;""="","بدون طالب",IF(NOT(ISNUMBER(F417)),"مادة غير موجودة",IF(I417="","ناقص",IF(I417&gt;='الإعدادات'!$B$4,"ناجح","متعثر")))))</f>
        <v/>
      </c>
      <c r="K417" s="21">
        <f>IF(J417="","",IF(OR(J417="ناجح",J417="متعثر"),1,0))</f>
        <v/>
      </c>
      <c r="L417" s="19">
        <f>IF(K417=1,C417*INDEX('الإعدادات'!$E$15:$E$29,MATCH(B417&amp;"",'الإعدادات'!$A$15:$A$29,0)),"")</f>
        <v/>
      </c>
      <c r="M417" s="19">
        <f>IF(K417=1,D417*INDEX('الإعدادات'!$E$15:$E$29,MATCH(B417&amp;"",'الإعدادات'!$A$15:$A$29,0)),"")</f>
        <v/>
      </c>
      <c r="N417" s="19">
        <f>IF(K417=1,(F417+G417)*INDEX('الإعدادات'!$E$15:$E$29,MATCH(B417&amp;"",'الإعدادات'!$A$15:$A$29,0)),"")</f>
        <v/>
      </c>
      <c r="O417" s="15">
        <f>IF(J417="متعثر",COUNTIF($J$6:J417,"متعثر"),"")</f>
        <v/>
      </c>
      <c r="P417" s="6">
        <f>IF(J417="","",IF(J417="بدون طالب","اختر الطالب",IF(J417="مادة غير موجودة","اختر المادة من الإعدادات",IF(COUNTIF('الطلاب'!$A$6:$A$305,A417&amp;"")=0,"الطالب غير موجود في الطلاب",IF(IF(ISNUMBER(C417),IF(ISNUMBER(F417),IF(C417&gt;F417,1,0),0),0)=1,"أعمال السنة أكبر من الحد الأقصى",IF(IF(ISNUMBER(D417),IF(ISNUMBER(G417),IF(D417&gt;G417,1,0),0),0)=1,"النهائي أكبر من الحد الأقصى",IF(J417="ناقص","درجة غير مكتوبة","")))))))</f>
        <v/>
      </c>
    </row>
    <row r="418">
      <c r="A418" s="5" t="n"/>
      <c r="B418" s="5" t="n"/>
      <c r="C418" s="18" t="n"/>
      <c r="D418" s="18" t="n"/>
      <c r="E418" s="6">
        <f>IF(B418&amp;""="","",IFERROR(INDEX('الإعدادات'!$B$15:$B$29,MATCH(B418&amp;"",'الإعدادات'!$A$15:$A$29,0)),""))</f>
        <v/>
      </c>
      <c r="F418" s="19">
        <f>IF(B418&amp;""="","",IFERROR(INDEX('الإعدادات'!$C$15:$C$29,MATCH(B418&amp;"",'الإعدادات'!$A$15:$A$29,0)),""))</f>
        <v/>
      </c>
      <c r="G418" s="19">
        <f>IF(B418&amp;""="","",IFERROR(INDEX('الإعدادات'!$D$15:$D$29,MATCH(B418&amp;"",'الإعدادات'!$A$15:$A$29,0)),""))</f>
        <v/>
      </c>
      <c r="H418" s="19">
        <f>IF(AND(ISNUMBER(C418),ISNUMBER(D418)),C418+D418,"")</f>
        <v/>
      </c>
      <c r="I418" s="20">
        <f>IF(ISNUMBER(H418),IF(ISNUMBER(F418),IF(F418+G418=0,"",H418/(F418+G418)),""),"")</f>
        <v/>
      </c>
      <c r="J418" s="6">
        <f>IF(AND(A418&amp;""="",B418&amp;""=""),"",IF(A418&amp;""="","بدون طالب",IF(NOT(ISNUMBER(F418)),"مادة غير موجودة",IF(I418="","ناقص",IF(I418&gt;='الإعدادات'!$B$4,"ناجح","متعثر")))))</f>
        <v/>
      </c>
      <c r="K418" s="21">
        <f>IF(J418="","",IF(OR(J418="ناجح",J418="متعثر"),1,0))</f>
        <v/>
      </c>
      <c r="L418" s="19">
        <f>IF(K418=1,C418*INDEX('الإعدادات'!$E$15:$E$29,MATCH(B418&amp;"",'الإعدادات'!$A$15:$A$29,0)),"")</f>
        <v/>
      </c>
      <c r="M418" s="19">
        <f>IF(K418=1,D418*INDEX('الإعدادات'!$E$15:$E$29,MATCH(B418&amp;"",'الإعدادات'!$A$15:$A$29,0)),"")</f>
        <v/>
      </c>
      <c r="N418" s="19">
        <f>IF(K418=1,(F418+G418)*INDEX('الإعدادات'!$E$15:$E$29,MATCH(B418&amp;"",'الإعدادات'!$A$15:$A$29,0)),"")</f>
        <v/>
      </c>
      <c r="O418" s="15">
        <f>IF(J418="متعثر",COUNTIF($J$6:J418,"متعثر"),"")</f>
        <v/>
      </c>
      <c r="P418" s="6">
        <f>IF(J418="","",IF(J418="بدون طالب","اختر الطالب",IF(J418="مادة غير موجودة","اختر المادة من الإعدادات",IF(COUNTIF('الطلاب'!$A$6:$A$305,A418&amp;"")=0,"الطالب غير موجود في الطلاب",IF(IF(ISNUMBER(C418),IF(ISNUMBER(F418),IF(C418&gt;F418,1,0),0),0)=1,"أعمال السنة أكبر من الحد الأقصى",IF(IF(ISNUMBER(D418),IF(ISNUMBER(G418),IF(D418&gt;G418,1,0),0),0)=1,"النهائي أكبر من الحد الأقصى",IF(J418="ناقص","درجة غير مكتوبة","")))))))</f>
        <v/>
      </c>
    </row>
    <row r="419">
      <c r="A419" s="5" t="n"/>
      <c r="B419" s="5" t="n"/>
      <c r="C419" s="18" t="n"/>
      <c r="D419" s="18" t="n"/>
      <c r="E419" s="6">
        <f>IF(B419&amp;""="","",IFERROR(INDEX('الإعدادات'!$B$15:$B$29,MATCH(B419&amp;"",'الإعدادات'!$A$15:$A$29,0)),""))</f>
        <v/>
      </c>
      <c r="F419" s="19">
        <f>IF(B419&amp;""="","",IFERROR(INDEX('الإعدادات'!$C$15:$C$29,MATCH(B419&amp;"",'الإعدادات'!$A$15:$A$29,0)),""))</f>
        <v/>
      </c>
      <c r="G419" s="19">
        <f>IF(B419&amp;""="","",IFERROR(INDEX('الإعدادات'!$D$15:$D$29,MATCH(B419&amp;"",'الإعدادات'!$A$15:$A$29,0)),""))</f>
        <v/>
      </c>
      <c r="H419" s="19">
        <f>IF(AND(ISNUMBER(C419),ISNUMBER(D419)),C419+D419,"")</f>
        <v/>
      </c>
      <c r="I419" s="20">
        <f>IF(ISNUMBER(H419),IF(ISNUMBER(F419),IF(F419+G419=0,"",H419/(F419+G419)),""),"")</f>
        <v/>
      </c>
      <c r="J419" s="6">
        <f>IF(AND(A419&amp;""="",B419&amp;""=""),"",IF(A419&amp;""="","بدون طالب",IF(NOT(ISNUMBER(F419)),"مادة غير موجودة",IF(I419="","ناقص",IF(I419&gt;='الإعدادات'!$B$4,"ناجح","متعثر")))))</f>
        <v/>
      </c>
      <c r="K419" s="21">
        <f>IF(J419="","",IF(OR(J419="ناجح",J419="متعثر"),1,0))</f>
        <v/>
      </c>
      <c r="L419" s="19">
        <f>IF(K419=1,C419*INDEX('الإعدادات'!$E$15:$E$29,MATCH(B419&amp;"",'الإعدادات'!$A$15:$A$29,0)),"")</f>
        <v/>
      </c>
      <c r="M419" s="19">
        <f>IF(K419=1,D419*INDEX('الإعدادات'!$E$15:$E$29,MATCH(B419&amp;"",'الإعدادات'!$A$15:$A$29,0)),"")</f>
        <v/>
      </c>
      <c r="N419" s="19">
        <f>IF(K419=1,(F419+G419)*INDEX('الإعدادات'!$E$15:$E$29,MATCH(B419&amp;"",'الإعدادات'!$A$15:$A$29,0)),"")</f>
        <v/>
      </c>
      <c r="O419" s="15">
        <f>IF(J419="متعثر",COUNTIF($J$6:J419,"متعثر"),"")</f>
        <v/>
      </c>
      <c r="P419" s="6">
        <f>IF(J419="","",IF(J419="بدون طالب","اختر الطالب",IF(J419="مادة غير موجودة","اختر المادة من الإعدادات",IF(COUNTIF('الطلاب'!$A$6:$A$305,A419&amp;"")=0,"الطالب غير موجود في الطلاب",IF(IF(ISNUMBER(C419),IF(ISNUMBER(F419),IF(C419&gt;F419,1,0),0),0)=1,"أعمال السنة أكبر من الحد الأقصى",IF(IF(ISNUMBER(D419),IF(ISNUMBER(G419),IF(D419&gt;G419,1,0),0),0)=1,"النهائي أكبر من الحد الأقصى",IF(J419="ناقص","درجة غير مكتوبة","")))))))</f>
        <v/>
      </c>
    </row>
    <row r="420">
      <c r="A420" s="5" t="n"/>
      <c r="B420" s="5" t="n"/>
      <c r="C420" s="18" t="n"/>
      <c r="D420" s="18" t="n"/>
      <c r="E420" s="6">
        <f>IF(B420&amp;""="","",IFERROR(INDEX('الإعدادات'!$B$15:$B$29,MATCH(B420&amp;"",'الإعدادات'!$A$15:$A$29,0)),""))</f>
        <v/>
      </c>
      <c r="F420" s="19">
        <f>IF(B420&amp;""="","",IFERROR(INDEX('الإعدادات'!$C$15:$C$29,MATCH(B420&amp;"",'الإعدادات'!$A$15:$A$29,0)),""))</f>
        <v/>
      </c>
      <c r="G420" s="19">
        <f>IF(B420&amp;""="","",IFERROR(INDEX('الإعدادات'!$D$15:$D$29,MATCH(B420&amp;"",'الإعدادات'!$A$15:$A$29,0)),""))</f>
        <v/>
      </c>
      <c r="H420" s="19">
        <f>IF(AND(ISNUMBER(C420),ISNUMBER(D420)),C420+D420,"")</f>
        <v/>
      </c>
      <c r="I420" s="20">
        <f>IF(ISNUMBER(H420),IF(ISNUMBER(F420),IF(F420+G420=0,"",H420/(F420+G420)),""),"")</f>
        <v/>
      </c>
      <c r="J420" s="6">
        <f>IF(AND(A420&amp;""="",B420&amp;""=""),"",IF(A420&amp;""="","بدون طالب",IF(NOT(ISNUMBER(F420)),"مادة غير موجودة",IF(I420="","ناقص",IF(I420&gt;='الإعدادات'!$B$4,"ناجح","متعثر")))))</f>
        <v/>
      </c>
      <c r="K420" s="21">
        <f>IF(J420="","",IF(OR(J420="ناجح",J420="متعثر"),1,0))</f>
        <v/>
      </c>
      <c r="L420" s="19">
        <f>IF(K420=1,C420*INDEX('الإعدادات'!$E$15:$E$29,MATCH(B420&amp;"",'الإعدادات'!$A$15:$A$29,0)),"")</f>
        <v/>
      </c>
      <c r="M420" s="19">
        <f>IF(K420=1,D420*INDEX('الإعدادات'!$E$15:$E$29,MATCH(B420&amp;"",'الإعدادات'!$A$15:$A$29,0)),"")</f>
        <v/>
      </c>
      <c r="N420" s="19">
        <f>IF(K420=1,(F420+G420)*INDEX('الإعدادات'!$E$15:$E$29,MATCH(B420&amp;"",'الإعدادات'!$A$15:$A$29,0)),"")</f>
        <v/>
      </c>
      <c r="O420" s="15">
        <f>IF(J420="متعثر",COUNTIF($J$6:J420,"متعثر"),"")</f>
        <v/>
      </c>
      <c r="P420" s="6">
        <f>IF(J420="","",IF(J420="بدون طالب","اختر الطالب",IF(J420="مادة غير موجودة","اختر المادة من الإعدادات",IF(COUNTIF('الطلاب'!$A$6:$A$305,A420&amp;"")=0,"الطالب غير موجود في الطلاب",IF(IF(ISNUMBER(C420),IF(ISNUMBER(F420),IF(C420&gt;F420,1,0),0),0)=1,"أعمال السنة أكبر من الحد الأقصى",IF(IF(ISNUMBER(D420),IF(ISNUMBER(G420),IF(D420&gt;G420,1,0),0),0)=1,"النهائي أكبر من الحد الأقصى",IF(J420="ناقص","درجة غير مكتوبة","")))))))</f>
        <v/>
      </c>
    </row>
    <row r="421">
      <c r="A421" s="5" t="n"/>
      <c r="B421" s="5" t="n"/>
      <c r="C421" s="18" t="n"/>
      <c r="D421" s="18" t="n"/>
      <c r="E421" s="6">
        <f>IF(B421&amp;""="","",IFERROR(INDEX('الإعدادات'!$B$15:$B$29,MATCH(B421&amp;"",'الإعدادات'!$A$15:$A$29,0)),""))</f>
        <v/>
      </c>
      <c r="F421" s="19">
        <f>IF(B421&amp;""="","",IFERROR(INDEX('الإعدادات'!$C$15:$C$29,MATCH(B421&amp;"",'الإعدادات'!$A$15:$A$29,0)),""))</f>
        <v/>
      </c>
      <c r="G421" s="19">
        <f>IF(B421&amp;""="","",IFERROR(INDEX('الإعدادات'!$D$15:$D$29,MATCH(B421&amp;"",'الإعدادات'!$A$15:$A$29,0)),""))</f>
        <v/>
      </c>
      <c r="H421" s="19">
        <f>IF(AND(ISNUMBER(C421),ISNUMBER(D421)),C421+D421,"")</f>
        <v/>
      </c>
      <c r="I421" s="20">
        <f>IF(ISNUMBER(H421),IF(ISNUMBER(F421),IF(F421+G421=0,"",H421/(F421+G421)),""),"")</f>
        <v/>
      </c>
      <c r="J421" s="6">
        <f>IF(AND(A421&amp;""="",B421&amp;""=""),"",IF(A421&amp;""="","بدون طالب",IF(NOT(ISNUMBER(F421)),"مادة غير موجودة",IF(I421="","ناقص",IF(I421&gt;='الإعدادات'!$B$4,"ناجح","متعثر")))))</f>
        <v/>
      </c>
      <c r="K421" s="21">
        <f>IF(J421="","",IF(OR(J421="ناجح",J421="متعثر"),1,0))</f>
        <v/>
      </c>
      <c r="L421" s="19">
        <f>IF(K421=1,C421*INDEX('الإعدادات'!$E$15:$E$29,MATCH(B421&amp;"",'الإعدادات'!$A$15:$A$29,0)),"")</f>
        <v/>
      </c>
      <c r="M421" s="19">
        <f>IF(K421=1,D421*INDEX('الإعدادات'!$E$15:$E$29,MATCH(B421&amp;"",'الإعدادات'!$A$15:$A$29,0)),"")</f>
        <v/>
      </c>
      <c r="N421" s="19">
        <f>IF(K421=1,(F421+G421)*INDEX('الإعدادات'!$E$15:$E$29,MATCH(B421&amp;"",'الإعدادات'!$A$15:$A$29,0)),"")</f>
        <v/>
      </c>
      <c r="O421" s="15">
        <f>IF(J421="متعثر",COUNTIF($J$6:J421,"متعثر"),"")</f>
        <v/>
      </c>
      <c r="P421" s="6">
        <f>IF(J421="","",IF(J421="بدون طالب","اختر الطالب",IF(J421="مادة غير موجودة","اختر المادة من الإعدادات",IF(COUNTIF('الطلاب'!$A$6:$A$305,A421&amp;"")=0,"الطالب غير موجود في الطلاب",IF(IF(ISNUMBER(C421),IF(ISNUMBER(F421),IF(C421&gt;F421,1,0),0),0)=1,"أعمال السنة أكبر من الحد الأقصى",IF(IF(ISNUMBER(D421),IF(ISNUMBER(G421),IF(D421&gt;G421,1,0),0),0)=1,"النهائي أكبر من الحد الأقصى",IF(J421="ناقص","درجة غير مكتوبة","")))))))</f>
        <v/>
      </c>
    </row>
    <row r="422">
      <c r="A422" s="5" t="n"/>
      <c r="B422" s="5" t="n"/>
      <c r="C422" s="18" t="n"/>
      <c r="D422" s="18" t="n"/>
      <c r="E422" s="6">
        <f>IF(B422&amp;""="","",IFERROR(INDEX('الإعدادات'!$B$15:$B$29,MATCH(B422&amp;"",'الإعدادات'!$A$15:$A$29,0)),""))</f>
        <v/>
      </c>
      <c r="F422" s="19">
        <f>IF(B422&amp;""="","",IFERROR(INDEX('الإعدادات'!$C$15:$C$29,MATCH(B422&amp;"",'الإعدادات'!$A$15:$A$29,0)),""))</f>
        <v/>
      </c>
      <c r="G422" s="19">
        <f>IF(B422&amp;""="","",IFERROR(INDEX('الإعدادات'!$D$15:$D$29,MATCH(B422&amp;"",'الإعدادات'!$A$15:$A$29,0)),""))</f>
        <v/>
      </c>
      <c r="H422" s="19">
        <f>IF(AND(ISNUMBER(C422),ISNUMBER(D422)),C422+D422,"")</f>
        <v/>
      </c>
      <c r="I422" s="20">
        <f>IF(ISNUMBER(H422),IF(ISNUMBER(F422),IF(F422+G422=0,"",H422/(F422+G422)),""),"")</f>
        <v/>
      </c>
      <c r="J422" s="6">
        <f>IF(AND(A422&amp;""="",B422&amp;""=""),"",IF(A422&amp;""="","بدون طالب",IF(NOT(ISNUMBER(F422)),"مادة غير موجودة",IF(I422="","ناقص",IF(I422&gt;='الإعدادات'!$B$4,"ناجح","متعثر")))))</f>
        <v/>
      </c>
      <c r="K422" s="21">
        <f>IF(J422="","",IF(OR(J422="ناجح",J422="متعثر"),1,0))</f>
        <v/>
      </c>
      <c r="L422" s="19">
        <f>IF(K422=1,C422*INDEX('الإعدادات'!$E$15:$E$29,MATCH(B422&amp;"",'الإعدادات'!$A$15:$A$29,0)),"")</f>
        <v/>
      </c>
      <c r="M422" s="19">
        <f>IF(K422=1,D422*INDEX('الإعدادات'!$E$15:$E$29,MATCH(B422&amp;"",'الإعدادات'!$A$15:$A$29,0)),"")</f>
        <v/>
      </c>
      <c r="N422" s="19">
        <f>IF(K422=1,(F422+G422)*INDEX('الإعدادات'!$E$15:$E$29,MATCH(B422&amp;"",'الإعدادات'!$A$15:$A$29,0)),"")</f>
        <v/>
      </c>
      <c r="O422" s="15">
        <f>IF(J422="متعثر",COUNTIF($J$6:J422,"متعثر"),"")</f>
        <v/>
      </c>
      <c r="P422" s="6">
        <f>IF(J422="","",IF(J422="بدون طالب","اختر الطالب",IF(J422="مادة غير موجودة","اختر المادة من الإعدادات",IF(COUNTIF('الطلاب'!$A$6:$A$305,A422&amp;"")=0,"الطالب غير موجود في الطلاب",IF(IF(ISNUMBER(C422),IF(ISNUMBER(F422),IF(C422&gt;F422,1,0),0),0)=1,"أعمال السنة أكبر من الحد الأقصى",IF(IF(ISNUMBER(D422),IF(ISNUMBER(G422),IF(D422&gt;G422,1,0),0),0)=1,"النهائي أكبر من الحد الأقصى",IF(J422="ناقص","درجة غير مكتوبة","")))))))</f>
        <v/>
      </c>
    </row>
    <row r="423">
      <c r="A423" s="5" t="n"/>
      <c r="B423" s="5" t="n"/>
      <c r="C423" s="18" t="n"/>
      <c r="D423" s="18" t="n"/>
      <c r="E423" s="6">
        <f>IF(B423&amp;""="","",IFERROR(INDEX('الإعدادات'!$B$15:$B$29,MATCH(B423&amp;"",'الإعدادات'!$A$15:$A$29,0)),""))</f>
        <v/>
      </c>
      <c r="F423" s="19">
        <f>IF(B423&amp;""="","",IFERROR(INDEX('الإعدادات'!$C$15:$C$29,MATCH(B423&amp;"",'الإعدادات'!$A$15:$A$29,0)),""))</f>
        <v/>
      </c>
      <c r="G423" s="19">
        <f>IF(B423&amp;""="","",IFERROR(INDEX('الإعدادات'!$D$15:$D$29,MATCH(B423&amp;"",'الإعدادات'!$A$15:$A$29,0)),""))</f>
        <v/>
      </c>
      <c r="H423" s="19">
        <f>IF(AND(ISNUMBER(C423),ISNUMBER(D423)),C423+D423,"")</f>
        <v/>
      </c>
      <c r="I423" s="20">
        <f>IF(ISNUMBER(H423),IF(ISNUMBER(F423),IF(F423+G423=0,"",H423/(F423+G423)),""),"")</f>
        <v/>
      </c>
      <c r="J423" s="6">
        <f>IF(AND(A423&amp;""="",B423&amp;""=""),"",IF(A423&amp;""="","بدون طالب",IF(NOT(ISNUMBER(F423)),"مادة غير موجودة",IF(I423="","ناقص",IF(I423&gt;='الإعدادات'!$B$4,"ناجح","متعثر")))))</f>
        <v/>
      </c>
      <c r="K423" s="21">
        <f>IF(J423="","",IF(OR(J423="ناجح",J423="متعثر"),1,0))</f>
        <v/>
      </c>
      <c r="L423" s="19">
        <f>IF(K423=1,C423*INDEX('الإعدادات'!$E$15:$E$29,MATCH(B423&amp;"",'الإعدادات'!$A$15:$A$29,0)),"")</f>
        <v/>
      </c>
      <c r="M423" s="19">
        <f>IF(K423=1,D423*INDEX('الإعدادات'!$E$15:$E$29,MATCH(B423&amp;"",'الإعدادات'!$A$15:$A$29,0)),"")</f>
        <v/>
      </c>
      <c r="N423" s="19">
        <f>IF(K423=1,(F423+G423)*INDEX('الإعدادات'!$E$15:$E$29,MATCH(B423&amp;"",'الإعدادات'!$A$15:$A$29,0)),"")</f>
        <v/>
      </c>
      <c r="O423" s="15">
        <f>IF(J423="متعثر",COUNTIF($J$6:J423,"متعثر"),"")</f>
        <v/>
      </c>
      <c r="P423" s="6">
        <f>IF(J423="","",IF(J423="بدون طالب","اختر الطالب",IF(J423="مادة غير موجودة","اختر المادة من الإعدادات",IF(COUNTIF('الطلاب'!$A$6:$A$305,A423&amp;"")=0,"الطالب غير موجود في الطلاب",IF(IF(ISNUMBER(C423),IF(ISNUMBER(F423),IF(C423&gt;F423,1,0),0),0)=1,"أعمال السنة أكبر من الحد الأقصى",IF(IF(ISNUMBER(D423),IF(ISNUMBER(G423),IF(D423&gt;G423,1,0),0),0)=1,"النهائي أكبر من الحد الأقصى",IF(J423="ناقص","درجة غير مكتوبة","")))))))</f>
        <v/>
      </c>
    </row>
    <row r="424">
      <c r="A424" s="5" t="n"/>
      <c r="B424" s="5" t="n"/>
      <c r="C424" s="18" t="n"/>
      <c r="D424" s="18" t="n"/>
      <c r="E424" s="6">
        <f>IF(B424&amp;""="","",IFERROR(INDEX('الإعدادات'!$B$15:$B$29,MATCH(B424&amp;"",'الإعدادات'!$A$15:$A$29,0)),""))</f>
        <v/>
      </c>
      <c r="F424" s="19">
        <f>IF(B424&amp;""="","",IFERROR(INDEX('الإعدادات'!$C$15:$C$29,MATCH(B424&amp;"",'الإعدادات'!$A$15:$A$29,0)),""))</f>
        <v/>
      </c>
      <c r="G424" s="19">
        <f>IF(B424&amp;""="","",IFERROR(INDEX('الإعدادات'!$D$15:$D$29,MATCH(B424&amp;"",'الإعدادات'!$A$15:$A$29,0)),""))</f>
        <v/>
      </c>
      <c r="H424" s="19">
        <f>IF(AND(ISNUMBER(C424),ISNUMBER(D424)),C424+D424,"")</f>
        <v/>
      </c>
      <c r="I424" s="20">
        <f>IF(ISNUMBER(H424),IF(ISNUMBER(F424),IF(F424+G424=0,"",H424/(F424+G424)),""),"")</f>
        <v/>
      </c>
      <c r="J424" s="6">
        <f>IF(AND(A424&amp;""="",B424&amp;""=""),"",IF(A424&amp;""="","بدون طالب",IF(NOT(ISNUMBER(F424)),"مادة غير موجودة",IF(I424="","ناقص",IF(I424&gt;='الإعدادات'!$B$4,"ناجح","متعثر")))))</f>
        <v/>
      </c>
      <c r="K424" s="21">
        <f>IF(J424="","",IF(OR(J424="ناجح",J424="متعثر"),1,0))</f>
        <v/>
      </c>
      <c r="L424" s="19">
        <f>IF(K424=1,C424*INDEX('الإعدادات'!$E$15:$E$29,MATCH(B424&amp;"",'الإعدادات'!$A$15:$A$29,0)),"")</f>
        <v/>
      </c>
      <c r="M424" s="19">
        <f>IF(K424=1,D424*INDEX('الإعدادات'!$E$15:$E$29,MATCH(B424&amp;"",'الإعدادات'!$A$15:$A$29,0)),"")</f>
        <v/>
      </c>
      <c r="N424" s="19">
        <f>IF(K424=1,(F424+G424)*INDEX('الإعدادات'!$E$15:$E$29,MATCH(B424&amp;"",'الإعدادات'!$A$15:$A$29,0)),"")</f>
        <v/>
      </c>
      <c r="O424" s="15">
        <f>IF(J424="متعثر",COUNTIF($J$6:J424,"متعثر"),"")</f>
        <v/>
      </c>
      <c r="P424" s="6">
        <f>IF(J424="","",IF(J424="بدون طالب","اختر الطالب",IF(J424="مادة غير موجودة","اختر المادة من الإعدادات",IF(COUNTIF('الطلاب'!$A$6:$A$305,A424&amp;"")=0,"الطالب غير موجود في الطلاب",IF(IF(ISNUMBER(C424),IF(ISNUMBER(F424),IF(C424&gt;F424,1,0),0),0)=1,"أعمال السنة أكبر من الحد الأقصى",IF(IF(ISNUMBER(D424),IF(ISNUMBER(G424),IF(D424&gt;G424,1,0),0),0)=1,"النهائي أكبر من الحد الأقصى",IF(J424="ناقص","درجة غير مكتوبة","")))))))</f>
        <v/>
      </c>
    </row>
    <row r="425">
      <c r="A425" s="5" t="n"/>
      <c r="B425" s="5" t="n"/>
      <c r="C425" s="18" t="n"/>
      <c r="D425" s="18" t="n"/>
      <c r="E425" s="6">
        <f>IF(B425&amp;""="","",IFERROR(INDEX('الإعدادات'!$B$15:$B$29,MATCH(B425&amp;"",'الإعدادات'!$A$15:$A$29,0)),""))</f>
        <v/>
      </c>
      <c r="F425" s="19">
        <f>IF(B425&amp;""="","",IFERROR(INDEX('الإعدادات'!$C$15:$C$29,MATCH(B425&amp;"",'الإعدادات'!$A$15:$A$29,0)),""))</f>
        <v/>
      </c>
      <c r="G425" s="19">
        <f>IF(B425&amp;""="","",IFERROR(INDEX('الإعدادات'!$D$15:$D$29,MATCH(B425&amp;"",'الإعدادات'!$A$15:$A$29,0)),""))</f>
        <v/>
      </c>
      <c r="H425" s="19">
        <f>IF(AND(ISNUMBER(C425),ISNUMBER(D425)),C425+D425,"")</f>
        <v/>
      </c>
      <c r="I425" s="20">
        <f>IF(ISNUMBER(H425),IF(ISNUMBER(F425),IF(F425+G425=0,"",H425/(F425+G425)),""),"")</f>
        <v/>
      </c>
      <c r="J425" s="6">
        <f>IF(AND(A425&amp;""="",B425&amp;""=""),"",IF(A425&amp;""="","بدون طالب",IF(NOT(ISNUMBER(F425)),"مادة غير موجودة",IF(I425="","ناقص",IF(I425&gt;='الإعدادات'!$B$4,"ناجح","متعثر")))))</f>
        <v/>
      </c>
      <c r="K425" s="21">
        <f>IF(J425="","",IF(OR(J425="ناجح",J425="متعثر"),1,0))</f>
        <v/>
      </c>
      <c r="L425" s="19">
        <f>IF(K425=1,C425*INDEX('الإعدادات'!$E$15:$E$29,MATCH(B425&amp;"",'الإعدادات'!$A$15:$A$29,0)),"")</f>
        <v/>
      </c>
      <c r="M425" s="19">
        <f>IF(K425=1,D425*INDEX('الإعدادات'!$E$15:$E$29,MATCH(B425&amp;"",'الإعدادات'!$A$15:$A$29,0)),"")</f>
        <v/>
      </c>
      <c r="N425" s="19">
        <f>IF(K425=1,(F425+G425)*INDEX('الإعدادات'!$E$15:$E$29,MATCH(B425&amp;"",'الإعدادات'!$A$15:$A$29,0)),"")</f>
        <v/>
      </c>
      <c r="O425" s="15">
        <f>IF(J425="متعثر",COUNTIF($J$6:J425,"متعثر"),"")</f>
        <v/>
      </c>
      <c r="P425" s="6">
        <f>IF(J425="","",IF(J425="بدون طالب","اختر الطالب",IF(J425="مادة غير موجودة","اختر المادة من الإعدادات",IF(COUNTIF('الطلاب'!$A$6:$A$305,A425&amp;"")=0,"الطالب غير موجود في الطلاب",IF(IF(ISNUMBER(C425),IF(ISNUMBER(F425),IF(C425&gt;F425,1,0),0),0)=1,"أعمال السنة أكبر من الحد الأقصى",IF(IF(ISNUMBER(D425),IF(ISNUMBER(G425),IF(D425&gt;G425,1,0),0),0)=1,"النهائي أكبر من الحد الأقصى",IF(J425="ناقص","درجة غير مكتوبة","")))))))</f>
        <v/>
      </c>
    </row>
    <row r="426">
      <c r="A426" s="5" t="n"/>
      <c r="B426" s="5" t="n"/>
      <c r="C426" s="18" t="n"/>
      <c r="D426" s="18" t="n"/>
      <c r="E426" s="6">
        <f>IF(B426&amp;""="","",IFERROR(INDEX('الإعدادات'!$B$15:$B$29,MATCH(B426&amp;"",'الإعدادات'!$A$15:$A$29,0)),""))</f>
        <v/>
      </c>
      <c r="F426" s="19">
        <f>IF(B426&amp;""="","",IFERROR(INDEX('الإعدادات'!$C$15:$C$29,MATCH(B426&amp;"",'الإعدادات'!$A$15:$A$29,0)),""))</f>
        <v/>
      </c>
      <c r="G426" s="19">
        <f>IF(B426&amp;""="","",IFERROR(INDEX('الإعدادات'!$D$15:$D$29,MATCH(B426&amp;"",'الإعدادات'!$A$15:$A$29,0)),""))</f>
        <v/>
      </c>
      <c r="H426" s="19">
        <f>IF(AND(ISNUMBER(C426),ISNUMBER(D426)),C426+D426,"")</f>
        <v/>
      </c>
      <c r="I426" s="20">
        <f>IF(ISNUMBER(H426),IF(ISNUMBER(F426),IF(F426+G426=0,"",H426/(F426+G426)),""),"")</f>
        <v/>
      </c>
      <c r="J426" s="6">
        <f>IF(AND(A426&amp;""="",B426&amp;""=""),"",IF(A426&amp;""="","بدون طالب",IF(NOT(ISNUMBER(F426)),"مادة غير موجودة",IF(I426="","ناقص",IF(I426&gt;='الإعدادات'!$B$4,"ناجح","متعثر")))))</f>
        <v/>
      </c>
      <c r="K426" s="21">
        <f>IF(J426="","",IF(OR(J426="ناجح",J426="متعثر"),1,0))</f>
        <v/>
      </c>
      <c r="L426" s="19">
        <f>IF(K426=1,C426*INDEX('الإعدادات'!$E$15:$E$29,MATCH(B426&amp;"",'الإعدادات'!$A$15:$A$29,0)),"")</f>
        <v/>
      </c>
      <c r="M426" s="19">
        <f>IF(K426=1,D426*INDEX('الإعدادات'!$E$15:$E$29,MATCH(B426&amp;"",'الإعدادات'!$A$15:$A$29,0)),"")</f>
        <v/>
      </c>
      <c r="N426" s="19">
        <f>IF(K426=1,(F426+G426)*INDEX('الإعدادات'!$E$15:$E$29,MATCH(B426&amp;"",'الإعدادات'!$A$15:$A$29,0)),"")</f>
        <v/>
      </c>
      <c r="O426" s="15">
        <f>IF(J426="متعثر",COUNTIF($J$6:J426,"متعثر"),"")</f>
        <v/>
      </c>
      <c r="P426" s="6">
        <f>IF(J426="","",IF(J426="بدون طالب","اختر الطالب",IF(J426="مادة غير موجودة","اختر المادة من الإعدادات",IF(COUNTIF('الطلاب'!$A$6:$A$305,A426&amp;"")=0,"الطالب غير موجود في الطلاب",IF(IF(ISNUMBER(C426),IF(ISNUMBER(F426),IF(C426&gt;F426,1,0),0),0)=1,"أعمال السنة أكبر من الحد الأقصى",IF(IF(ISNUMBER(D426),IF(ISNUMBER(G426),IF(D426&gt;G426,1,0),0),0)=1,"النهائي أكبر من الحد الأقصى",IF(J426="ناقص","درجة غير مكتوبة","")))))))</f>
        <v/>
      </c>
    </row>
    <row r="427">
      <c r="A427" s="5" t="n"/>
      <c r="B427" s="5" t="n"/>
      <c r="C427" s="18" t="n"/>
      <c r="D427" s="18" t="n"/>
      <c r="E427" s="6">
        <f>IF(B427&amp;""="","",IFERROR(INDEX('الإعدادات'!$B$15:$B$29,MATCH(B427&amp;"",'الإعدادات'!$A$15:$A$29,0)),""))</f>
        <v/>
      </c>
      <c r="F427" s="19">
        <f>IF(B427&amp;""="","",IFERROR(INDEX('الإعدادات'!$C$15:$C$29,MATCH(B427&amp;"",'الإعدادات'!$A$15:$A$29,0)),""))</f>
        <v/>
      </c>
      <c r="G427" s="19">
        <f>IF(B427&amp;""="","",IFERROR(INDEX('الإعدادات'!$D$15:$D$29,MATCH(B427&amp;"",'الإعدادات'!$A$15:$A$29,0)),""))</f>
        <v/>
      </c>
      <c r="H427" s="19">
        <f>IF(AND(ISNUMBER(C427),ISNUMBER(D427)),C427+D427,"")</f>
        <v/>
      </c>
      <c r="I427" s="20">
        <f>IF(ISNUMBER(H427),IF(ISNUMBER(F427),IF(F427+G427=0,"",H427/(F427+G427)),""),"")</f>
        <v/>
      </c>
      <c r="J427" s="6">
        <f>IF(AND(A427&amp;""="",B427&amp;""=""),"",IF(A427&amp;""="","بدون طالب",IF(NOT(ISNUMBER(F427)),"مادة غير موجودة",IF(I427="","ناقص",IF(I427&gt;='الإعدادات'!$B$4,"ناجح","متعثر")))))</f>
        <v/>
      </c>
      <c r="K427" s="21">
        <f>IF(J427="","",IF(OR(J427="ناجح",J427="متعثر"),1,0))</f>
        <v/>
      </c>
      <c r="L427" s="19">
        <f>IF(K427=1,C427*INDEX('الإعدادات'!$E$15:$E$29,MATCH(B427&amp;"",'الإعدادات'!$A$15:$A$29,0)),"")</f>
        <v/>
      </c>
      <c r="M427" s="19">
        <f>IF(K427=1,D427*INDEX('الإعدادات'!$E$15:$E$29,MATCH(B427&amp;"",'الإعدادات'!$A$15:$A$29,0)),"")</f>
        <v/>
      </c>
      <c r="N427" s="19">
        <f>IF(K427=1,(F427+G427)*INDEX('الإعدادات'!$E$15:$E$29,MATCH(B427&amp;"",'الإعدادات'!$A$15:$A$29,0)),"")</f>
        <v/>
      </c>
      <c r="O427" s="15">
        <f>IF(J427="متعثر",COUNTIF($J$6:J427,"متعثر"),"")</f>
        <v/>
      </c>
      <c r="P427" s="6">
        <f>IF(J427="","",IF(J427="بدون طالب","اختر الطالب",IF(J427="مادة غير موجودة","اختر المادة من الإعدادات",IF(COUNTIF('الطلاب'!$A$6:$A$305,A427&amp;"")=0,"الطالب غير موجود في الطلاب",IF(IF(ISNUMBER(C427),IF(ISNUMBER(F427),IF(C427&gt;F427,1,0),0),0)=1,"أعمال السنة أكبر من الحد الأقصى",IF(IF(ISNUMBER(D427),IF(ISNUMBER(G427),IF(D427&gt;G427,1,0),0),0)=1,"النهائي أكبر من الحد الأقصى",IF(J427="ناقص","درجة غير مكتوبة","")))))))</f>
        <v/>
      </c>
    </row>
    <row r="428">
      <c r="A428" s="5" t="n"/>
      <c r="B428" s="5" t="n"/>
      <c r="C428" s="18" t="n"/>
      <c r="D428" s="18" t="n"/>
      <c r="E428" s="6">
        <f>IF(B428&amp;""="","",IFERROR(INDEX('الإعدادات'!$B$15:$B$29,MATCH(B428&amp;"",'الإعدادات'!$A$15:$A$29,0)),""))</f>
        <v/>
      </c>
      <c r="F428" s="19">
        <f>IF(B428&amp;""="","",IFERROR(INDEX('الإعدادات'!$C$15:$C$29,MATCH(B428&amp;"",'الإعدادات'!$A$15:$A$29,0)),""))</f>
        <v/>
      </c>
      <c r="G428" s="19">
        <f>IF(B428&amp;""="","",IFERROR(INDEX('الإعدادات'!$D$15:$D$29,MATCH(B428&amp;"",'الإعدادات'!$A$15:$A$29,0)),""))</f>
        <v/>
      </c>
      <c r="H428" s="19">
        <f>IF(AND(ISNUMBER(C428),ISNUMBER(D428)),C428+D428,"")</f>
        <v/>
      </c>
      <c r="I428" s="20">
        <f>IF(ISNUMBER(H428),IF(ISNUMBER(F428),IF(F428+G428=0,"",H428/(F428+G428)),""),"")</f>
        <v/>
      </c>
      <c r="J428" s="6">
        <f>IF(AND(A428&amp;""="",B428&amp;""=""),"",IF(A428&amp;""="","بدون طالب",IF(NOT(ISNUMBER(F428)),"مادة غير موجودة",IF(I428="","ناقص",IF(I428&gt;='الإعدادات'!$B$4,"ناجح","متعثر")))))</f>
        <v/>
      </c>
      <c r="K428" s="21">
        <f>IF(J428="","",IF(OR(J428="ناجح",J428="متعثر"),1,0))</f>
        <v/>
      </c>
      <c r="L428" s="19">
        <f>IF(K428=1,C428*INDEX('الإعدادات'!$E$15:$E$29,MATCH(B428&amp;"",'الإعدادات'!$A$15:$A$29,0)),"")</f>
        <v/>
      </c>
      <c r="M428" s="19">
        <f>IF(K428=1,D428*INDEX('الإعدادات'!$E$15:$E$29,MATCH(B428&amp;"",'الإعدادات'!$A$15:$A$29,0)),"")</f>
        <v/>
      </c>
      <c r="N428" s="19">
        <f>IF(K428=1,(F428+G428)*INDEX('الإعدادات'!$E$15:$E$29,MATCH(B428&amp;"",'الإعدادات'!$A$15:$A$29,0)),"")</f>
        <v/>
      </c>
      <c r="O428" s="15">
        <f>IF(J428="متعثر",COUNTIF($J$6:J428,"متعثر"),"")</f>
        <v/>
      </c>
      <c r="P428" s="6">
        <f>IF(J428="","",IF(J428="بدون طالب","اختر الطالب",IF(J428="مادة غير موجودة","اختر المادة من الإعدادات",IF(COUNTIF('الطلاب'!$A$6:$A$305,A428&amp;"")=0,"الطالب غير موجود في الطلاب",IF(IF(ISNUMBER(C428),IF(ISNUMBER(F428),IF(C428&gt;F428,1,0),0),0)=1,"أعمال السنة أكبر من الحد الأقصى",IF(IF(ISNUMBER(D428),IF(ISNUMBER(G428),IF(D428&gt;G428,1,0),0),0)=1,"النهائي أكبر من الحد الأقصى",IF(J428="ناقص","درجة غير مكتوبة","")))))))</f>
        <v/>
      </c>
    </row>
    <row r="429">
      <c r="A429" s="5" t="n"/>
      <c r="B429" s="5" t="n"/>
      <c r="C429" s="18" t="n"/>
      <c r="D429" s="18" t="n"/>
      <c r="E429" s="6">
        <f>IF(B429&amp;""="","",IFERROR(INDEX('الإعدادات'!$B$15:$B$29,MATCH(B429&amp;"",'الإعدادات'!$A$15:$A$29,0)),""))</f>
        <v/>
      </c>
      <c r="F429" s="19">
        <f>IF(B429&amp;""="","",IFERROR(INDEX('الإعدادات'!$C$15:$C$29,MATCH(B429&amp;"",'الإعدادات'!$A$15:$A$29,0)),""))</f>
        <v/>
      </c>
      <c r="G429" s="19">
        <f>IF(B429&amp;""="","",IFERROR(INDEX('الإعدادات'!$D$15:$D$29,MATCH(B429&amp;"",'الإعدادات'!$A$15:$A$29,0)),""))</f>
        <v/>
      </c>
      <c r="H429" s="19">
        <f>IF(AND(ISNUMBER(C429),ISNUMBER(D429)),C429+D429,"")</f>
        <v/>
      </c>
      <c r="I429" s="20">
        <f>IF(ISNUMBER(H429),IF(ISNUMBER(F429),IF(F429+G429=0,"",H429/(F429+G429)),""),"")</f>
        <v/>
      </c>
      <c r="J429" s="6">
        <f>IF(AND(A429&amp;""="",B429&amp;""=""),"",IF(A429&amp;""="","بدون طالب",IF(NOT(ISNUMBER(F429)),"مادة غير موجودة",IF(I429="","ناقص",IF(I429&gt;='الإعدادات'!$B$4,"ناجح","متعثر")))))</f>
        <v/>
      </c>
      <c r="K429" s="21">
        <f>IF(J429="","",IF(OR(J429="ناجح",J429="متعثر"),1,0))</f>
        <v/>
      </c>
      <c r="L429" s="19">
        <f>IF(K429=1,C429*INDEX('الإعدادات'!$E$15:$E$29,MATCH(B429&amp;"",'الإعدادات'!$A$15:$A$29,0)),"")</f>
        <v/>
      </c>
      <c r="M429" s="19">
        <f>IF(K429=1,D429*INDEX('الإعدادات'!$E$15:$E$29,MATCH(B429&amp;"",'الإعدادات'!$A$15:$A$29,0)),"")</f>
        <v/>
      </c>
      <c r="N429" s="19">
        <f>IF(K429=1,(F429+G429)*INDEX('الإعدادات'!$E$15:$E$29,MATCH(B429&amp;"",'الإعدادات'!$A$15:$A$29,0)),"")</f>
        <v/>
      </c>
      <c r="O429" s="15">
        <f>IF(J429="متعثر",COUNTIF($J$6:J429,"متعثر"),"")</f>
        <v/>
      </c>
      <c r="P429" s="6">
        <f>IF(J429="","",IF(J429="بدون طالب","اختر الطالب",IF(J429="مادة غير موجودة","اختر المادة من الإعدادات",IF(COUNTIF('الطلاب'!$A$6:$A$305,A429&amp;"")=0,"الطالب غير موجود في الطلاب",IF(IF(ISNUMBER(C429),IF(ISNUMBER(F429),IF(C429&gt;F429,1,0),0),0)=1,"أعمال السنة أكبر من الحد الأقصى",IF(IF(ISNUMBER(D429),IF(ISNUMBER(G429),IF(D429&gt;G429,1,0),0),0)=1,"النهائي أكبر من الحد الأقصى",IF(J429="ناقص","درجة غير مكتوبة","")))))))</f>
        <v/>
      </c>
    </row>
    <row r="430">
      <c r="A430" s="5" t="n"/>
      <c r="B430" s="5" t="n"/>
      <c r="C430" s="18" t="n"/>
      <c r="D430" s="18" t="n"/>
      <c r="E430" s="6">
        <f>IF(B430&amp;""="","",IFERROR(INDEX('الإعدادات'!$B$15:$B$29,MATCH(B430&amp;"",'الإعدادات'!$A$15:$A$29,0)),""))</f>
        <v/>
      </c>
      <c r="F430" s="19">
        <f>IF(B430&amp;""="","",IFERROR(INDEX('الإعدادات'!$C$15:$C$29,MATCH(B430&amp;"",'الإعدادات'!$A$15:$A$29,0)),""))</f>
        <v/>
      </c>
      <c r="G430" s="19">
        <f>IF(B430&amp;""="","",IFERROR(INDEX('الإعدادات'!$D$15:$D$29,MATCH(B430&amp;"",'الإعدادات'!$A$15:$A$29,0)),""))</f>
        <v/>
      </c>
      <c r="H430" s="19">
        <f>IF(AND(ISNUMBER(C430),ISNUMBER(D430)),C430+D430,"")</f>
        <v/>
      </c>
      <c r="I430" s="20">
        <f>IF(ISNUMBER(H430),IF(ISNUMBER(F430),IF(F430+G430=0,"",H430/(F430+G430)),""),"")</f>
        <v/>
      </c>
      <c r="J430" s="6">
        <f>IF(AND(A430&amp;""="",B430&amp;""=""),"",IF(A430&amp;""="","بدون طالب",IF(NOT(ISNUMBER(F430)),"مادة غير موجودة",IF(I430="","ناقص",IF(I430&gt;='الإعدادات'!$B$4,"ناجح","متعثر")))))</f>
        <v/>
      </c>
      <c r="K430" s="21">
        <f>IF(J430="","",IF(OR(J430="ناجح",J430="متعثر"),1,0))</f>
        <v/>
      </c>
      <c r="L430" s="19">
        <f>IF(K430=1,C430*INDEX('الإعدادات'!$E$15:$E$29,MATCH(B430&amp;"",'الإعدادات'!$A$15:$A$29,0)),"")</f>
        <v/>
      </c>
      <c r="M430" s="19">
        <f>IF(K430=1,D430*INDEX('الإعدادات'!$E$15:$E$29,MATCH(B430&amp;"",'الإعدادات'!$A$15:$A$29,0)),"")</f>
        <v/>
      </c>
      <c r="N430" s="19">
        <f>IF(K430=1,(F430+G430)*INDEX('الإعدادات'!$E$15:$E$29,MATCH(B430&amp;"",'الإعدادات'!$A$15:$A$29,0)),"")</f>
        <v/>
      </c>
      <c r="O430" s="15">
        <f>IF(J430="متعثر",COUNTIF($J$6:J430,"متعثر"),"")</f>
        <v/>
      </c>
      <c r="P430" s="6">
        <f>IF(J430="","",IF(J430="بدون طالب","اختر الطالب",IF(J430="مادة غير موجودة","اختر المادة من الإعدادات",IF(COUNTIF('الطلاب'!$A$6:$A$305,A430&amp;"")=0,"الطالب غير موجود في الطلاب",IF(IF(ISNUMBER(C430),IF(ISNUMBER(F430),IF(C430&gt;F430,1,0),0),0)=1,"أعمال السنة أكبر من الحد الأقصى",IF(IF(ISNUMBER(D430),IF(ISNUMBER(G430),IF(D430&gt;G430,1,0),0),0)=1,"النهائي أكبر من الحد الأقصى",IF(J430="ناقص","درجة غير مكتوبة","")))))))</f>
        <v/>
      </c>
    </row>
    <row r="431">
      <c r="A431" s="5" t="n"/>
      <c r="B431" s="5" t="n"/>
      <c r="C431" s="18" t="n"/>
      <c r="D431" s="18" t="n"/>
      <c r="E431" s="6">
        <f>IF(B431&amp;""="","",IFERROR(INDEX('الإعدادات'!$B$15:$B$29,MATCH(B431&amp;"",'الإعدادات'!$A$15:$A$29,0)),""))</f>
        <v/>
      </c>
      <c r="F431" s="19">
        <f>IF(B431&amp;""="","",IFERROR(INDEX('الإعدادات'!$C$15:$C$29,MATCH(B431&amp;"",'الإعدادات'!$A$15:$A$29,0)),""))</f>
        <v/>
      </c>
      <c r="G431" s="19">
        <f>IF(B431&amp;""="","",IFERROR(INDEX('الإعدادات'!$D$15:$D$29,MATCH(B431&amp;"",'الإعدادات'!$A$15:$A$29,0)),""))</f>
        <v/>
      </c>
      <c r="H431" s="19">
        <f>IF(AND(ISNUMBER(C431),ISNUMBER(D431)),C431+D431,"")</f>
        <v/>
      </c>
      <c r="I431" s="20">
        <f>IF(ISNUMBER(H431),IF(ISNUMBER(F431),IF(F431+G431=0,"",H431/(F431+G431)),""),"")</f>
        <v/>
      </c>
      <c r="J431" s="6">
        <f>IF(AND(A431&amp;""="",B431&amp;""=""),"",IF(A431&amp;""="","بدون طالب",IF(NOT(ISNUMBER(F431)),"مادة غير موجودة",IF(I431="","ناقص",IF(I431&gt;='الإعدادات'!$B$4,"ناجح","متعثر")))))</f>
        <v/>
      </c>
      <c r="K431" s="21">
        <f>IF(J431="","",IF(OR(J431="ناجح",J431="متعثر"),1,0))</f>
        <v/>
      </c>
      <c r="L431" s="19">
        <f>IF(K431=1,C431*INDEX('الإعدادات'!$E$15:$E$29,MATCH(B431&amp;"",'الإعدادات'!$A$15:$A$29,0)),"")</f>
        <v/>
      </c>
      <c r="M431" s="19">
        <f>IF(K431=1,D431*INDEX('الإعدادات'!$E$15:$E$29,MATCH(B431&amp;"",'الإعدادات'!$A$15:$A$29,0)),"")</f>
        <v/>
      </c>
      <c r="N431" s="19">
        <f>IF(K431=1,(F431+G431)*INDEX('الإعدادات'!$E$15:$E$29,MATCH(B431&amp;"",'الإعدادات'!$A$15:$A$29,0)),"")</f>
        <v/>
      </c>
      <c r="O431" s="15">
        <f>IF(J431="متعثر",COUNTIF($J$6:J431,"متعثر"),"")</f>
        <v/>
      </c>
      <c r="P431" s="6">
        <f>IF(J431="","",IF(J431="بدون طالب","اختر الطالب",IF(J431="مادة غير موجودة","اختر المادة من الإعدادات",IF(COUNTIF('الطلاب'!$A$6:$A$305,A431&amp;"")=0,"الطالب غير موجود في الطلاب",IF(IF(ISNUMBER(C431),IF(ISNUMBER(F431),IF(C431&gt;F431,1,0),0),0)=1,"أعمال السنة أكبر من الحد الأقصى",IF(IF(ISNUMBER(D431),IF(ISNUMBER(G431),IF(D431&gt;G431,1,0),0),0)=1,"النهائي أكبر من الحد الأقصى",IF(J431="ناقص","درجة غير مكتوبة","")))))))</f>
        <v/>
      </c>
    </row>
    <row r="432">
      <c r="A432" s="5" t="n"/>
      <c r="B432" s="5" t="n"/>
      <c r="C432" s="18" t="n"/>
      <c r="D432" s="18" t="n"/>
      <c r="E432" s="6">
        <f>IF(B432&amp;""="","",IFERROR(INDEX('الإعدادات'!$B$15:$B$29,MATCH(B432&amp;"",'الإعدادات'!$A$15:$A$29,0)),""))</f>
        <v/>
      </c>
      <c r="F432" s="19">
        <f>IF(B432&amp;""="","",IFERROR(INDEX('الإعدادات'!$C$15:$C$29,MATCH(B432&amp;"",'الإعدادات'!$A$15:$A$29,0)),""))</f>
        <v/>
      </c>
      <c r="G432" s="19">
        <f>IF(B432&amp;""="","",IFERROR(INDEX('الإعدادات'!$D$15:$D$29,MATCH(B432&amp;"",'الإعدادات'!$A$15:$A$29,0)),""))</f>
        <v/>
      </c>
      <c r="H432" s="19">
        <f>IF(AND(ISNUMBER(C432),ISNUMBER(D432)),C432+D432,"")</f>
        <v/>
      </c>
      <c r="I432" s="20">
        <f>IF(ISNUMBER(H432),IF(ISNUMBER(F432),IF(F432+G432=0,"",H432/(F432+G432)),""),"")</f>
        <v/>
      </c>
      <c r="J432" s="6">
        <f>IF(AND(A432&amp;""="",B432&amp;""=""),"",IF(A432&amp;""="","بدون طالب",IF(NOT(ISNUMBER(F432)),"مادة غير موجودة",IF(I432="","ناقص",IF(I432&gt;='الإعدادات'!$B$4,"ناجح","متعثر")))))</f>
        <v/>
      </c>
      <c r="K432" s="21">
        <f>IF(J432="","",IF(OR(J432="ناجح",J432="متعثر"),1,0))</f>
        <v/>
      </c>
      <c r="L432" s="19">
        <f>IF(K432=1,C432*INDEX('الإعدادات'!$E$15:$E$29,MATCH(B432&amp;"",'الإعدادات'!$A$15:$A$29,0)),"")</f>
        <v/>
      </c>
      <c r="M432" s="19">
        <f>IF(K432=1,D432*INDEX('الإعدادات'!$E$15:$E$29,MATCH(B432&amp;"",'الإعدادات'!$A$15:$A$29,0)),"")</f>
        <v/>
      </c>
      <c r="N432" s="19">
        <f>IF(K432=1,(F432+G432)*INDEX('الإعدادات'!$E$15:$E$29,MATCH(B432&amp;"",'الإعدادات'!$A$15:$A$29,0)),"")</f>
        <v/>
      </c>
      <c r="O432" s="15">
        <f>IF(J432="متعثر",COUNTIF($J$6:J432,"متعثر"),"")</f>
        <v/>
      </c>
      <c r="P432" s="6">
        <f>IF(J432="","",IF(J432="بدون طالب","اختر الطالب",IF(J432="مادة غير موجودة","اختر المادة من الإعدادات",IF(COUNTIF('الطلاب'!$A$6:$A$305,A432&amp;"")=0,"الطالب غير موجود في الطلاب",IF(IF(ISNUMBER(C432),IF(ISNUMBER(F432),IF(C432&gt;F432,1,0),0),0)=1,"أعمال السنة أكبر من الحد الأقصى",IF(IF(ISNUMBER(D432),IF(ISNUMBER(G432),IF(D432&gt;G432,1,0),0),0)=1,"النهائي أكبر من الحد الأقصى",IF(J432="ناقص","درجة غير مكتوبة","")))))))</f>
        <v/>
      </c>
    </row>
    <row r="433">
      <c r="A433" s="5" t="n"/>
      <c r="B433" s="5" t="n"/>
      <c r="C433" s="18" t="n"/>
      <c r="D433" s="18" t="n"/>
      <c r="E433" s="6">
        <f>IF(B433&amp;""="","",IFERROR(INDEX('الإعدادات'!$B$15:$B$29,MATCH(B433&amp;"",'الإعدادات'!$A$15:$A$29,0)),""))</f>
        <v/>
      </c>
      <c r="F433" s="19">
        <f>IF(B433&amp;""="","",IFERROR(INDEX('الإعدادات'!$C$15:$C$29,MATCH(B433&amp;"",'الإعدادات'!$A$15:$A$29,0)),""))</f>
        <v/>
      </c>
      <c r="G433" s="19">
        <f>IF(B433&amp;""="","",IFERROR(INDEX('الإعدادات'!$D$15:$D$29,MATCH(B433&amp;"",'الإعدادات'!$A$15:$A$29,0)),""))</f>
        <v/>
      </c>
      <c r="H433" s="19">
        <f>IF(AND(ISNUMBER(C433),ISNUMBER(D433)),C433+D433,"")</f>
        <v/>
      </c>
      <c r="I433" s="20">
        <f>IF(ISNUMBER(H433),IF(ISNUMBER(F433),IF(F433+G433=0,"",H433/(F433+G433)),""),"")</f>
        <v/>
      </c>
      <c r="J433" s="6">
        <f>IF(AND(A433&amp;""="",B433&amp;""=""),"",IF(A433&amp;""="","بدون طالب",IF(NOT(ISNUMBER(F433)),"مادة غير موجودة",IF(I433="","ناقص",IF(I433&gt;='الإعدادات'!$B$4,"ناجح","متعثر")))))</f>
        <v/>
      </c>
      <c r="K433" s="21">
        <f>IF(J433="","",IF(OR(J433="ناجح",J433="متعثر"),1,0))</f>
        <v/>
      </c>
      <c r="L433" s="19">
        <f>IF(K433=1,C433*INDEX('الإعدادات'!$E$15:$E$29,MATCH(B433&amp;"",'الإعدادات'!$A$15:$A$29,0)),"")</f>
        <v/>
      </c>
      <c r="M433" s="19">
        <f>IF(K433=1,D433*INDEX('الإعدادات'!$E$15:$E$29,MATCH(B433&amp;"",'الإعدادات'!$A$15:$A$29,0)),"")</f>
        <v/>
      </c>
      <c r="N433" s="19">
        <f>IF(K433=1,(F433+G433)*INDEX('الإعدادات'!$E$15:$E$29,MATCH(B433&amp;"",'الإعدادات'!$A$15:$A$29,0)),"")</f>
        <v/>
      </c>
      <c r="O433" s="15">
        <f>IF(J433="متعثر",COUNTIF($J$6:J433,"متعثر"),"")</f>
        <v/>
      </c>
      <c r="P433" s="6">
        <f>IF(J433="","",IF(J433="بدون طالب","اختر الطالب",IF(J433="مادة غير موجودة","اختر المادة من الإعدادات",IF(COUNTIF('الطلاب'!$A$6:$A$305,A433&amp;"")=0,"الطالب غير موجود في الطلاب",IF(IF(ISNUMBER(C433),IF(ISNUMBER(F433),IF(C433&gt;F433,1,0),0),0)=1,"أعمال السنة أكبر من الحد الأقصى",IF(IF(ISNUMBER(D433),IF(ISNUMBER(G433),IF(D433&gt;G433,1,0),0),0)=1,"النهائي أكبر من الحد الأقصى",IF(J433="ناقص","درجة غير مكتوبة","")))))))</f>
        <v/>
      </c>
    </row>
    <row r="434">
      <c r="A434" s="5" t="n"/>
      <c r="B434" s="5" t="n"/>
      <c r="C434" s="18" t="n"/>
      <c r="D434" s="18" t="n"/>
      <c r="E434" s="6">
        <f>IF(B434&amp;""="","",IFERROR(INDEX('الإعدادات'!$B$15:$B$29,MATCH(B434&amp;"",'الإعدادات'!$A$15:$A$29,0)),""))</f>
        <v/>
      </c>
      <c r="F434" s="19">
        <f>IF(B434&amp;""="","",IFERROR(INDEX('الإعدادات'!$C$15:$C$29,MATCH(B434&amp;"",'الإعدادات'!$A$15:$A$29,0)),""))</f>
        <v/>
      </c>
      <c r="G434" s="19">
        <f>IF(B434&amp;""="","",IFERROR(INDEX('الإعدادات'!$D$15:$D$29,MATCH(B434&amp;"",'الإعدادات'!$A$15:$A$29,0)),""))</f>
        <v/>
      </c>
      <c r="H434" s="19">
        <f>IF(AND(ISNUMBER(C434),ISNUMBER(D434)),C434+D434,"")</f>
        <v/>
      </c>
      <c r="I434" s="20">
        <f>IF(ISNUMBER(H434),IF(ISNUMBER(F434),IF(F434+G434=0,"",H434/(F434+G434)),""),"")</f>
        <v/>
      </c>
      <c r="J434" s="6">
        <f>IF(AND(A434&amp;""="",B434&amp;""=""),"",IF(A434&amp;""="","بدون طالب",IF(NOT(ISNUMBER(F434)),"مادة غير موجودة",IF(I434="","ناقص",IF(I434&gt;='الإعدادات'!$B$4,"ناجح","متعثر")))))</f>
        <v/>
      </c>
      <c r="K434" s="21">
        <f>IF(J434="","",IF(OR(J434="ناجح",J434="متعثر"),1,0))</f>
        <v/>
      </c>
      <c r="L434" s="19">
        <f>IF(K434=1,C434*INDEX('الإعدادات'!$E$15:$E$29,MATCH(B434&amp;"",'الإعدادات'!$A$15:$A$29,0)),"")</f>
        <v/>
      </c>
      <c r="M434" s="19">
        <f>IF(K434=1,D434*INDEX('الإعدادات'!$E$15:$E$29,MATCH(B434&amp;"",'الإعدادات'!$A$15:$A$29,0)),"")</f>
        <v/>
      </c>
      <c r="N434" s="19">
        <f>IF(K434=1,(F434+G434)*INDEX('الإعدادات'!$E$15:$E$29,MATCH(B434&amp;"",'الإعدادات'!$A$15:$A$29,0)),"")</f>
        <v/>
      </c>
      <c r="O434" s="15">
        <f>IF(J434="متعثر",COUNTIF($J$6:J434,"متعثر"),"")</f>
        <v/>
      </c>
      <c r="P434" s="6">
        <f>IF(J434="","",IF(J434="بدون طالب","اختر الطالب",IF(J434="مادة غير موجودة","اختر المادة من الإعدادات",IF(COUNTIF('الطلاب'!$A$6:$A$305,A434&amp;"")=0,"الطالب غير موجود في الطلاب",IF(IF(ISNUMBER(C434),IF(ISNUMBER(F434),IF(C434&gt;F434,1,0),0),0)=1,"أعمال السنة أكبر من الحد الأقصى",IF(IF(ISNUMBER(D434),IF(ISNUMBER(G434),IF(D434&gt;G434,1,0),0),0)=1,"النهائي أكبر من الحد الأقصى",IF(J434="ناقص","درجة غير مكتوبة","")))))))</f>
        <v/>
      </c>
    </row>
    <row r="435">
      <c r="A435" s="5" t="n"/>
      <c r="B435" s="5" t="n"/>
      <c r="C435" s="18" t="n"/>
      <c r="D435" s="18" t="n"/>
      <c r="E435" s="6">
        <f>IF(B435&amp;""="","",IFERROR(INDEX('الإعدادات'!$B$15:$B$29,MATCH(B435&amp;"",'الإعدادات'!$A$15:$A$29,0)),""))</f>
        <v/>
      </c>
      <c r="F435" s="19">
        <f>IF(B435&amp;""="","",IFERROR(INDEX('الإعدادات'!$C$15:$C$29,MATCH(B435&amp;"",'الإعدادات'!$A$15:$A$29,0)),""))</f>
        <v/>
      </c>
      <c r="G435" s="19">
        <f>IF(B435&amp;""="","",IFERROR(INDEX('الإعدادات'!$D$15:$D$29,MATCH(B435&amp;"",'الإعدادات'!$A$15:$A$29,0)),""))</f>
        <v/>
      </c>
      <c r="H435" s="19">
        <f>IF(AND(ISNUMBER(C435),ISNUMBER(D435)),C435+D435,"")</f>
        <v/>
      </c>
      <c r="I435" s="20">
        <f>IF(ISNUMBER(H435),IF(ISNUMBER(F435),IF(F435+G435=0,"",H435/(F435+G435)),""),"")</f>
        <v/>
      </c>
      <c r="J435" s="6">
        <f>IF(AND(A435&amp;""="",B435&amp;""=""),"",IF(A435&amp;""="","بدون طالب",IF(NOT(ISNUMBER(F435)),"مادة غير موجودة",IF(I435="","ناقص",IF(I435&gt;='الإعدادات'!$B$4,"ناجح","متعثر")))))</f>
        <v/>
      </c>
      <c r="K435" s="21">
        <f>IF(J435="","",IF(OR(J435="ناجح",J435="متعثر"),1,0))</f>
        <v/>
      </c>
      <c r="L435" s="19">
        <f>IF(K435=1,C435*INDEX('الإعدادات'!$E$15:$E$29,MATCH(B435&amp;"",'الإعدادات'!$A$15:$A$29,0)),"")</f>
        <v/>
      </c>
      <c r="M435" s="19">
        <f>IF(K435=1,D435*INDEX('الإعدادات'!$E$15:$E$29,MATCH(B435&amp;"",'الإعدادات'!$A$15:$A$29,0)),"")</f>
        <v/>
      </c>
      <c r="N435" s="19">
        <f>IF(K435=1,(F435+G435)*INDEX('الإعدادات'!$E$15:$E$29,MATCH(B435&amp;"",'الإعدادات'!$A$15:$A$29,0)),"")</f>
        <v/>
      </c>
      <c r="O435" s="15">
        <f>IF(J435="متعثر",COUNTIF($J$6:J435,"متعثر"),"")</f>
        <v/>
      </c>
      <c r="P435" s="6">
        <f>IF(J435="","",IF(J435="بدون طالب","اختر الطالب",IF(J435="مادة غير موجودة","اختر المادة من الإعدادات",IF(COUNTIF('الطلاب'!$A$6:$A$305,A435&amp;"")=0,"الطالب غير موجود في الطلاب",IF(IF(ISNUMBER(C435),IF(ISNUMBER(F435),IF(C435&gt;F435,1,0),0),0)=1,"أعمال السنة أكبر من الحد الأقصى",IF(IF(ISNUMBER(D435),IF(ISNUMBER(G435),IF(D435&gt;G435,1,0),0),0)=1,"النهائي أكبر من الحد الأقصى",IF(J435="ناقص","درجة غير مكتوبة","")))))))</f>
        <v/>
      </c>
    </row>
    <row r="436">
      <c r="A436" s="5" t="n"/>
      <c r="B436" s="5" t="n"/>
      <c r="C436" s="18" t="n"/>
      <c r="D436" s="18" t="n"/>
      <c r="E436" s="6">
        <f>IF(B436&amp;""="","",IFERROR(INDEX('الإعدادات'!$B$15:$B$29,MATCH(B436&amp;"",'الإعدادات'!$A$15:$A$29,0)),""))</f>
        <v/>
      </c>
      <c r="F436" s="19">
        <f>IF(B436&amp;""="","",IFERROR(INDEX('الإعدادات'!$C$15:$C$29,MATCH(B436&amp;"",'الإعدادات'!$A$15:$A$29,0)),""))</f>
        <v/>
      </c>
      <c r="G436" s="19">
        <f>IF(B436&amp;""="","",IFERROR(INDEX('الإعدادات'!$D$15:$D$29,MATCH(B436&amp;"",'الإعدادات'!$A$15:$A$29,0)),""))</f>
        <v/>
      </c>
      <c r="H436" s="19">
        <f>IF(AND(ISNUMBER(C436),ISNUMBER(D436)),C436+D436,"")</f>
        <v/>
      </c>
      <c r="I436" s="20">
        <f>IF(ISNUMBER(H436),IF(ISNUMBER(F436),IF(F436+G436=0,"",H436/(F436+G436)),""),"")</f>
        <v/>
      </c>
      <c r="J436" s="6">
        <f>IF(AND(A436&amp;""="",B436&amp;""=""),"",IF(A436&amp;""="","بدون طالب",IF(NOT(ISNUMBER(F436)),"مادة غير موجودة",IF(I436="","ناقص",IF(I436&gt;='الإعدادات'!$B$4,"ناجح","متعثر")))))</f>
        <v/>
      </c>
      <c r="K436" s="21">
        <f>IF(J436="","",IF(OR(J436="ناجح",J436="متعثر"),1,0))</f>
        <v/>
      </c>
      <c r="L436" s="19">
        <f>IF(K436=1,C436*INDEX('الإعدادات'!$E$15:$E$29,MATCH(B436&amp;"",'الإعدادات'!$A$15:$A$29,0)),"")</f>
        <v/>
      </c>
      <c r="M436" s="19">
        <f>IF(K436=1,D436*INDEX('الإعدادات'!$E$15:$E$29,MATCH(B436&amp;"",'الإعدادات'!$A$15:$A$29,0)),"")</f>
        <v/>
      </c>
      <c r="N436" s="19">
        <f>IF(K436=1,(F436+G436)*INDEX('الإعدادات'!$E$15:$E$29,MATCH(B436&amp;"",'الإعدادات'!$A$15:$A$29,0)),"")</f>
        <v/>
      </c>
      <c r="O436" s="15">
        <f>IF(J436="متعثر",COUNTIF($J$6:J436,"متعثر"),"")</f>
        <v/>
      </c>
      <c r="P436" s="6">
        <f>IF(J436="","",IF(J436="بدون طالب","اختر الطالب",IF(J436="مادة غير موجودة","اختر المادة من الإعدادات",IF(COUNTIF('الطلاب'!$A$6:$A$305,A436&amp;"")=0,"الطالب غير موجود في الطلاب",IF(IF(ISNUMBER(C436),IF(ISNUMBER(F436),IF(C436&gt;F436,1,0),0),0)=1,"أعمال السنة أكبر من الحد الأقصى",IF(IF(ISNUMBER(D436),IF(ISNUMBER(G436),IF(D436&gt;G436,1,0),0),0)=1,"النهائي أكبر من الحد الأقصى",IF(J436="ناقص","درجة غير مكتوبة","")))))))</f>
        <v/>
      </c>
    </row>
    <row r="437">
      <c r="A437" s="5" t="n"/>
      <c r="B437" s="5" t="n"/>
      <c r="C437" s="18" t="n"/>
      <c r="D437" s="18" t="n"/>
      <c r="E437" s="6">
        <f>IF(B437&amp;""="","",IFERROR(INDEX('الإعدادات'!$B$15:$B$29,MATCH(B437&amp;"",'الإعدادات'!$A$15:$A$29,0)),""))</f>
        <v/>
      </c>
      <c r="F437" s="19">
        <f>IF(B437&amp;""="","",IFERROR(INDEX('الإعدادات'!$C$15:$C$29,MATCH(B437&amp;"",'الإعدادات'!$A$15:$A$29,0)),""))</f>
        <v/>
      </c>
      <c r="G437" s="19">
        <f>IF(B437&amp;""="","",IFERROR(INDEX('الإعدادات'!$D$15:$D$29,MATCH(B437&amp;"",'الإعدادات'!$A$15:$A$29,0)),""))</f>
        <v/>
      </c>
      <c r="H437" s="19">
        <f>IF(AND(ISNUMBER(C437),ISNUMBER(D437)),C437+D437,"")</f>
        <v/>
      </c>
      <c r="I437" s="20">
        <f>IF(ISNUMBER(H437),IF(ISNUMBER(F437),IF(F437+G437=0,"",H437/(F437+G437)),""),"")</f>
        <v/>
      </c>
      <c r="J437" s="6">
        <f>IF(AND(A437&amp;""="",B437&amp;""=""),"",IF(A437&amp;""="","بدون طالب",IF(NOT(ISNUMBER(F437)),"مادة غير موجودة",IF(I437="","ناقص",IF(I437&gt;='الإعدادات'!$B$4,"ناجح","متعثر")))))</f>
        <v/>
      </c>
      <c r="K437" s="21">
        <f>IF(J437="","",IF(OR(J437="ناجح",J437="متعثر"),1,0))</f>
        <v/>
      </c>
      <c r="L437" s="19">
        <f>IF(K437=1,C437*INDEX('الإعدادات'!$E$15:$E$29,MATCH(B437&amp;"",'الإعدادات'!$A$15:$A$29,0)),"")</f>
        <v/>
      </c>
      <c r="M437" s="19">
        <f>IF(K437=1,D437*INDEX('الإعدادات'!$E$15:$E$29,MATCH(B437&amp;"",'الإعدادات'!$A$15:$A$29,0)),"")</f>
        <v/>
      </c>
      <c r="N437" s="19">
        <f>IF(K437=1,(F437+G437)*INDEX('الإعدادات'!$E$15:$E$29,MATCH(B437&amp;"",'الإعدادات'!$A$15:$A$29,0)),"")</f>
        <v/>
      </c>
      <c r="O437" s="15">
        <f>IF(J437="متعثر",COUNTIF($J$6:J437,"متعثر"),"")</f>
        <v/>
      </c>
      <c r="P437" s="6">
        <f>IF(J437="","",IF(J437="بدون طالب","اختر الطالب",IF(J437="مادة غير موجودة","اختر المادة من الإعدادات",IF(COUNTIF('الطلاب'!$A$6:$A$305,A437&amp;"")=0,"الطالب غير موجود في الطلاب",IF(IF(ISNUMBER(C437),IF(ISNUMBER(F437),IF(C437&gt;F437,1,0),0),0)=1,"أعمال السنة أكبر من الحد الأقصى",IF(IF(ISNUMBER(D437),IF(ISNUMBER(G437),IF(D437&gt;G437,1,0),0),0)=1,"النهائي أكبر من الحد الأقصى",IF(J437="ناقص","درجة غير مكتوبة","")))))))</f>
        <v/>
      </c>
    </row>
    <row r="438">
      <c r="A438" s="5" t="n"/>
      <c r="B438" s="5" t="n"/>
      <c r="C438" s="18" t="n"/>
      <c r="D438" s="18" t="n"/>
      <c r="E438" s="6">
        <f>IF(B438&amp;""="","",IFERROR(INDEX('الإعدادات'!$B$15:$B$29,MATCH(B438&amp;"",'الإعدادات'!$A$15:$A$29,0)),""))</f>
        <v/>
      </c>
      <c r="F438" s="19">
        <f>IF(B438&amp;""="","",IFERROR(INDEX('الإعدادات'!$C$15:$C$29,MATCH(B438&amp;"",'الإعدادات'!$A$15:$A$29,0)),""))</f>
        <v/>
      </c>
      <c r="G438" s="19">
        <f>IF(B438&amp;""="","",IFERROR(INDEX('الإعدادات'!$D$15:$D$29,MATCH(B438&amp;"",'الإعدادات'!$A$15:$A$29,0)),""))</f>
        <v/>
      </c>
      <c r="H438" s="19">
        <f>IF(AND(ISNUMBER(C438),ISNUMBER(D438)),C438+D438,"")</f>
        <v/>
      </c>
      <c r="I438" s="20">
        <f>IF(ISNUMBER(H438),IF(ISNUMBER(F438),IF(F438+G438=0,"",H438/(F438+G438)),""),"")</f>
        <v/>
      </c>
      <c r="J438" s="6">
        <f>IF(AND(A438&amp;""="",B438&amp;""=""),"",IF(A438&amp;""="","بدون طالب",IF(NOT(ISNUMBER(F438)),"مادة غير موجودة",IF(I438="","ناقص",IF(I438&gt;='الإعدادات'!$B$4,"ناجح","متعثر")))))</f>
        <v/>
      </c>
      <c r="K438" s="21">
        <f>IF(J438="","",IF(OR(J438="ناجح",J438="متعثر"),1,0))</f>
        <v/>
      </c>
      <c r="L438" s="19">
        <f>IF(K438=1,C438*INDEX('الإعدادات'!$E$15:$E$29,MATCH(B438&amp;"",'الإعدادات'!$A$15:$A$29,0)),"")</f>
        <v/>
      </c>
      <c r="M438" s="19">
        <f>IF(K438=1,D438*INDEX('الإعدادات'!$E$15:$E$29,MATCH(B438&amp;"",'الإعدادات'!$A$15:$A$29,0)),"")</f>
        <v/>
      </c>
      <c r="N438" s="19">
        <f>IF(K438=1,(F438+G438)*INDEX('الإعدادات'!$E$15:$E$29,MATCH(B438&amp;"",'الإعدادات'!$A$15:$A$29,0)),"")</f>
        <v/>
      </c>
      <c r="O438" s="15">
        <f>IF(J438="متعثر",COUNTIF($J$6:J438,"متعثر"),"")</f>
        <v/>
      </c>
      <c r="P438" s="6">
        <f>IF(J438="","",IF(J438="بدون طالب","اختر الطالب",IF(J438="مادة غير موجودة","اختر المادة من الإعدادات",IF(COUNTIF('الطلاب'!$A$6:$A$305,A438&amp;"")=0,"الطالب غير موجود في الطلاب",IF(IF(ISNUMBER(C438),IF(ISNUMBER(F438),IF(C438&gt;F438,1,0),0),0)=1,"أعمال السنة أكبر من الحد الأقصى",IF(IF(ISNUMBER(D438),IF(ISNUMBER(G438),IF(D438&gt;G438,1,0),0),0)=1,"النهائي أكبر من الحد الأقصى",IF(J438="ناقص","درجة غير مكتوبة","")))))))</f>
        <v/>
      </c>
    </row>
    <row r="439">
      <c r="A439" s="5" t="n"/>
      <c r="B439" s="5" t="n"/>
      <c r="C439" s="18" t="n"/>
      <c r="D439" s="18" t="n"/>
      <c r="E439" s="6">
        <f>IF(B439&amp;""="","",IFERROR(INDEX('الإعدادات'!$B$15:$B$29,MATCH(B439&amp;"",'الإعدادات'!$A$15:$A$29,0)),""))</f>
        <v/>
      </c>
      <c r="F439" s="19">
        <f>IF(B439&amp;""="","",IFERROR(INDEX('الإعدادات'!$C$15:$C$29,MATCH(B439&amp;"",'الإعدادات'!$A$15:$A$29,0)),""))</f>
        <v/>
      </c>
      <c r="G439" s="19">
        <f>IF(B439&amp;""="","",IFERROR(INDEX('الإعدادات'!$D$15:$D$29,MATCH(B439&amp;"",'الإعدادات'!$A$15:$A$29,0)),""))</f>
        <v/>
      </c>
      <c r="H439" s="19">
        <f>IF(AND(ISNUMBER(C439),ISNUMBER(D439)),C439+D439,"")</f>
        <v/>
      </c>
      <c r="I439" s="20">
        <f>IF(ISNUMBER(H439),IF(ISNUMBER(F439),IF(F439+G439=0,"",H439/(F439+G439)),""),"")</f>
        <v/>
      </c>
      <c r="J439" s="6">
        <f>IF(AND(A439&amp;""="",B439&amp;""=""),"",IF(A439&amp;""="","بدون طالب",IF(NOT(ISNUMBER(F439)),"مادة غير موجودة",IF(I439="","ناقص",IF(I439&gt;='الإعدادات'!$B$4,"ناجح","متعثر")))))</f>
        <v/>
      </c>
      <c r="K439" s="21">
        <f>IF(J439="","",IF(OR(J439="ناجح",J439="متعثر"),1,0))</f>
        <v/>
      </c>
      <c r="L439" s="19">
        <f>IF(K439=1,C439*INDEX('الإعدادات'!$E$15:$E$29,MATCH(B439&amp;"",'الإعدادات'!$A$15:$A$29,0)),"")</f>
        <v/>
      </c>
      <c r="M439" s="19">
        <f>IF(K439=1,D439*INDEX('الإعدادات'!$E$15:$E$29,MATCH(B439&amp;"",'الإعدادات'!$A$15:$A$29,0)),"")</f>
        <v/>
      </c>
      <c r="N439" s="19">
        <f>IF(K439=1,(F439+G439)*INDEX('الإعدادات'!$E$15:$E$29,MATCH(B439&amp;"",'الإعدادات'!$A$15:$A$29,0)),"")</f>
        <v/>
      </c>
      <c r="O439" s="15">
        <f>IF(J439="متعثر",COUNTIF($J$6:J439,"متعثر"),"")</f>
        <v/>
      </c>
      <c r="P439" s="6">
        <f>IF(J439="","",IF(J439="بدون طالب","اختر الطالب",IF(J439="مادة غير موجودة","اختر المادة من الإعدادات",IF(COUNTIF('الطلاب'!$A$6:$A$305,A439&amp;"")=0,"الطالب غير موجود في الطلاب",IF(IF(ISNUMBER(C439),IF(ISNUMBER(F439),IF(C439&gt;F439,1,0),0),0)=1,"أعمال السنة أكبر من الحد الأقصى",IF(IF(ISNUMBER(D439),IF(ISNUMBER(G439),IF(D439&gt;G439,1,0),0),0)=1,"النهائي أكبر من الحد الأقصى",IF(J439="ناقص","درجة غير مكتوبة","")))))))</f>
        <v/>
      </c>
    </row>
    <row r="440">
      <c r="A440" s="5" t="n"/>
      <c r="B440" s="5" t="n"/>
      <c r="C440" s="18" t="n"/>
      <c r="D440" s="18" t="n"/>
      <c r="E440" s="6">
        <f>IF(B440&amp;""="","",IFERROR(INDEX('الإعدادات'!$B$15:$B$29,MATCH(B440&amp;"",'الإعدادات'!$A$15:$A$29,0)),""))</f>
        <v/>
      </c>
      <c r="F440" s="19">
        <f>IF(B440&amp;""="","",IFERROR(INDEX('الإعدادات'!$C$15:$C$29,MATCH(B440&amp;"",'الإعدادات'!$A$15:$A$29,0)),""))</f>
        <v/>
      </c>
      <c r="G440" s="19">
        <f>IF(B440&amp;""="","",IFERROR(INDEX('الإعدادات'!$D$15:$D$29,MATCH(B440&amp;"",'الإعدادات'!$A$15:$A$29,0)),""))</f>
        <v/>
      </c>
      <c r="H440" s="19">
        <f>IF(AND(ISNUMBER(C440),ISNUMBER(D440)),C440+D440,"")</f>
        <v/>
      </c>
      <c r="I440" s="20">
        <f>IF(ISNUMBER(H440),IF(ISNUMBER(F440),IF(F440+G440=0,"",H440/(F440+G440)),""),"")</f>
        <v/>
      </c>
      <c r="J440" s="6">
        <f>IF(AND(A440&amp;""="",B440&amp;""=""),"",IF(A440&amp;""="","بدون طالب",IF(NOT(ISNUMBER(F440)),"مادة غير موجودة",IF(I440="","ناقص",IF(I440&gt;='الإعدادات'!$B$4,"ناجح","متعثر")))))</f>
        <v/>
      </c>
      <c r="K440" s="21">
        <f>IF(J440="","",IF(OR(J440="ناجح",J440="متعثر"),1,0))</f>
        <v/>
      </c>
      <c r="L440" s="19">
        <f>IF(K440=1,C440*INDEX('الإعدادات'!$E$15:$E$29,MATCH(B440&amp;"",'الإعدادات'!$A$15:$A$29,0)),"")</f>
        <v/>
      </c>
      <c r="M440" s="19">
        <f>IF(K440=1,D440*INDEX('الإعدادات'!$E$15:$E$29,MATCH(B440&amp;"",'الإعدادات'!$A$15:$A$29,0)),"")</f>
        <v/>
      </c>
      <c r="N440" s="19">
        <f>IF(K440=1,(F440+G440)*INDEX('الإعدادات'!$E$15:$E$29,MATCH(B440&amp;"",'الإعدادات'!$A$15:$A$29,0)),"")</f>
        <v/>
      </c>
      <c r="O440" s="15">
        <f>IF(J440="متعثر",COUNTIF($J$6:J440,"متعثر"),"")</f>
        <v/>
      </c>
      <c r="P440" s="6">
        <f>IF(J440="","",IF(J440="بدون طالب","اختر الطالب",IF(J440="مادة غير موجودة","اختر المادة من الإعدادات",IF(COUNTIF('الطلاب'!$A$6:$A$305,A440&amp;"")=0,"الطالب غير موجود في الطلاب",IF(IF(ISNUMBER(C440),IF(ISNUMBER(F440),IF(C440&gt;F440,1,0),0),0)=1,"أعمال السنة أكبر من الحد الأقصى",IF(IF(ISNUMBER(D440),IF(ISNUMBER(G440),IF(D440&gt;G440,1,0),0),0)=1,"النهائي أكبر من الحد الأقصى",IF(J440="ناقص","درجة غير مكتوبة","")))))))</f>
        <v/>
      </c>
    </row>
    <row r="441">
      <c r="A441" s="5" t="n"/>
      <c r="B441" s="5" t="n"/>
      <c r="C441" s="18" t="n"/>
      <c r="D441" s="18" t="n"/>
      <c r="E441" s="6">
        <f>IF(B441&amp;""="","",IFERROR(INDEX('الإعدادات'!$B$15:$B$29,MATCH(B441&amp;"",'الإعدادات'!$A$15:$A$29,0)),""))</f>
        <v/>
      </c>
      <c r="F441" s="19">
        <f>IF(B441&amp;""="","",IFERROR(INDEX('الإعدادات'!$C$15:$C$29,MATCH(B441&amp;"",'الإعدادات'!$A$15:$A$29,0)),""))</f>
        <v/>
      </c>
      <c r="G441" s="19">
        <f>IF(B441&amp;""="","",IFERROR(INDEX('الإعدادات'!$D$15:$D$29,MATCH(B441&amp;"",'الإعدادات'!$A$15:$A$29,0)),""))</f>
        <v/>
      </c>
      <c r="H441" s="19">
        <f>IF(AND(ISNUMBER(C441),ISNUMBER(D441)),C441+D441,"")</f>
        <v/>
      </c>
      <c r="I441" s="20">
        <f>IF(ISNUMBER(H441),IF(ISNUMBER(F441),IF(F441+G441=0,"",H441/(F441+G441)),""),"")</f>
        <v/>
      </c>
      <c r="J441" s="6">
        <f>IF(AND(A441&amp;""="",B441&amp;""=""),"",IF(A441&amp;""="","بدون طالب",IF(NOT(ISNUMBER(F441)),"مادة غير موجودة",IF(I441="","ناقص",IF(I441&gt;='الإعدادات'!$B$4,"ناجح","متعثر")))))</f>
        <v/>
      </c>
      <c r="K441" s="21">
        <f>IF(J441="","",IF(OR(J441="ناجح",J441="متعثر"),1,0))</f>
        <v/>
      </c>
      <c r="L441" s="19">
        <f>IF(K441=1,C441*INDEX('الإعدادات'!$E$15:$E$29,MATCH(B441&amp;"",'الإعدادات'!$A$15:$A$29,0)),"")</f>
        <v/>
      </c>
      <c r="M441" s="19">
        <f>IF(K441=1,D441*INDEX('الإعدادات'!$E$15:$E$29,MATCH(B441&amp;"",'الإعدادات'!$A$15:$A$29,0)),"")</f>
        <v/>
      </c>
      <c r="N441" s="19">
        <f>IF(K441=1,(F441+G441)*INDEX('الإعدادات'!$E$15:$E$29,MATCH(B441&amp;"",'الإعدادات'!$A$15:$A$29,0)),"")</f>
        <v/>
      </c>
      <c r="O441" s="15">
        <f>IF(J441="متعثر",COUNTIF($J$6:J441,"متعثر"),"")</f>
        <v/>
      </c>
      <c r="P441" s="6">
        <f>IF(J441="","",IF(J441="بدون طالب","اختر الطالب",IF(J441="مادة غير موجودة","اختر المادة من الإعدادات",IF(COUNTIF('الطلاب'!$A$6:$A$305,A441&amp;"")=0,"الطالب غير موجود في الطلاب",IF(IF(ISNUMBER(C441),IF(ISNUMBER(F441),IF(C441&gt;F441,1,0),0),0)=1,"أعمال السنة أكبر من الحد الأقصى",IF(IF(ISNUMBER(D441),IF(ISNUMBER(G441),IF(D441&gt;G441,1,0),0),0)=1,"النهائي أكبر من الحد الأقصى",IF(J441="ناقص","درجة غير مكتوبة","")))))))</f>
        <v/>
      </c>
    </row>
    <row r="442">
      <c r="A442" s="5" t="n"/>
      <c r="B442" s="5" t="n"/>
      <c r="C442" s="18" t="n"/>
      <c r="D442" s="18" t="n"/>
      <c r="E442" s="6">
        <f>IF(B442&amp;""="","",IFERROR(INDEX('الإعدادات'!$B$15:$B$29,MATCH(B442&amp;"",'الإعدادات'!$A$15:$A$29,0)),""))</f>
        <v/>
      </c>
      <c r="F442" s="19">
        <f>IF(B442&amp;""="","",IFERROR(INDEX('الإعدادات'!$C$15:$C$29,MATCH(B442&amp;"",'الإعدادات'!$A$15:$A$29,0)),""))</f>
        <v/>
      </c>
      <c r="G442" s="19">
        <f>IF(B442&amp;""="","",IFERROR(INDEX('الإعدادات'!$D$15:$D$29,MATCH(B442&amp;"",'الإعدادات'!$A$15:$A$29,0)),""))</f>
        <v/>
      </c>
      <c r="H442" s="19">
        <f>IF(AND(ISNUMBER(C442),ISNUMBER(D442)),C442+D442,"")</f>
        <v/>
      </c>
      <c r="I442" s="20">
        <f>IF(ISNUMBER(H442),IF(ISNUMBER(F442),IF(F442+G442=0,"",H442/(F442+G442)),""),"")</f>
        <v/>
      </c>
      <c r="J442" s="6">
        <f>IF(AND(A442&amp;""="",B442&amp;""=""),"",IF(A442&amp;""="","بدون طالب",IF(NOT(ISNUMBER(F442)),"مادة غير موجودة",IF(I442="","ناقص",IF(I442&gt;='الإعدادات'!$B$4,"ناجح","متعثر")))))</f>
        <v/>
      </c>
      <c r="K442" s="21">
        <f>IF(J442="","",IF(OR(J442="ناجح",J442="متعثر"),1,0))</f>
        <v/>
      </c>
      <c r="L442" s="19">
        <f>IF(K442=1,C442*INDEX('الإعدادات'!$E$15:$E$29,MATCH(B442&amp;"",'الإعدادات'!$A$15:$A$29,0)),"")</f>
        <v/>
      </c>
      <c r="M442" s="19">
        <f>IF(K442=1,D442*INDEX('الإعدادات'!$E$15:$E$29,MATCH(B442&amp;"",'الإعدادات'!$A$15:$A$29,0)),"")</f>
        <v/>
      </c>
      <c r="N442" s="19">
        <f>IF(K442=1,(F442+G442)*INDEX('الإعدادات'!$E$15:$E$29,MATCH(B442&amp;"",'الإعدادات'!$A$15:$A$29,0)),"")</f>
        <v/>
      </c>
      <c r="O442" s="15">
        <f>IF(J442="متعثر",COUNTIF($J$6:J442,"متعثر"),"")</f>
        <v/>
      </c>
      <c r="P442" s="6">
        <f>IF(J442="","",IF(J442="بدون طالب","اختر الطالب",IF(J442="مادة غير موجودة","اختر المادة من الإعدادات",IF(COUNTIF('الطلاب'!$A$6:$A$305,A442&amp;"")=0,"الطالب غير موجود في الطلاب",IF(IF(ISNUMBER(C442),IF(ISNUMBER(F442),IF(C442&gt;F442,1,0),0),0)=1,"أعمال السنة أكبر من الحد الأقصى",IF(IF(ISNUMBER(D442),IF(ISNUMBER(G442),IF(D442&gt;G442,1,0),0),0)=1,"النهائي أكبر من الحد الأقصى",IF(J442="ناقص","درجة غير مكتوبة","")))))))</f>
        <v/>
      </c>
    </row>
    <row r="443">
      <c r="A443" s="5" t="n"/>
      <c r="B443" s="5" t="n"/>
      <c r="C443" s="18" t="n"/>
      <c r="D443" s="18" t="n"/>
      <c r="E443" s="6">
        <f>IF(B443&amp;""="","",IFERROR(INDEX('الإعدادات'!$B$15:$B$29,MATCH(B443&amp;"",'الإعدادات'!$A$15:$A$29,0)),""))</f>
        <v/>
      </c>
      <c r="F443" s="19">
        <f>IF(B443&amp;""="","",IFERROR(INDEX('الإعدادات'!$C$15:$C$29,MATCH(B443&amp;"",'الإعدادات'!$A$15:$A$29,0)),""))</f>
        <v/>
      </c>
      <c r="G443" s="19">
        <f>IF(B443&amp;""="","",IFERROR(INDEX('الإعدادات'!$D$15:$D$29,MATCH(B443&amp;"",'الإعدادات'!$A$15:$A$29,0)),""))</f>
        <v/>
      </c>
      <c r="H443" s="19">
        <f>IF(AND(ISNUMBER(C443),ISNUMBER(D443)),C443+D443,"")</f>
        <v/>
      </c>
      <c r="I443" s="20">
        <f>IF(ISNUMBER(H443),IF(ISNUMBER(F443),IF(F443+G443=0,"",H443/(F443+G443)),""),"")</f>
        <v/>
      </c>
      <c r="J443" s="6">
        <f>IF(AND(A443&amp;""="",B443&amp;""=""),"",IF(A443&amp;""="","بدون طالب",IF(NOT(ISNUMBER(F443)),"مادة غير موجودة",IF(I443="","ناقص",IF(I443&gt;='الإعدادات'!$B$4,"ناجح","متعثر")))))</f>
        <v/>
      </c>
      <c r="K443" s="21">
        <f>IF(J443="","",IF(OR(J443="ناجح",J443="متعثر"),1,0))</f>
        <v/>
      </c>
      <c r="L443" s="19">
        <f>IF(K443=1,C443*INDEX('الإعدادات'!$E$15:$E$29,MATCH(B443&amp;"",'الإعدادات'!$A$15:$A$29,0)),"")</f>
        <v/>
      </c>
      <c r="M443" s="19">
        <f>IF(K443=1,D443*INDEX('الإعدادات'!$E$15:$E$29,MATCH(B443&amp;"",'الإعدادات'!$A$15:$A$29,0)),"")</f>
        <v/>
      </c>
      <c r="N443" s="19">
        <f>IF(K443=1,(F443+G443)*INDEX('الإعدادات'!$E$15:$E$29,MATCH(B443&amp;"",'الإعدادات'!$A$15:$A$29,0)),"")</f>
        <v/>
      </c>
      <c r="O443" s="15">
        <f>IF(J443="متعثر",COUNTIF($J$6:J443,"متعثر"),"")</f>
        <v/>
      </c>
      <c r="P443" s="6">
        <f>IF(J443="","",IF(J443="بدون طالب","اختر الطالب",IF(J443="مادة غير موجودة","اختر المادة من الإعدادات",IF(COUNTIF('الطلاب'!$A$6:$A$305,A443&amp;"")=0,"الطالب غير موجود في الطلاب",IF(IF(ISNUMBER(C443),IF(ISNUMBER(F443),IF(C443&gt;F443,1,0),0),0)=1,"أعمال السنة أكبر من الحد الأقصى",IF(IF(ISNUMBER(D443),IF(ISNUMBER(G443),IF(D443&gt;G443,1,0),0),0)=1,"النهائي أكبر من الحد الأقصى",IF(J443="ناقص","درجة غير مكتوبة","")))))))</f>
        <v/>
      </c>
    </row>
    <row r="444">
      <c r="A444" s="5" t="n"/>
      <c r="B444" s="5" t="n"/>
      <c r="C444" s="18" t="n"/>
      <c r="D444" s="18" t="n"/>
      <c r="E444" s="6">
        <f>IF(B444&amp;""="","",IFERROR(INDEX('الإعدادات'!$B$15:$B$29,MATCH(B444&amp;"",'الإعدادات'!$A$15:$A$29,0)),""))</f>
        <v/>
      </c>
      <c r="F444" s="19">
        <f>IF(B444&amp;""="","",IFERROR(INDEX('الإعدادات'!$C$15:$C$29,MATCH(B444&amp;"",'الإعدادات'!$A$15:$A$29,0)),""))</f>
        <v/>
      </c>
      <c r="G444" s="19">
        <f>IF(B444&amp;""="","",IFERROR(INDEX('الإعدادات'!$D$15:$D$29,MATCH(B444&amp;"",'الإعدادات'!$A$15:$A$29,0)),""))</f>
        <v/>
      </c>
      <c r="H444" s="19">
        <f>IF(AND(ISNUMBER(C444),ISNUMBER(D444)),C444+D444,"")</f>
        <v/>
      </c>
      <c r="I444" s="20">
        <f>IF(ISNUMBER(H444),IF(ISNUMBER(F444),IF(F444+G444=0,"",H444/(F444+G444)),""),"")</f>
        <v/>
      </c>
      <c r="J444" s="6">
        <f>IF(AND(A444&amp;""="",B444&amp;""=""),"",IF(A444&amp;""="","بدون طالب",IF(NOT(ISNUMBER(F444)),"مادة غير موجودة",IF(I444="","ناقص",IF(I444&gt;='الإعدادات'!$B$4,"ناجح","متعثر")))))</f>
        <v/>
      </c>
      <c r="K444" s="21">
        <f>IF(J444="","",IF(OR(J444="ناجح",J444="متعثر"),1,0))</f>
        <v/>
      </c>
      <c r="L444" s="19">
        <f>IF(K444=1,C444*INDEX('الإعدادات'!$E$15:$E$29,MATCH(B444&amp;"",'الإعدادات'!$A$15:$A$29,0)),"")</f>
        <v/>
      </c>
      <c r="M444" s="19">
        <f>IF(K444=1,D444*INDEX('الإعدادات'!$E$15:$E$29,MATCH(B444&amp;"",'الإعدادات'!$A$15:$A$29,0)),"")</f>
        <v/>
      </c>
      <c r="N444" s="19">
        <f>IF(K444=1,(F444+G444)*INDEX('الإعدادات'!$E$15:$E$29,MATCH(B444&amp;"",'الإعدادات'!$A$15:$A$29,0)),"")</f>
        <v/>
      </c>
      <c r="O444" s="15">
        <f>IF(J444="متعثر",COUNTIF($J$6:J444,"متعثر"),"")</f>
        <v/>
      </c>
      <c r="P444" s="6">
        <f>IF(J444="","",IF(J444="بدون طالب","اختر الطالب",IF(J444="مادة غير موجودة","اختر المادة من الإعدادات",IF(COUNTIF('الطلاب'!$A$6:$A$305,A444&amp;"")=0,"الطالب غير موجود في الطلاب",IF(IF(ISNUMBER(C444),IF(ISNUMBER(F444),IF(C444&gt;F444,1,0),0),0)=1,"أعمال السنة أكبر من الحد الأقصى",IF(IF(ISNUMBER(D444),IF(ISNUMBER(G444),IF(D444&gt;G444,1,0),0),0)=1,"النهائي أكبر من الحد الأقصى",IF(J444="ناقص","درجة غير مكتوبة","")))))))</f>
        <v/>
      </c>
    </row>
    <row r="445">
      <c r="A445" s="5" t="n"/>
      <c r="B445" s="5" t="n"/>
      <c r="C445" s="18" t="n"/>
      <c r="D445" s="18" t="n"/>
      <c r="E445" s="6">
        <f>IF(B445&amp;""="","",IFERROR(INDEX('الإعدادات'!$B$15:$B$29,MATCH(B445&amp;"",'الإعدادات'!$A$15:$A$29,0)),""))</f>
        <v/>
      </c>
      <c r="F445" s="19">
        <f>IF(B445&amp;""="","",IFERROR(INDEX('الإعدادات'!$C$15:$C$29,MATCH(B445&amp;"",'الإعدادات'!$A$15:$A$29,0)),""))</f>
        <v/>
      </c>
      <c r="G445" s="19">
        <f>IF(B445&amp;""="","",IFERROR(INDEX('الإعدادات'!$D$15:$D$29,MATCH(B445&amp;"",'الإعدادات'!$A$15:$A$29,0)),""))</f>
        <v/>
      </c>
      <c r="H445" s="19">
        <f>IF(AND(ISNUMBER(C445),ISNUMBER(D445)),C445+D445,"")</f>
        <v/>
      </c>
      <c r="I445" s="20">
        <f>IF(ISNUMBER(H445),IF(ISNUMBER(F445),IF(F445+G445=0,"",H445/(F445+G445)),""),"")</f>
        <v/>
      </c>
      <c r="J445" s="6">
        <f>IF(AND(A445&amp;""="",B445&amp;""=""),"",IF(A445&amp;""="","بدون طالب",IF(NOT(ISNUMBER(F445)),"مادة غير موجودة",IF(I445="","ناقص",IF(I445&gt;='الإعدادات'!$B$4,"ناجح","متعثر")))))</f>
        <v/>
      </c>
      <c r="K445" s="21">
        <f>IF(J445="","",IF(OR(J445="ناجح",J445="متعثر"),1,0))</f>
        <v/>
      </c>
      <c r="L445" s="19">
        <f>IF(K445=1,C445*INDEX('الإعدادات'!$E$15:$E$29,MATCH(B445&amp;"",'الإعدادات'!$A$15:$A$29,0)),"")</f>
        <v/>
      </c>
      <c r="M445" s="19">
        <f>IF(K445=1,D445*INDEX('الإعدادات'!$E$15:$E$29,MATCH(B445&amp;"",'الإعدادات'!$A$15:$A$29,0)),"")</f>
        <v/>
      </c>
      <c r="N445" s="19">
        <f>IF(K445=1,(F445+G445)*INDEX('الإعدادات'!$E$15:$E$29,MATCH(B445&amp;"",'الإعدادات'!$A$15:$A$29,0)),"")</f>
        <v/>
      </c>
      <c r="O445" s="15">
        <f>IF(J445="متعثر",COUNTIF($J$6:J445,"متعثر"),"")</f>
        <v/>
      </c>
      <c r="P445" s="6">
        <f>IF(J445="","",IF(J445="بدون طالب","اختر الطالب",IF(J445="مادة غير موجودة","اختر المادة من الإعدادات",IF(COUNTIF('الطلاب'!$A$6:$A$305,A445&amp;"")=0,"الطالب غير موجود في الطلاب",IF(IF(ISNUMBER(C445),IF(ISNUMBER(F445),IF(C445&gt;F445,1,0),0),0)=1,"أعمال السنة أكبر من الحد الأقصى",IF(IF(ISNUMBER(D445),IF(ISNUMBER(G445),IF(D445&gt;G445,1,0),0),0)=1,"النهائي أكبر من الحد الأقصى",IF(J445="ناقص","درجة غير مكتوبة","")))))))</f>
        <v/>
      </c>
    </row>
    <row r="446">
      <c r="A446" s="5" t="n"/>
      <c r="B446" s="5" t="n"/>
      <c r="C446" s="18" t="n"/>
      <c r="D446" s="18" t="n"/>
      <c r="E446" s="6">
        <f>IF(B446&amp;""="","",IFERROR(INDEX('الإعدادات'!$B$15:$B$29,MATCH(B446&amp;"",'الإعدادات'!$A$15:$A$29,0)),""))</f>
        <v/>
      </c>
      <c r="F446" s="19">
        <f>IF(B446&amp;""="","",IFERROR(INDEX('الإعدادات'!$C$15:$C$29,MATCH(B446&amp;"",'الإعدادات'!$A$15:$A$29,0)),""))</f>
        <v/>
      </c>
      <c r="G446" s="19">
        <f>IF(B446&amp;""="","",IFERROR(INDEX('الإعدادات'!$D$15:$D$29,MATCH(B446&amp;"",'الإعدادات'!$A$15:$A$29,0)),""))</f>
        <v/>
      </c>
      <c r="H446" s="19">
        <f>IF(AND(ISNUMBER(C446),ISNUMBER(D446)),C446+D446,"")</f>
        <v/>
      </c>
      <c r="I446" s="20">
        <f>IF(ISNUMBER(H446),IF(ISNUMBER(F446),IF(F446+G446=0,"",H446/(F446+G446)),""),"")</f>
        <v/>
      </c>
      <c r="J446" s="6">
        <f>IF(AND(A446&amp;""="",B446&amp;""=""),"",IF(A446&amp;""="","بدون طالب",IF(NOT(ISNUMBER(F446)),"مادة غير موجودة",IF(I446="","ناقص",IF(I446&gt;='الإعدادات'!$B$4,"ناجح","متعثر")))))</f>
        <v/>
      </c>
      <c r="K446" s="21">
        <f>IF(J446="","",IF(OR(J446="ناجح",J446="متعثر"),1,0))</f>
        <v/>
      </c>
      <c r="L446" s="19">
        <f>IF(K446=1,C446*INDEX('الإعدادات'!$E$15:$E$29,MATCH(B446&amp;"",'الإعدادات'!$A$15:$A$29,0)),"")</f>
        <v/>
      </c>
      <c r="M446" s="19">
        <f>IF(K446=1,D446*INDEX('الإعدادات'!$E$15:$E$29,MATCH(B446&amp;"",'الإعدادات'!$A$15:$A$29,0)),"")</f>
        <v/>
      </c>
      <c r="N446" s="19">
        <f>IF(K446=1,(F446+G446)*INDEX('الإعدادات'!$E$15:$E$29,MATCH(B446&amp;"",'الإعدادات'!$A$15:$A$29,0)),"")</f>
        <v/>
      </c>
      <c r="O446" s="15">
        <f>IF(J446="متعثر",COUNTIF($J$6:J446,"متعثر"),"")</f>
        <v/>
      </c>
      <c r="P446" s="6">
        <f>IF(J446="","",IF(J446="بدون طالب","اختر الطالب",IF(J446="مادة غير موجودة","اختر المادة من الإعدادات",IF(COUNTIF('الطلاب'!$A$6:$A$305,A446&amp;"")=0,"الطالب غير موجود في الطلاب",IF(IF(ISNUMBER(C446),IF(ISNUMBER(F446),IF(C446&gt;F446,1,0),0),0)=1,"أعمال السنة أكبر من الحد الأقصى",IF(IF(ISNUMBER(D446),IF(ISNUMBER(G446),IF(D446&gt;G446,1,0),0),0)=1,"النهائي أكبر من الحد الأقصى",IF(J446="ناقص","درجة غير مكتوبة","")))))))</f>
        <v/>
      </c>
    </row>
    <row r="447">
      <c r="A447" s="5" t="n"/>
      <c r="B447" s="5" t="n"/>
      <c r="C447" s="18" t="n"/>
      <c r="D447" s="18" t="n"/>
      <c r="E447" s="6">
        <f>IF(B447&amp;""="","",IFERROR(INDEX('الإعدادات'!$B$15:$B$29,MATCH(B447&amp;"",'الإعدادات'!$A$15:$A$29,0)),""))</f>
        <v/>
      </c>
      <c r="F447" s="19">
        <f>IF(B447&amp;""="","",IFERROR(INDEX('الإعدادات'!$C$15:$C$29,MATCH(B447&amp;"",'الإعدادات'!$A$15:$A$29,0)),""))</f>
        <v/>
      </c>
      <c r="G447" s="19">
        <f>IF(B447&amp;""="","",IFERROR(INDEX('الإعدادات'!$D$15:$D$29,MATCH(B447&amp;"",'الإعدادات'!$A$15:$A$29,0)),""))</f>
        <v/>
      </c>
      <c r="H447" s="19">
        <f>IF(AND(ISNUMBER(C447),ISNUMBER(D447)),C447+D447,"")</f>
        <v/>
      </c>
      <c r="I447" s="20">
        <f>IF(ISNUMBER(H447),IF(ISNUMBER(F447),IF(F447+G447=0,"",H447/(F447+G447)),""),"")</f>
        <v/>
      </c>
      <c r="J447" s="6">
        <f>IF(AND(A447&amp;""="",B447&amp;""=""),"",IF(A447&amp;""="","بدون طالب",IF(NOT(ISNUMBER(F447)),"مادة غير موجودة",IF(I447="","ناقص",IF(I447&gt;='الإعدادات'!$B$4,"ناجح","متعثر")))))</f>
        <v/>
      </c>
      <c r="K447" s="21">
        <f>IF(J447="","",IF(OR(J447="ناجح",J447="متعثر"),1,0))</f>
        <v/>
      </c>
      <c r="L447" s="19">
        <f>IF(K447=1,C447*INDEX('الإعدادات'!$E$15:$E$29,MATCH(B447&amp;"",'الإعدادات'!$A$15:$A$29,0)),"")</f>
        <v/>
      </c>
      <c r="M447" s="19">
        <f>IF(K447=1,D447*INDEX('الإعدادات'!$E$15:$E$29,MATCH(B447&amp;"",'الإعدادات'!$A$15:$A$29,0)),"")</f>
        <v/>
      </c>
      <c r="N447" s="19">
        <f>IF(K447=1,(F447+G447)*INDEX('الإعدادات'!$E$15:$E$29,MATCH(B447&amp;"",'الإعدادات'!$A$15:$A$29,0)),"")</f>
        <v/>
      </c>
      <c r="O447" s="15">
        <f>IF(J447="متعثر",COUNTIF($J$6:J447,"متعثر"),"")</f>
        <v/>
      </c>
      <c r="P447" s="6">
        <f>IF(J447="","",IF(J447="بدون طالب","اختر الطالب",IF(J447="مادة غير موجودة","اختر المادة من الإعدادات",IF(COUNTIF('الطلاب'!$A$6:$A$305,A447&amp;"")=0,"الطالب غير موجود في الطلاب",IF(IF(ISNUMBER(C447),IF(ISNUMBER(F447),IF(C447&gt;F447,1,0),0),0)=1,"أعمال السنة أكبر من الحد الأقصى",IF(IF(ISNUMBER(D447),IF(ISNUMBER(G447),IF(D447&gt;G447,1,0),0),0)=1,"النهائي أكبر من الحد الأقصى",IF(J447="ناقص","درجة غير مكتوبة","")))))))</f>
        <v/>
      </c>
    </row>
    <row r="448">
      <c r="A448" s="5" t="n"/>
      <c r="B448" s="5" t="n"/>
      <c r="C448" s="18" t="n"/>
      <c r="D448" s="18" t="n"/>
      <c r="E448" s="6">
        <f>IF(B448&amp;""="","",IFERROR(INDEX('الإعدادات'!$B$15:$B$29,MATCH(B448&amp;"",'الإعدادات'!$A$15:$A$29,0)),""))</f>
        <v/>
      </c>
      <c r="F448" s="19">
        <f>IF(B448&amp;""="","",IFERROR(INDEX('الإعدادات'!$C$15:$C$29,MATCH(B448&amp;"",'الإعدادات'!$A$15:$A$29,0)),""))</f>
        <v/>
      </c>
      <c r="G448" s="19">
        <f>IF(B448&amp;""="","",IFERROR(INDEX('الإعدادات'!$D$15:$D$29,MATCH(B448&amp;"",'الإعدادات'!$A$15:$A$29,0)),""))</f>
        <v/>
      </c>
      <c r="H448" s="19">
        <f>IF(AND(ISNUMBER(C448),ISNUMBER(D448)),C448+D448,"")</f>
        <v/>
      </c>
      <c r="I448" s="20">
        <f>IF(ISNUMBER(H448),IF(ISNUMBER(F448),IF(F448+G448=0,"",H448/(F448+G448)),""),"")</f>
        <v/>
      </c>
      <c r="J448" s="6">
        <f>IF(AND(A448&amp;""="",B448&amp;""=""),"",IF(A448&amp;""="","بدون طالب",IF(NOT(ISNUMBER(F448)),"مادة غير موجودة",IF(I448="","ناقص",IF(I448&gt;='الإعدادات'!$B$4,"ناجح","متعثر")))))</f>
        <v/>
      </c>
      <c r="K448" s="21">
        <f>IF(J448="","",IF(OR(J448="ناجح",J448="متعثر"),1,0))</f>
        <v/>
      </c>
      <c r="L448" s="19">
        <f>IF(K448=1,C448*INDEX('الإعدادات'!$E$15:$E$29,MATCH(B448&amp;"",'الإعدادات'!$A$15:$A$29,0)),"")</f>
        <v/>
      </c>
      <c r="M448" s="19">
        <f>IF(K448=1,D448*INDEX('الإعدادات'!$E$15:$E$29,MATCH(B448&amp;"",'الإعدادات'!$A$15:$A$29,0)),"")</f>
        <v/>
      </c>
      <c r="N448" s="19">
        <f>IF(K448=1,(F448+G448)*INDEX('الإعدادات'!$E$15:$E$29,MATCH(B448&amp;"",'الإعدادات'!$A$15:$A$29,0)),"")</f>
        <v/>
      </c>
      <c r="O448" s="15">
        <f>IF(J448="متعثر",COUNTIF($J$6:J448,"متعثر"),"")</f>
        <v/>
      </c>
      <c r="P448" s="6">
        <f>IF(J448="","",IF(J448="بدون طالب","اختر الطالب",IF(J448="مادة غير موجودة","اختر المادة من الإعدادات",IF(COUNTIF('الطلاب'!$A$6:$A$305,A448&amp;"")=0,"الطالب غير موجود في الطلاب",IF(IF(ISNUMBER(C448),IF(ISNUMBER(F448),IF(C448&gt;F448,1,0),0),0)=1,"أعمال السنة أكبر من الحد الأقصى",IF(IF(ISNUMBER(D448),IF(ISNUMBER(G448),IF(D448&gt;G448,1,0),0),0)=1,"النهائي أكبر من الحد الأقصى",IF(J448="ناقص","درجة غير مكتوبة","")))))))</f>
        <v/>
      </c>
    </row>
    <row r="449">
      <c r="A449" s="5" t="n"/>
      <c r="B449" s="5" t="n"/>
      <c r="C449" s="18" t="n"/>
      <c r="D449" s="18" t="n"/>
      <c r="E449" s="6">
        <f>IF(B449&amp;""="","",IFERROR(INDEX('الإعدادات'!$B$15:$B$29,MATCH(B449&amp;"",'الإعدادات'!$A$15:$A$29,0)),""))</f>
        <v/>
      </c>
      <c r="F449" s="19">
        <f>IF(B449&amp;""="","",IFERROR(INDEX('الإعدادات'!$C$15:$C$29,MATCH(B449&amp;"",'الإعدادات'!$A$15:$A$29,0)),""))</f>
        <v/>
      </c>
      <c r="G449" s="19">
        <f>IF(B449&amp;""="","",IFERROR(INDEX('الإعدادات'!$D$15:$D$29,MATCH(B449&amp;"",'الإعدادات'!$A$15:$A$29,0)),""))</f>
        <v/>
      </c>
      <c r="H449" s="19">
        <f>IF(AND(ISNUMBER(C449),ISNUMBER(D449)),C449+D449,"")</f>
        <v/>
      </c>
      <c r="I449" s="20">
        <f>IF(ISNUMBER(H449),IF(ISNUMBER(F449),IF(F449+G449=0,"",H449/(F449+G449)),""),"")</f>
        <v/>
      </c>
      <c r="J449" s="6">
        <f>IF(AND(A449&amp;""="",B449&amp;""=""),"",IF(A449&amp;""="","بدون طالب",IF(NOT(ISNUMBER(F449)),"مادة غير موجودة",IF(I449="","ناقص",IF(I449&gt;='الإعدادات'!$B$4,"ناجح","متعثر")))))</f>
        <v/>
      </c>
      <c r="K449" s="21">
        <f>IF(J449="","",IF(OR(J449="ناجح",J449="متعثر"),1,0))</f>
        <v/>
      </c>
      <c r="L449" s="19">
        <f>IF(K449=1,C449*INDEX('الإعدادات'!$E$15:$E$29,MATCH(B449&amp;"",'الإعدادات'!$A$15:$A$29,0)),"")</f>
        <v/>
      </c>
      <c r="M449" s="19">
        <f>IF(K449=1,D449*INDEX('الإعدادات'!$E$15:$E$29,MATCH(B449&amp;"",'الإعدادات'!$A$15:$A$29,0)),"")</f>
        <v/>
      </c>
      <c r="N449" s="19">
        <f>IF(K449=1,(F449+G449)*INDEX('الإعدادات'!$E$15:$E$29,MATCH(B449&amp;"",'الإعدادات'!$A$15:$A$29,0)),"")</f>
        <v/>
      </c>
      <c r="O449" s="15">
        <f>IF(J449="متعثر",COUNTIF($J$6:J449,"متعثر"),"")</f>
        <v/>
      </c>
      <c r="P449" s="6">
        <f>IF(J449="","",IF(J449="بدون طالب","اختر الطالب",IF(J449="مادة غير موجودة","اختر المادة من الإعدادات",IF(COUNTIF('الطلاب'!$A$6:$A$305,A449&amp;"")=0,"الطالب غير موجود في الطلاب",IF(IF(ISNUMBER(C449),IF(ISNUMBER(F449),IF(C449&gt;F449,1,0),0),0)=1,"أعمال السنة أكبر من الحد الأقصى",IF(IF(ISNUMBER(D449),IF(ISNUMBER(G449),IF(D449&gt;G449,1,0),0),0)=1,"النهائي أكبر من الحد الأقصى",IF(J449="ناقص","درجة غير مكتوبة","")))))))</f>
        <v/>
      </c>
    </row>
    <row r="450">
      <c r="A450" s="5" t="n"/>
      <c r="B450" s="5" t="n"/>
      <c r="C450" s="18" t="n"/>
      <c r="D450" s="18" t="n"/>
      <c r="E450" s="6">
        <f>IF(B450&amp;""="","",IFERROR(INDEX('الإعدادات'!$B$15:$B$29,MATCH(B450&amp;"",'الإعدادات'!$A$15:$A$29,0)),""))</f>
        <v/>
      </c>
      <c r="F450" s="19">
        <f>IF(B450&amp;""="","",IFERROR(INDEX('الإعدادات'!$C$15:$C$29,MATCH(B450&amp;"",'الإعدادات'!$A$15:$A$29,0)),""))</f>
        <v/>
      </c>
      <c r="G450" s="19">
        <f>IF(B450&amp;""="","",IFERROR(INDEX('الإعدادات'!$D$15:$D$29,MATCH(B450&amp;"",'الإعدادات'!$A$15:$A$29,0)),""))</f>
        <v/>
      </c>
      <c r="H450" s="19">
        <f>IF(AND(ISNUMBER(C450),ISNUMBER(D450)),C450+D450,"")</f>
        <v/>
      </c>
      <c r="I450" s="20">
        <f>IF(ISNUMBER(H450),IF(ISNUMBER(F450),IF(F450+G450=0,"",H450/(F450+G450)),""),"")</f>
        <v/>
      </c>
      <c r="J450" s="6">
        <f>IF(AND(A450&amp;""="",B450&amp;""=""),"",IF(A450&amp;""="","بدون طالب",IF(NOT(ISNUMBER(F450)),"مادة غير موجودة",IF(I450="","ناقص",IF(I450&gt;='الإعدادات'!$B$4,"ناجح","متعثر")))))</f>
        <v/>
      </c>
      <c r="K450" s="21">
        <f>IF(J450="","",IF(OR(J450="ناجح",J450="متعثر"),1,0))</f>
        <v/>
      </c>
      <c r="L450" s="19">
        <f>IF(K450=1,C450*INDEX('الإعدادات'!$E$15:$E$29,MATCH(B450&amp;"",'الإعدادات'!$A$15:$A$29,0)),"")</f>
        <v/>
      </c>
      <c r="M450" s="19">
        <f>IF(K450=1,D450*INDEX('الإعدادات'!$E$15:$E$29,MATCH(B450&amp;"",'الإعدادات'!$A$15:$A$29,0)),"")</f>
        <v/>
      </c>
      <c r="N450" s="19">
        <f>IF(K450=1,(F450+G450)*INDEX('الإعدادات'!$E$15:$E$29,MATCH(B450&amp;"",'الإعدادات'!$A$15:$A$29,0)),"")</f>
        <v/>
      </c>
      <c r="O450" s="15">
        <f>IF(J450="متعثر",COUNTIF($J$6:J450,"متعثر"),"")</f>
        <v/>
      </c>
      <c r="P450" s="6">
        <f>IF(J450="","",IF(J450="بدون طالب","اختر الطالب",IF(J450="مادة غير موجودة","اختر المادة من الإعدادات",IF(COUNTIF('الطلاب'!$A$6:$A$305,A450&amp;"")=0,"الطالب غير موجود في الطلاب",IF(IF(ISNUMBER(C450),IF(ISNUMBER(F450),IF(C450&gt;F450,1,0),0),0)=1,"أعمال السنة أكبر من الحد الأقصى",IF(IF(ISNUMBER(D450),IF(ISNUMBER(G450),IF(D450&gt;G450,1,0),0),0)=1,"النهائي أكبر من الحد الأقصى",IF(J450="ناقص","درجة غير مكتوبة","")))))))</f>
        <v/>
      </c>
    </row>
    <row r="451">
      <c r="A451" s="5" t="n"/>
      <c r="B451" s="5" t="n"/>
      <c r="C451" s="18" t="n"/>
      <c r="D451" s="18" t="n"/>
      <c r="E451" s="6">
        <f>IF(B451&amp;""="","",IFERROR(INDEX('الإعدادات'!$B$15:$B$29,MATCH(B451&amp;"",'الإعدادات'!$A$15:$A$29,0)),""))</f>
        <v/>
      </c>
      <c r="F451" s="19">
        <f>IF(B451&amp;""="","",IFERROR(INDEX('الإعدادات'!$C$15:$C$29,MATCH(B451&amp;"",'الإعدادات'!$A$15:$A$29,0)),""))</f>
        <v/>
      </c>
      <c r="G451" s="19">
        <f>IF(B451&amp;""="","",IFERROR(INDEX('الإعدادات'!$D$15:$D$29,MATCH(B451&amp;"",'الإعدادات'!$A$15:$A$29,0)),""))</f>
        <v/>
      </c>
      <c r="H451" s="19">
        <f>IF(AND(ISNUMBER(C451),ISNUMBER(D451)),C451+D451,"")</f>
        <v/>
      </c>
      <c r="I451" s="20">
        <f>IF(ISNUMBER(H451),IF(ISNUMBER(F451),IF(F451+G451=0,"",H451/(F451+G451)),""),"")</f>
        <v/>
      </c>
      <c r="J451" s="6">
        <f>IF(AND(A451&amp;""="",B451&amp;""=""),"",IF(A451&amp;""="","بدون طالب",IF(NOT(ISNUMBER(F451)),"مادة غير موجودة",IF(I451="","ناقص",IF(I451&gt;='الإعدادات'!$B$4,"ناجح","متعثر")))))</f>
        <v/>
      </c>
      <c r="K451" s="21">
        <f>IF(J451="","",IF(OR(J451="ناجح",J451="متعثر"),1,0))</f>
        <v/>
      </c>
      <c r="L451" s="19">
        <f>IF(K451=1,C451*INDEX('الإعدادات'!$E$15:$E$29,MATCH(B451&amp;"",'الإعدادات'!$A$15:$A$29,0)),"")</f>
        <v/>
      </c>
      <c r="M451" s="19">
        <f>IF(K451=1,D451*INDEX('الإعدادات'!$E$15:$E$29,MATCH(B451&amp;"",'الإعدادات'!$A$15:$A$29,0)),"")</f>
        <v/>
      </c>
      <c r="N451" s="19">
        <f>IF(K451=1,(F451+G451)*INDEX('الإعدادات'!$E$15:$E$29,MATCH(B451&amp;"",'الإعدادات'!$A$15:$A$29,0)),"")</f>
        <v/>
      </c>
      <c r="O451" s="15">
        <f>IF(J451="متعثر",COUNTIF($J$6:J451,"متعثر"),"")</f>
        <v/>
      </c>
      <c r="P451" s="6">
        <f>IF(J451="","",IF(J451="بدون طالب","اختر الطالب",IF(J451="مادة غير موجودة","اختر المادة من الإعدادات",IF(COUNTIF('الطلاب'!$A$6:$A$305,A451&amp;"")=0,"الطالب غير موجود في الطلاب",IF(IF(ISNUMBER(C451),IF(ISNUMBER(F451),IF(C451&gt;F451,1,0),0),0)=1,"أعمال السنة أكبر من الحد الأقصى",IF(IF(ISNUMBER(D451),IF(ISNUMBER(G451),IF(D451&gt;G451,1,0),0),0)=1,"النهائي أكبر من الحد الأقصى",IF(J451="ناقص","درجة غير مكتوبة","")))))))</f>
        <v/>
      </c>
    </row>
    <row r="452">
      <c r="A452" s="5" t="n"/>
      <c r="B452" s="5" t="n"/>
      <c r="C452" s="18" t="n"/>
      <c r="D452" s="18" t="n"/>
      <c r="E452" s="6">
        <f>IF(B452&amp;""="","",IFERROR(INDEX('الإعدادات'!$B$15:$B$29,MATCH(B452&amp;"",'الإعدادات'!$A$15:$A$29,0)),""))</f>
        <v/>
      </c>
      <c r="F452" s="19">
        <f>IF(B452&amp;""="","",IFERROR(INDEX('الإعدادات'!$C$15:$C$29,MATCH(B452&amp;"",'الإعدادات'!$A$15:$A$29,0)),""))</f>
        <v/>
      </c>
      <c r="G452" s="19">
        <f>IF(B452&amp;""="","",IFERROR(INDEX('الإعدادات'!$D$15:$D$29,MATCH(B452&amp;"",'الإعدادات'!$A$15:$A$29,0)),""))</f>
        <v/>
      </c>
      <c r="H452" s="19">
        <f>IF(AND(ISNUMBER(C452),ISNUMBER(D452)),C452+D452,"")</f>
        <v/>
      </c>
      <c r="I452" s="20">
        <f>IF(ISNUMBER(H452),IF(ISNUMBER(F452),IF(F452+G452=0,"",H452/(F452+G452)),""),"")</f>
        <v/>
      </c>
      <c r="J452" s="6">
        <f>IF(AND(A452&amp;""="",B452&amp;""=""),"",IF(A452&amp;""="","بدون طالب",IF(NOT(ISNUMBER(F452)),"مادة غير موجودة",IF(I452="","ناقص",IF(I452&gt;='الإعدادات'!$B$4,"ناجح","متعثر")))))</f>
        <v/>
      </c>
      <c r="K452" s="21">
        <f>IF(J452="","",IF(OR(J452="ناجح",J452="متعثر"),1,0))</f>
        <v/>
      </c>
      <c r="L452" s="19">
        <f>IF(K452=1,C452*INDEX('الإعدادات'!$E$15:$E$29,MATCH(B452&amp;"",'الإعدادات'!$A$15:$A$29,0)),"")</f>
        <v/>
      </c>
      <c r="M452" s="19">
        <f>IF(K452=1,D452*INDEX('الإعدادات'!$E$15:$E$29,MATCH(B452&amp;"",'الإعدادات'!$A$15:$A$29,0)),"")</f>
        <v/>
      </c>
      <c r="N452" s="19">
        <f>IF(K452=1,(F452+G452)*INDEX('الإعدادات'!$E$15:$E$29,MATCH(B452&amp;"",'الإعدادات'!$A$15:$A$29,0)),"")</f>
        <v/>
      </c>
      <c r="O452" s="15">
        <f>IF(J452="متعثر",COUNTIF($J$6:J452,"متعثر"),"")</f>
        <v/>
      </c>
      <c r="P452" s="6">
        <f>IF(J452="","",IF(J452="بدون طالب","اختر الطالب",IF(J452="مادة غير موجودة","اختر المادة من الإعدادات",IF(COUNTIF('الطلاب'!$A$6:$A$305,A452&amp;"")=0,"الطالب غير موجود في الطلاب",IF(IF(ISNUMBER(C452),IF(ISNUMBER(F452),IF(C452&gt;F452,1,0),0),0)=1,"أعمال السنة أكبر من الحد الأقصى",IF(IF(ISNUMBER(D452),IF(ISNUMBER(G452),IF(D452&gt;G452,1,0),0),0)=1,"النهائي أكبر من الحد الأقصى",IF(J452="ناقص","درجة غير مكتوبة","")))))))</f>
        <v/>
      </c>
    </row>
    <row r="453">
      <c r="A453" s="5" t="n"/>
      <c r="B453" s="5" t="n"/>
      <c r="C453" s="18" t="n"/>
      <c r="D453" s="18" t="n"/>
      <c r="E453" s="6">
        <f>IF(B453&amp;""="","",IFERROR(INDEX('الإعدادات'!$B$15:$B$29,MATCH(B453&amp;"",'الإعدادات'!$A$15:$A$29,0)),""))</f>
        <v/>
      </c>
      <c r="F453" s="19">
        <f>IF(B453&amp;""="","",IFERROR(INDEX('الإعدادات'!$C$15:$C$29,MATCH(B453&amp;"",'الإعدادات'!$A$15:$A$29,0)),""))</f>
        <v/>
      </c>
      <c r="G453" s="19">
        <f>IF(B453&amp;""="","",IFERROR(INDEX('الإعدادات'!$D$15:$D$29,MATCH(B453&amp;"",'الإعدادات'!$A$15:$A$29,0)),""))</f>
        <v/>
      </c>
      <c r="H453" s="19">
        <f>IF(AND(ISNUMBER(C453),ISNUMBER(D453)),C453+D453,"")</f>
        <v/>
      </c>
      <c r="I453" s="20">
        <f>IF(ISNUMBER(H453),IF(ISNUMBER(F453),IF(F453+G453=0,"",H453/(F453+G453)),""),"")</f>
        <v/>
      </c>
      <c r="J453" s="6">
        <f>IF(AND(A453&amp;""="",B453&amp;""=""),"",IF(A453&amp;""="","بدون طالب",IF(NOT(ISNUMBER(F453)),"مادة غير موجودة",IF(I453="","ناقص",IF(I453&gt;='الإعدادات'!$B$4,"ناجح","متعثر")))))</f>
        <v/>
      </c>
      <c r="K453" s="21">
        <f>IF(J453="","",IF(OR(J453="ناجح",J453="متعثر"),1,0))</f>
        <v/>
      </c>
      <c r="L453" s="19">
        <f>IF(K453=1,C453*INDEX('الإعدادات'!$E$15:$E$29,MATCH(B453&amp;"",'الإعدادات'!$A$15:$A$29,0)),"")</f>
        <v/>
      </c>
      <c r="M453" s="19">
        <f>IF(K453=1,D453*INDEX('الإعدادات'!$E$15:$E$29,MATCH(B453&amp;"",'الإعدادات'!$A$15:$A$29,0)),"")</f>
        <v/>
      </c>
      <c r="N453" s="19">
        <f>IF(K453=1,(F453+G453)*INDEX('الإعدادات'!$E$15:$E$29,MATCH(B453&amp;"",'الإعدادات'!$A$15:$A$29,0)),"")</f>
        <v/>
      </c>
      <c r="O453" s="15">
        <f>IF(J453="متعثر",COUNTIF($J$6:J453,"متعثر"),"")</f>
        <v/>
      </c>
      <c r="P453" s="6">
        <f>IF(J453="","",IF(J453="بدون طالب","اختر الطالب",IF(J453="مادة غير موجودة","اختر المادة من الإعدادات",IF(COUNTIF('الطلاب'!$A$6:$A$305,A453&amp;"")=0,"الطالب غير موجود في الطلاب",IF(IF(ISNUMBER(C453),IF(ISNUMBER(F453),IF(C453&gt;F453,1,0),0),0)=1,"أعمال السنة أكبر من الحد الأقصى",IF(IF(ISNUMBER(D453),IF(ISNUMBER(G453),IF(D453&gt;G453,1,0),0),0)=1,"النهائي أكبر من الحد الأقصى",IF(J453="ناقص","درجة غير مكتوبة","")))))))</f>
        <v/>
      </c>
    </row>
    <row r="454">
      <c r="A454" s="5" t="n"/>
      <c r="B454" s="5" t="n"/>
      <c r="C454" s="18" t="n"/>
      <c r="D454" s="18" t="n"/>
      <c r="E454" s="6">
        <f>IF(B454&amp;""="","",IFERROR(INDEX('الإعدادات'!$B$15:$B$29,MATCH(B454&amp;"",'الإعدادات'!$A$15:$A$29,0)),""))</f>
        <v/>
      </c>
      <c r="F454" s="19">
        <f>IF(B454&amp;""="","",IFERROR(INDEX('الإعدادات'!$C$15:$C$29,MATCH(B454&amp;"",'الإعدادات'!$A$15:$A$29,0)),""))</f>
        <v/>
      </c>
      <c r="G454" s="19">
        <f>IF(B454&amp;""="","",IFERROR(INDEX('الإعدادات'!$D$15:$D$29,MATCH(B454&amp;"",'الإعدادات'!$A$15:$A$29,0)),""))</f>
        <v/>
      </c>
      <c r="H454" s="19">
        <f>IF(AND(ISNUMBER(C454),ISNUMBER(D454)),C454+D454,"")</f>
        <v/>
      </c>
      <c r="I454" s="20">
        <f>IF(ISNUMBER(H454),IF(ISNUMBER(F454),IF(F454+G454=0,"",H454/(F454+G454)),""),"")</f>
        <v/>
      </c>
      <c r="J454" s="6">
        <f>IF(AND(A454&amp;""="",B454&amp;""=""),"",IF(A454&amp;""="","بدون طالب",IF(NOT(ISNUMBER(F454)),"مادة غير موجودة",IF(I454="","ناقص",IF(I454&gt;='الإعدادات'!$B$4,"ناجح","متعثر")))))</f>
        <v/>
      </c>
      <c r="K454" s="21">
        <f>IF(J454="","",IF(OR(J454="ناجح",J454="متعثر"),1,0))</f>
        <v/>
      </c>
      <c r="L454" s="19">
        <f>IF(K454=1,C454*INDEX('الإعدادات'!$E$15:$E$29,MATCH(B454&amp;"",'الإعدادات'!$A$15:$A$29,0)),"")</f>
        <v/>
      </c>
      <c r="M454" s="19">
        <f>IF(K454=1,D454*INDEX('الإعدادات'!$E$15:$E$29,MATCH(B454&amp;"",'الإعدادات'!$A$15:$A$29,0)),"")</f>
        <v/>
      </c>
      <c r="N454" s="19">
        <f>IF(K454=1,(F454+G454)*INDEX('الإعدادات'!$E$15:$E$29,MATCH(B454&amp;"",'الإعدادات'!$A$15:$A$29,0)),"")</f>
        <v/>
      </c>
      <c r="O454" s="15">
        <f>IF(J454="متعثر",COUNTIF($J$6:J454,"متعثر"),"")</f>
        <v/>
      </c>
      <c r="P454" s="6">
        <f>IF(J454="","",IF(J454="بدون طالب","اختر الطالب",IF(J454="مادة غير موجودة","اختر المادة من الإعدادات",IF(COUNTIF('الطلاب'!$A$6:$A$305,A454&amp;"")=0,"الطالب غير موجود في الطلاب",IF(IF(ISNUMBER(C454),IF(ISNUMBER(F454),IF(C454&gt;F454,1,0),0),0)=1,"أعمال السنة أكبر من الحد الأقصى",IF(IF(ISNUMBER(D454),IF(ISNUMBER(G454),IF(D454&gt;G454,1,0),0),0)=1,"النهائي أكبر من الحد الأقصى",IF(J454="ناقص","درجة غير مكتوبة","")))))))</f>
        <v/>
      </c>
    </row>
    <row r="455">
      <c r="A455" s="5" t="n"/>
      <c r="B455" s="5" t="n"/>
      <c r="C455" s="18" t="n"/>
      <c r="D455" s="18" t="n"/>
      <c r="E455" s="6">
        <f>IF(B455&amp;""="","",IFERROR(INDEX('الإعدادات'!$B$15:$B$29,MATCH(B455&amp;"",'الإعدادات'!$A$15:$A$29,0)),""))</f>
        <v/>
      </c>
      <c r="F455" s="19">
        <f>IF(B455&amp;""="","",IFERROR(INDEX('الإعدادات'!$C$15:$C$29,MATCH(B455&amp;"",'الإعدادات'!$A$15:$A$29,0)),""))</f>
        <v/>
      </c>
      <c r="G455" s="19">
        <f>IF(B455&amp;""="","",IFERROR(INDEX('الإعدادات'!$D$15:$D$29,MATCH(B455&amp;"",'الإعدادات'!$A$15:$A$29,0)),""))</f>
        <v/>
      </c>
      <c r="H455" s="19">
        <f>IF(AND(ISNUMBER(C455),ISNUMBER(D455)),C455+D455,"")</f>
        <v/>
      </c>
      <c r="I455" s="20">
        <f>IF(ISNUMBER(H455),IF(ISNUMBER(F455),IF(F455+G455=0,"",H455/(F455+G455)),""),"")</f>
        <v/>
      </c>
      <c r="J455" s="6">
        <f>IF(AND(A455&amp;""="",B455&amp;""=""),"",IF(A455&amp;""="","بدون طالب",IF(NOT(ISNUMBER(F455)),"مادة غير موجودة",IF(I455="","ناقص",IF(I455&gt;='الإعدادات'!$B$4,"ناجح","متعثر")))))</f>
        <v/>
      </c>
      <c r="K455" s="21">
        <f>IF(J455="","",IF(OR(J455="ناجح",J455="متعثر"),1,0))</f>
        <v/>
      </c>
      <c r="L455" s="19">
        <f>IF(K455=1,C455*INDEX('الإعدادات'!$E$15:$E$29,MATCH(B455&amp;"",'الإعدادات'!$A$15:$A$29,0)),"")</f>
        <v/>
      </c>
      <c r="M455" s="19">
        <f>IF(K455=1,D455*INDEX('الإعدادات'!$E$15:$E$29,MATCH(B455&amp;"",'الإعدادات'!$A$15:$A$29,0)),"")</f>
        <v/>
      </c>
      <c r="N455" s="19">
        <f>IF(K455=1,(F455+G455)*INDEX('الإعدادات'!$E$15:$E$29,MATCH(B455&amp;"",'الإعدادات'!$A$15:$A$29,0)),"")</f>
        <v/>
      </c>
      <c r="O455" s="15">
        <f>IF(J455="متعثر",COUNTIF($J$6:J455,"متعثر"),"")</f>
        <v/>
      </c>
      <c r="P455" s="6">
        <f>IF(J455="","",IF(J455="بدون طالب","اختر الطالب",IF(J455="مادة غير موجودة","اختر المادة من الإعدادات",IF(COUNTIF('الطلاب'!$A$6:$A$305,A455&amp;"")=0,"الطالب غير موجود في الطلاب",IF(IF(ISNUMBER(C455),IF(ISNUMBER(F455),IF(C455&gt;F455,1,0),0),0)=1,"أعمال السنة أكبر من الحد الأقصى",IF(IF(ISNUMBER(D455),IF(ISNUMBER(G455),IF(D455&gt;G455,1,0),0),0)=1,"النهائي أكبر من الحد الأقصى",IF(J455="ناقص","درجة غير مكتوبة","")))))))</f>
        <v/>
      </c>
    </row>
    <row r="456">
      <c r="A456" s="5" t="n"/>
      <c r="B456" s="5" t="n"/>
      <c r="C456" s="18" t="n"/>
      <c r="D456" s="18" t="n"/>
      <c r="E456" s="6">
        <f>IF(B456&amp;""="","",IFERROR(INDEX('الإعدادات'!$B$15:$B$29,MATCH(B456&amp;"",'الإعدادات'!$A$15:$A$29,0)),""))</f>
        <v/>
      </c>
      <c r="F456" s="19">
        <f>IF(B456&amp;""="","",IFERROR(INDEX('الإعدادات'!$C$15:$C$29,MATCH(B456&amp;"",'الإعدادات'!$A$15:$A$29,0)),""))</f>
        <v/>
      </c>
      <c r="G456" s="19">
        <f>IF(B456&amp;""="","",IFERROR(INDEX('الإعدادات'!$D$15:$D$29,MATCH(B456&amp;"",'الإعدادات'!$A$15:$A$29,0)),""))</f>
        <v/>
      </c>
      <c r="H456" s="19">
        <f>IF(AND(ISNUMBER(C456),ISNUMBER(D456)),C456+D456,"")</f>
        <v/>
      </c>
      <c r="I456" s="20">
        <f>IF(ISNUMBER(H456),IF(ISNUMBER(F456),IF(F456+G456=0,"",H456/(F456+G456)),""),"")</f>
        <v/>
      </c>
      <c r="J456" s="6">
        <f>IF(AND(A456&amp;""="",B456&amp;""=""),"",IF(A456&amp;""="","بدون طالب",IF(NOT(ISNUMBER(F456)),"مادة غير موجودة",IF(I456="","ناقص",IF(I456&gt;='الإعدادات'!$B$4,"ناجح","متعثر")))))</f>
        <v/>
      </c>
      <c r="K456" s="21">
        <f>IF(J456="","",IF(OR(J456="ناجح",J456="متعثر"),1,0))</f>
        <v/>
      </c>
      <c r="L456" s="19">
        <f>IF(K456=1,C456*INDEX('الإعدادات'!$E$15:$E$29,MATCH(B456&amp;"",'الإعدادات'!$A$15:$A$29,0)),"")</f>
        <v/>
      </c>
      <c r="M456" s="19">
        <f>IF(K456=1,D456*INDEX('الإعدادات'!$E$15:$E$29,MATCH(B456&amp;"",'الإعدادات'!$A$15:$A$29,0)),"")</f>
        <v/>
      </c>
      <c r="N456" s="19">
        <f>IF(K456=1,(F456+G456)*INDEX('الإعدادات'!$E$15:$E$29,MATCH(B456&amp;"",'الإعدادات'!$A$15:$A$29,0)),"")</f>
        <v/>
      </c>
      <c r="O456" s="15">
        <f>IF(J456="متعثر",COUNTIF($J$6:J456,"متعثر"),"")</f>
        <v/>
      </c>
      <c r="P456" s="6">
        <f>IF(J456="","",IF(J456="بدون طالب","اختر الطالب",IF(J456="مادة غير موجودة","اختر المادة من الإعدادات",IF(COUNTIF('الطلاب'!$A$6:$A$305,A456&amp;"")=0,"الطالب غير موجود في الطلاب",IF(IF(ISNUMBER(C456),IF(ISNUMBER(F456),IF(C456&gt;F456,1,0),0),0)=1,"أعمال السنة أكبر من الحد الأقصى",IF(IF(ISNUMBER(D456),IF(ISNUMBER(G456),IF(D456&gt;G456,1,0),0),0)=1,"النهائي أكبر من الحد الأقصى",IF(J456="ناقص","درجة غير مكتوبة","")))))))</f>
        <v/>
      </c>
    </row>
    <row r="457">
      <c r="A457" s="5" t="n"/>
      <c r="B457" s="5" t="n"/>
      <c r="C457" s="18" t="n"/>
      <c r="D457" s="18" t="n"/>
      <c r="E457" s="6">
        <f>IF(B457&amp;""="","",IFERROR(INDEX('الإعدادات'!$B$15:$B$29,MATCH(B457&amp;"",'الإعدادات'!$A$15:$A$29,0)),""))</f>
        <v/>
      </c>
      <c r="F457" s="19">
        <f>IF(B457&amp;""="","",IFERROR(INDEX('الإعدادات'!$C$15:$C$29,MATCH(B457&amp;"",'الإعدادات'!$A$15:$A$29,0)),""))</f>
        <v/>
      </c>
      <c r="G457" s="19">
        <f>IF(B457&amp;""="","",IFERROR(INDEX('الإعدادات'!$D$15:$D$29,MATCH(B457&amp;"",'الإعدادات'!$A$15:$A$29,0)),""))</f>
        <v/>
      </c>
      <c r="H457" s="19">
        <f>IF(AND(ISNUMBER(C457),ISNUMBER(D457)),C457+D457,"")</f>
        <v/>
      </c>
      <c r="I457" s="20">
        <f>IF(ISNUMBER(H457),IF(ISNUMBER(F457),IF(F457+G457=0,"",H457/(F457+G457)),""),"")</f>
        <v/>
      </c>
      <c r="J457" s="6">
        <f>IF(AND(A457&amp;""="",B457&amp;""=""),"",IF(A457&amp;""="","بدون طالب",IF(NOT(ISNUMBER(F457)),"مادة غير موجودة",IF(I457="","ناقص",IF(I457&gt;='الإعدادات'!$B$4,"ناجح","متعثر")))))</f>
        <v/>
      </c>
      <c r="K457" s="21">
        <f>IF(J457="","",IF(OR(J457="ناجح",J457="متعثر"),1,0))</f>
        <v/>
      </c>
      <c r="L457" s="19">
        <f>IF(K457=1,C457*INDEX('الإعدادات'!$E$15:$E$29,MATCH(B457&amp;"",'الإعدادات'!$A$15:$A$29,0)),"")</f>
        <v/>
      </c>
      <c r="M457" s="19">
        <f>IF(K457=1,D457*INDEX('الإعدادات'!$E$15:$E$29,MATCH(B457&amp;"",'الإعدادات'!$A$15:$A$29,0)),"")</f>
        <v/>
      </c>
      <c r="N457" s="19">
        <f>IF(K457=1,(F457+G457)*INDEX('الإعدادات'!$E$15:$E$29,MATCH(B457&amp;"",'الإعدادات'!$A$15:$A$29,0)),"")</f>
        <v/>
      </c>
      <c r="O457" s="15">
        <f>IF(J457="متعثر",COUNTIF($J$6:J457,"متعثر"),"")</f>
        <v/>
      </c>
      <c r="P457" s="6">
        <f>IF(J457="","",IF(J457="بدون طالب","اختر الطالب",IF(J457="مادة غير موجودة","اختر المادة من الإعدادات",IF(COUNTIF('الطلاب'!$A$6:$A$305,A457&amp;"")=0,"الطالب غير موجود في الطلاب",IF(IF(ISNUMBER(C457),IF(ISNUMBER(F457),IF(C457&gt;F457,1,0),0),0)=1,"أعمال السنة أكبر من الحد الأقصى",IF(IF(ISNUMBER(D457),IF(ISNUMBER(G457),IF(D457&gt;G457,1,0),0),0)=1,"النهائي أكبر من الحد الأقصى",IF(J457="ناقص","درجة غير مكتوبة","")))))))</f>
        <v/>
      </c>
    </row>
    <row r="458">
      <c r="A458" s="5" t="n"/>
      <c r="B458" s="5" t="n"/>
      <c r="C458" s="18" t="n"/>
      <c r="D458" s="18" t="n"/>
      <c r="E458" s="6">
        <f>IF(B458&amp;""="","",IFERROR(INDEX('الإعدادات'!$B$15:$B$29,MATCH(B458&amp;"",'الإعدادات'!$A$15:$A$29,0)),""))</f>
        <v/>
      </c>
      <c r="F458" s="19">
        <f>IF(B458&amp;""="","",IFERROR(INDEX('الإعدادات'!$C$15:$C$29,MATCH(B458&amp;"",'الإعدادات'!$A$15:$A$29,0)),""))</f>
        <v/>
      </c>
      <c r="G458" s="19">
        <f>IF(B458&amp;""="","",IFERROR(INDEX('الإعدادات'!$D$15:$D$29,MATCH(B458&amp;"",'الإعدادات'!$A$15:$A$29,0)),""))</f>
        <v/>
      </c>
      <c r="H458" s="19">
        <f>IF(AND(ISNUMBER(C458),ISNUMBER(D458)),C458+D458,"")</f>
        <v/>
      </c>
      <c r="I458" s="20">
        <f>IF(ISNUMBER(H458),IF(ISNUMBER(F458),IF(F458+G458=0,"",H458/(F458+G458)),""),"")</f>
        <v/>
      </c>
      <c r="J458" s="6">
        <f>IF(AND(A458&amp;""="",B458&amp;""=""),"",IF(A458&amp;""="","بدون طالب",IF(NOT(ISNUMBER(F458)),"مادة غير موجودة",IF(I458="","ناقص",IF(I458&gt;='الإعدادات'!$B$4,"ناجح","متعثر")))))</f>
        <v/>
      </c>
      <c r="K458" s="21">
        <f>IF(J458="","",IF(OR(J458="ناجح",J458="متعثر"),1,0))</f>
        <v/>
      </c>
      <c r="L458" s="19">
        <f>IF(K458=1,C458*INDEX('الإعدادات'!$E$15:$E$29,MATCH(B458&amp;"",'الإعدادات'!$A$15:$A$29,0)),"")</f>
        <v/>
      </c>
      <c r="M458" s="19">
        <f>IF(K458=1,D458*INDEX('الإعدادات'!$E$15:$E$29,MATCH(B458&amp;"",'الإعدادات'!$A$15:$A$29,0)),"")</f>
        <v/>
      </c>
      <c r="N458" s="19">
        <f>IF(K458=1,(F458+G458)*INDEX('الإعدادات'!$E$15:$E$29,MATCH(B458&amp;"",'الإعدادات'!$A$15:$A$29,0)),"")</f>
        <v/>
      </c>
      <c r="O458" s="15">
        <f>IF(J458="متعثر",COUNTIF($J$6:J458,"متعثر"),"")</f>
        <v/>
      </c>
      <c r="P458" s="6">
        <f>IF(J458="","",IF(J458="بدون طالب","اختر الطالب",IF(J458="مادة غير موجودة","اختر المادة من الإعدادات",IF(COUNTIF('الطلاب'!$A$6:$A$305,A458&amp;"")=0,"الطالب غير موجود في الطلاب",IF(IF(ISNUMBER(C458),IF(ISNUMBER(F458),IF(C458&gt;F458,1,0),0),0)=1,"أعمال السنة أكبر من الحد الأقصى",IF(IF(ISNUMBER(D458),IF(ISNUMBER(G458),IF(D458&gt;G458,1,0),0),0)=1,"النهائي أكبر من الحد الأقصى",IF(J458="ناقص","درجة غير مكتوبة","")))))))</f>
        <v/>
      </c>
    </row>
    <row r="459">
      <c r="A459" s="5" t="n"/>
      <c r="B459" s="5" t="n"/>
      <c r="C459" s="18" t="n"/>
      <c r="D459" s="18" t="n"/>
      <c r="E459" s="6">
        <f>IF(B459&amp;""="","",IFERROR(INDEX('الإعدادات'!$B$15:$B$29,MATCH(B459&amp;"",'الإعدادات'!$A$15:$A$29,0)),""))</f>
        <v/>
      </c>
      <c r="F459" s="19">
        <f>IF(B459&amp;""="","",IFERROR(INDEX('الإعدادات'!$C$15:$C$29,MATCH(B459&amp;"",'الإعدادات'!$A$15:$A$29,0)),""))</f>
        <v/>
      </c>
      <c r="G459" s="19">
        <f>IF(B459&amp;""="","",IFERROR(INDEX('الإعدادات'!$D$15:$D$29,MATCH(B459&amp;"",'الإعدادات'!$A$15:$A$29,0)),""))</f>
        <v/>
      </c>
      <c r="H459" s="19">
        <f>IF(AND(ISNUMBER(C459),ISNUMBER(D459)),C459+D459,"")</f>
        <v/>
      </c>
      <c r="I459" s="20">
        <f>IF(ISNUMBER(H459),IF(ISNUMBER(F459),IF(F459+G459=0,"",H459/(F459+G459)),""),"")</f>
        <v/>
      </c>
      <c r="J459" s="6">
        <f>IF(AND(A459&amp;""="",B459&amp;""=""),"",IF(A459&amp;""="","بدون طالب",IF(NOT(ISNUMBER(F459)),"مادة غير موجودة",IF(I459="","ناقص",IF(I459&gt;='الإعدادات'!$B$4,"ناجح","متعثر")))))</f>
        <v/>
      </c>
      <c r="K459" s="21">
        <f>IF(J459="","",IF(OR(J459="ناجح",J459="متعثر"),1,0))</f>
        <v/>
      </c>
      <c r="L459" s="19">
        <f>IF(K459=1,C459*INDEX('الإعدادات'!$E$15:$E$29,MATCH(B459&amp;"",'الإعدادات'!$A$15:$A$29,0)),"")</f>
        <v/>
      </c>
      <c r="M459" s="19">
        <f>IF(K459=1,D459*INDEX('الإعدادات'!$E$15:$E$29,MATCH(B459&amp;"",'الإعدادات'!$A$15:$A$29,0)),"")</f>
        <v/>
      </c>
      <c r="N459" s="19">
        <f>IF(K459=1,(F459+G459)*INDEX('الإعدادات'!$E$15:$E$29,MATCH(B459&amp;"",'الإعدادات'!$A$15:$A$29,0)),"")</f>
        <v/>
      </c>
      <c r="O459" s="15">
        <f>IF(J459="متعثر",COUNTIF($J$6:J459,"متعثر"),"")</f>
        <v/>
      </c>
      <c r="P459" s="6">
        <f>IF(J459="","",IF(J459="بدون طالب","اختر الطالب",IF(J459="مادة غير موجودة","اختر المادة من الإعدادات",IF(COUNTIF('الطلاب'!$A$6:$A$305,A459&amp;"")=0,"الطالب غير موجود في الطلاب",IF(IF(ISNUMBER(C459),IF(ISNUMBER(F459),IF(C459&gt;F459,1,0),0),0)=1,"أعمال السنة أكبر من الحد الأقصى",IF(IF(ISNUMBER(D459),IF(ISNUMBER(G459),IF(D459&gt;G459,1,0),0),0)=1,"النهائي أكبر من الحد الأقصى",IF(J459="ناقص","درجة غير مكتوبة","")))))))</f>
        <v/>
      </c>
    </row>
    <row r="460">
      <c r="A460" s="5" t="n"/>
      <c r="B460" s="5" t="n"/>
      <c r="C460" s="18" t="n"/>
      <c r="D460" s="18" t="n"/>
      <c r="E460" s="6">
        <f>IF(B460&amp;""="","",IFERROR(INDEX('الإعدادات'!$B$15:$B$29,MATCH(B460&amp;"",'الإعدادات'!$A$15:$A$29,0)),""))</f>
        <v/>
      </c>
      <c r="F460" s="19">
        <f>IF(B460&amp;""="","",IFERROR(INDEX('الإعدادات'!$C$15:$C$29,MATCH(B460&amp;"",'الإعدادات'!$A$15:$A$29,0)),""))</f>
        <v/>
      </c>
      <c r="G460" s="19">
        <f>IF(B460&amp;""="","",IFERROR(INDEX('الإعدادات'!$D$15:$D$29,MATCH(B460&amp;"",'الإعدادات'!$A$15:$A$29,0)),""))</f>
        <v/>
      </c>
      <c r="H460" s="19">
        <f>IF(AND(ISNUMBER(C460),ISNUMBER(D460)),C460+D460,"")</f>
        <v/>
      </c>
      <c r="I460" s="20">
        <f>IF(ISNUMBER(H460),IF(ISNUMBER(F460),IF(F460+G460=0,"",H460/(F460+G460)),""),"")</f>
        <v/>
      </c>
      <c r="J460" s="6">
        <f>IF(AND(A460&amp;""="",B460&amp;""=""),"",IF(A460&amp;""="","بدون طالب",IF(NOT(ISNUMBER(F460)),"مادة غير موجودة",IF(I460="","ناقص",IF(I460&gt;='الإعدادات'!$B$4,"ناجح","متعثر")))))</f>
        <v/>
      </c>
      <c r="K460" s="21">
        <f>IF(J460="","",IF(OR(J460="ناجح",J460="متعثر"),1,0))</f>
        <v/>
      </c>
      <c r="L460" s="19">
        <f>IF(K460=1,C460*INDEX('الإعدادات'!$E$15:$E$29,MATCH(B460&amp;"",'الإعدادات'!$A$15:$A$29,0)),"")</f>
        <v/>
      </c>
      <c r="M460" s="19">
        <f>IF(K460=1,D460*INDEX('الإعدادات'!$E$15:$E$29,MATCH(B460&amp;"",'الإعدادات'!$A$15:$A$29,0)),"")</f>
        <v/>
      </c>
      <c r="N460" s="19">
        <f>IF(K460=1,(F460+G460)*INDEX('الإعدادات'!$E$15:$E$29,MATCH(B460&amp;"",'الإعدادات'!$A$15:$A$29,0)),"")</f>
        <v/>
      </c>
      <c r="O460" s="15">
        <f>IF(J460="متعثر",COUNTIF($J$6:J460,"متعثر"),"")</f>
        <v/>
      </c>
      <c r="P460" s="6">
        <f>IF(J460="","",IF(J460="بدون طالب","اختر الطالب",IF(J460="مادة غير موجودة","اختر المادة من الإعدادات",IF(COUNTIF('الطلاب'!$A$6:$A$305,A460&amp;"")=0,"الطالب غير موجود في الطلاب",IF(IF(ISNUMBER(C460),IF(ISNUMBER(F460),IF(C460&gt;F460,1,0),0),0)=1,"أعمال السنة أكبر من الحد الأقصى",IF(IF(ISNUMBER(D460),IF(ISNUMBER(G460),IF(D460&gt;G460,1,0),0),0)=1,"النهائي أكبر من الحد الأقصى",IF(J460="ناقص","درجة غير مكتوبة","")))))))</f>
        <v/>
      </c>
    </row>
    <row r="461">
      <c r="A461" s="5" t="n"/>
      <c r="B461" s="5" t="n"/>
      <c r="C461" s="18" t="n"/>
      <c r="D461" s="18" t="n"/>
      <c r="E461" s="6">
        <f>IF(B461&amp;""="","",IFERROR(INDEX('الإعدادات'!$B$15:$B$29,MATCH(B461&amp;"",'الإعدادات'!$A$15:$A$29,0)),""))</f>
        <v/>
      </c>
      <c r="F461" s="19">
        <f>IF(B461&amp;""="","",IFERROR(INDEX('الإعدادات'!$C$15:$C$29,MATCH(B461&amp;"",'الإعدادات'!$A$15:$A$29,0)),""))</f>
        <v/>
      </c>
      <c r="G461" s="19">
        <f>IF(B461&amp;""="","",IFERROR(INDEX('الإعدادات'!$D$15:$D$29,MATCH(B461&amp;"",'الإعدادات'!$A$15:$A$29,0)),""))</f>
        <v/>
      </c>
      <c r="H461" s="19">
        <f>IF(AND(ISNUMBER(C461),ISNUMBER(D461)),C461+D461,"")</f>
        <v/>
      </c>
      <c r="I461" s="20">
        <f>IF(ISNUMBER(H461),IF(ISNUMBER(F461),IF(F461+G461=0,"",H461/(F461+G461)),""),"")</f>
        <v/>
      </c>
      <c r="J461" s="6">
        <f>IF(AND(A461&amp;""="",B461&amp;""=""),"",IF(A461&amp;""="","بدون طالب",IF(NOT(ISNUMBER(F461)),"مادة غير موجودة",IF(I461="","ناقص",IF(I461&gt;='الإعدادات'!$B$4,"ناجح","متعثر")))))</f>
        <v/>
      </c>
      <c r="K461" s="21">
        <f>IF(J461="","",IF(OR(J461="ناجح",J461="متعثر"),1,0))</f>
        <v/>
      </c>
      <c r="L461" s="19">
        <f>IF(K461=1,C461*INDEX('الإعدادات'!$E$15:$E$29,MATCH(B461&amp;"",'الإعدادات'!$A$15:$A$29,0)),"")</f>
        <v/>
      </c>
      <c r="M461" s="19">
        <f>IF(K461=1,D461*INDEX('الإعدادات'!$E$15:$E$29,MATCH(B461&amp;"",'الإعدادات'!$A$15:$A$29,0)),"")</f>
        <v/>
      </c>
      <c r="N461" s="19">
        <f>IF(K461=1,(F461+G461)*INDEX('الإعدادات'!$E$15:$E$29,MATCH(B461&amp;"",'الإعدادات'!$A$15:$A$29,0)),"")</f>
        <v/>
      </c>
      <c r="O461" s="15">
        <f>IF(J461="متعثر",COUNTIF($J$6:J461,"متعثر"),"")</f>
        <v/>
      </c>
      <c r="P461" s="6">
        <f>IF(J461="","",IF(J461="بدون طالب","اختر الطالب",IF(J461="مادة غير موجودة","اختر المادة من الإعدادات",IF(COUNTIF('الطلاب'!$A$6:$A$305,A461&amp;"")=0,"الطالب غير موجود في الطلاب",IF(IF(ISNUMBER(C461),IF(ISNUMBER(F461),IF(C461&gt;F461,1,0),0),0)=1,"أعمال السنة أكبر من الحد الأقصى",IF(IF(ISNUMBER(D461),IF(ISNUMBER(G461),IF(D461&gt;G461,1,0),0),0)=1,"النهائي أكبر من الحد الأقصى",IF(J461="ناقص","درجة غير مكتوبة","")))))))</f>
        <v/>
      </c>
    </row>
    <row r="462">
      <c r="A462" s="5" t="n"/>
      <c r="B462" s="5" t="n"/>
      <c r="C462" s="18" t="n"/>
      <c r="D462" s="18" t="n"/>
      <c r="E462" s="6">
        <f>IF(B462&amp;""="","",IFERROR(INDEX('الإعدادات'!$B$15:$B$29,MATCH(B462&amp;"",'الإعدادات'!$A$15:$A$29,0)),""))</f>
        <v/>
      </c>
      <c r="F462" s="19">
        <f>IF(B462&amp;""="","",IFERROR(INDEX('الإعدادات'!$C$15:$C$29,MATCH(B462&amp;"",'الإعدادات'!$A$15:$A$29,0)),""))</f>
        <v/>
      </c>
      <c r="G462" s="19">
        <f>IF(B462&amp;""="","",IFERROR(INDEX('الإعدادات'!$D$15:$D$29,MATCH(B462&amp;"",'الإعدادات'!$A$15:$A$29,0)),""))</f>
        <v/>
      </c>
      <c r="H462" s="19">
        <f>IF(AND(ISNUMBER(C462),ISNUMBER(D462)),C462+D462,"")</f>
        <v/>
      </c>
      <c r="I462" s="20">
        <f>IF(ISNUMBER(H462),IF(ISNUMBER(F462),IF(F462+G462=0,"",H462/(F462+G462)),""),"")</f>
        <v/>
      </c>
      <c r="J462" s="6">
        <f>IF(AND(A462&amp;""="",B462&amp;""=""),"",IF(A462&amp;""="","بدون طالب",IF(NOT(ISNUMBER(F462)),"مادة غير موجودة",IF(I462="","ناقص",IF(I462&gt;='الإعدادات'!$B$4,"ناجح","متعثر")))))</f>
        <v/>
      </c>
      <c r="K462" s="21">
        <f>IF(J462="","",IF(OR(J462="ناجح",J462="متعثر"),1,0))</f>
        <v/>
      </c>
      <c r="L462" s="19">
        <f>IF(K462=1,C462*INDEX('الإعدادات'!$E$15:$E$29,MATCH(B462&amp;"",'الإعدادات'!$A$15:$A$29,0)),"")</f>
        <v/>
      </c>
      <c r="M462" s="19">
        <f>IF(K462=1,D462*INDEX('الإعدادات'!$E$15:$E$29,MATCH(B462&amp;"",'الإعدادات'!$A$15:$A$29,0)),"")</f>
        <v/>
      </c>
      <c r="N462" s="19">
        <f>IF(K462=1,(F462+G462)*INDEX('الإعدادات'!$E$15:$E$29,MATCH(B462&amp;"",'الإعدادات'!$A$15:$A$29,0)),"")</f>
        <v/>
      </c>
      <c r="O462" s="15">
        <f>IF(J462="متعثر",COUNTIF($J$6:J462,"متعثر"),"")</f>
        <v/>
      </c>
      <c r="P462" s="6">
        <f>IF(J462="","",IF(J462="بدون طالب","اختر الطالب",IF(J462="مادة غير موجودة","اختر المادة من الإعدادات",IF(COUNTIF('الطلاب'!$A$6:$A$305,A462&amp;"")=0,"الطالب غير موجود في الطلاب",IF(IF(ISNUMBER(C462),IF(ISNUMBER(F462),IF(C462&gt;F462,1,0),0),0)=1,"أعمال السنة أكبر من الحد الأقصى",IF(IF(ISNUMBER(D462),IF(ISNUMBER(G462),IF(D462&gt;G462,1,0),0),0)=1,"النهائي أكبر من الحد الأقصى",IF(J462="ناقص","درجة غير مكتوبة","")))))))</f>
        <v/>
      </c>
    </row>
    <row r="463">
      <c r="A463" s="5" t="n"/>
      <c r="B463" s="5" t="n"/>
      <c r="C463" s="18" t="n"/>
      <c r="D463" s="18" t="n"/>
      <c r="E463" s="6">
        <f>IF(B463&amp;""="","",IFERROR(INDEX('الإعدادات'!$B$15:$B$29,MATCH(B463&amp;"",'الإعدادات'!$A$15:$A$29,0)),""))</f>
        <v/>
      </c>
      <c r="F463" s="19">
        <f>IF(B463&amp;""="","",IFERROR(INDEX('الإعدادات'!$C$15:$C$29,MATCH(B463&amp;"",'الإعدادات'!$A$15:$A$29,0)),""))</f>
        <v/>
      </c>
      <c r="G463" s="19">
        <f>IF(B463&amp;""="","",IFERROR(INDEX('الإعدادات'!$D$15:$D$29,MATCH(B463&amp;"",'الإعدادات'!$A$15:$A$29,0)),""))</f>
        <v/>
      </c>
      <c r="H463" s="19">
        <f>IF(AND(ISNUMBER(C463),ISNUMBER(D463)),C463+D463,"")</f>
        <v/>
      </c>
      <c r="I463" s="20">
        <f>IF(ISNUMBER(H463),IF(ISNUMBER(F463),IF(F463+G463=0,"",H463/(F463+G463)),""),"")</f>
        <v/>
      </c>
      <c r="J463" s="6">
        <f>IF(AND(A463&amp;""="",B463&amp;""=""),"",IF(A463&amp;""="","بدون طالب",IF(NOT(ISNUMBER(F463)),"مادة غير موجودة",IF(I463="","ناقص",IF(I463&gt;='الإعدادات'!$B$4,"ناجح","متعثر")))))</f>
        <v/>
      </c>
      <c r="K463" s="21">
        <f>IF(J463="","",IF(OR(J463="ناجح",J463="متعثر"),1,0))</f>
        <v/>
      </c>
      <c r="L463" s="19">
        <f>IF(K463=1,C463*INDEX('الإعدادات'!$E$15:$E$29,MATCH(B463&amp;"",'الإعدادات'!$A$15:$A$29,0)),"")</f>
        <v/>
      </c>
      <c r="M463" s="19">
        <f>IF(K463=1,D463*INDEX('الإعدادات'!$E$15:$E$29,MATCH(B463&amp;"",'الإعدادات'!$A$15:$A$29,0)),"")</f>
        <v/>
      </c>
      <c r="N463" s="19">
        <f>IF(K463=1,(F463+G463)*INDEX('الإعدادات'!$E$15:$E$29,MATCH(B463&amp;"",'الإعدادات'!$A$15:$A$29,0)),"")</f>
        <v/>
      </c>
      <c r="O463" s="15">
        <f>IF(J463="متعثر",COUNTIF($J$6:J463,"متعثر"),"")</f>
        <v/>
      </c>
      <c r="P463" s="6">
        <f>IF(J463="","",IF(J463="بدون طالب","اختر الطالب",IF(J463="مادة غير موجودة","اختر المادة من الإعدادات",IF(COUNTIF('الطلاب'!$A$6:$A$305,A463&amp;"")=0,"الطالب غير موجود في الطلاب",IF(IF(ISNUMBER(C463),IF(ISNUMBER(F463),IF(C463&gt;F463,1,0),0),0)=1,"أعمال السنة أكبر من الحد الأقصى",IF(IF(ISNUMBER(D463),IF(ISNUMBER(G463),IF(D463&gt;G463,1,0),0),0)=1,"النهائي أكبر من الحد الأقصى",IF(J463="ناقص","درجة غير مكتوبة","")))))))</f>
        <v/>
      </c>
    </row>
    <row r="464">
      <c r="A464" s="5" t="n"/>
      <c r="B464" s="5" t="n"/>
      <c r="C464" s="18" t="n"/>
      <c r="D464" s="18" t="n"/>
      <c r="E464" s="6">
        <f>IF(B464&amp;""="","",IFERROR(INDEX('الإعدادات'!$B$15:$B$29,MATCH(B464&amp;"",'الإعدادات'!$A$15:$A$29,0)),""))</f>
        <v/>
      </c>
      <c r="F464" s="19">
        <f>IF(B464&amp;""="","",IFERROR(INDEX('الإعدادات'!$C$15:$C$29,MATCH(B464&amp;"",'الإعدادات'!$A$15:$A$29,0)),""))</f>
        <v/>
      </c>
      <c r="G464" s="19">
        <f>IF(B464&amp;""="","",IFERROR(INDEX('الإعدادات'!$D$15:$D$29,MATCH(B464&amp;"",'الإعدادات'!$A$15:$A$29,0)),""))</f>
        <v/>
      </c>
      <c r="H464" s="19">
        <f>IF(AND(ISNUMBER(C464),ISNUMBER(D464)),C464+D464,"")</f>
        <v/>
      </c>
      <c r="I464" s="20">
        <f>IF(ISNUMBER(H464),IF(ISNUMBER(F464),IF(F464+G464=0,"",H464/(F464+G464)),""),"")</f>
        <v/>
      </c>
      <c r="J464" s="6">
        <f>IF(AND(A464&amp;""="",B464&amp;""=""),"",IF(A464&amp;""="","بدون طالب",IF(NOT(ISNUMBER(F464)),"مادة غير موجودة",IF(I464="","ناقص",IF(I464&gt;='الإعدادات'!$B$4,"ناجح","متعثر")))))</f>
        <v/>
      </c>
      <c r="K464" s="21">
        <f>IF(J464="","",IF(OR(J464="ناجح",J464="متعثر"),1,0))</f>
        <v/>
      </c>
      <c r="L464" s="19">
        <f>IF(K464=1,C464*INDEX('الإعدادات'!$E$15:$E$29,MATCH(B464&amp;"",'الإعدادات'!$A$15:$A$29,0)),"")</f>
        <v/>
      </c>
      <c r="M464" s="19">
        <f>IF(K464=1,D464*INDEX('الإعدادات'!$E$15:$E$29,MATCH(B464&amp;"",'الإعدادات'!$A$15:$A$29,0)),"")</f>
        <v/>
      </c>
      <c r="N464" s="19">
        <f>IF(K464=1,(F464+G464)*INDEX('الإعدادات'!$E$15:$E$29,MATCH(B464&amp;"",'الإعدادات'!$A$15:$A$29,0)),"")</f>
        <v/>
      </c>
      <c r="O464" s="15">
        <f>IF(J464="متعثر",COUNTIF($J$6:J464,"متعثر"),"")</f>
        <v/>
      </c>
      <c r="P464" s="6">
        <f>IF(J464="","",IF(J464="بدون طالب","اختر الطالب",IF(J464="مادة غير موجودة","اختر المادة من الإعدادات",IF(COUNTIF('الطلاب'!$A$6:$A$305,A464&amp;"")=0,"الطالب غير موجود في الطلاب",IF(IF(ISNUMBER(C464),IF(ISNUMBER(F464),IF(C464&gt;F464,1,0),0),0)=1,"أعمال السنة أكبر من الحد الأقصى",IF(IF(ISNUMBER(D464),IF(ISNUMBER(G464),IF(D464&gt;G464,1,0),0),0)=1,"النهائي أكبر من الحد الأقصى",IF(J464="ناقص","درجة غير مكتوبة","")))))))</f>
        <v/>
      </c>
    </row>
    <row r="465">
      <c r="A465" s="5" t="n"/>
      <c r="B465" s="5" t="n"/>
      <c r="C465" s="18" t="n"/>
      <c r="D465" s="18" t="n"/>
      <c r="E465" s="6">
        <f>IF(B465&amp;""="","",IFERROR(INDEX('الإعدادات'!$B$15:$B$29,MATCH(B465&amp;"",'الإعدادات'!$A$15:$A$29,0)),""))</f>
        <v/>
      </c>
      <c r="F465" s="19">
        <f>IF(B465&amp;""="","",IFERROR(INDEX('الإعدادات'!$C$15:$C$29,MATCH(B465&amp;"",'الإعدادات'!$A$15:$A$29,0)),""))</f>
        <v/>
      </c>
      <c r="G465" s="19">
        <f>IF(B465&amp;""="","",IFERROR(INDEX('الإعدادات'!$D$15:$D$29,MATCH(B465&amp;"",'الإعدادات'!$A$15:$A$29,0)),""))</f>
        <v/>
      </c>
      <c r="H465" s="19">
        <f>IF(AND(ISNUMBER(C465),ISNUMBER(D465)),C465+D465,"")</f>
        <v/>
      </c>
      <c r="I465" s="20">
        <f>IF(ISNUMBER(H465),IF(ISNUMBER(F465),IF(F465+G465=0,"",H465/(F465+G465)),""),"")</f>
        <v/>
      </c>
      <c r="J465" s="6">
        <f>IF(AND(A465&amp;""="",B465&amp;""=""),"",IF(A465&amp;""="","بدون طالب",IF(NOT(ISNUMBER(F465)),"مادة غير موجودة",IF(I465="","ناقص",IF(I465&gt;='الإعدادات'!$B$4,"ناجح","متعثر")))))</f>
        <v/>
      </c>
      <c r="K465" s="21">
        <f>IF(J465="","",IF(OR(J465="ناجح",J465="متعثر"),1,0))</f>
        <v/>
      </c>
      <c r="L465" s="19">
        <f>IF(K465=1,C465*INDEX('الإعدادات'!$E$15:$E$29,MATCH(B465&amp;"",'الإعدادات'!$A$15:$A$29,0)),"")</f>
        <v/>
      </c>
      <c r="M465" s="19">
        <f>IF(K465=1,D465*INDEX('الإعدادات'!$E$15:$E$29,MATCH(B465&amp;"",'الإعدادات'!$A$15:$A$29,0)),"")</f>
        <v/>
      </c>
      <c r="N465" s="19">
        <f>IF(K465=1,(F465+G465)*INDEX('الإعدادات'!$E$15:$E$29,MATCH(B465&amp;"",'الإعدادات'!$A$15:$A$29,0)),"")</f>
        <v/>
      </c>
      <c r="O465" s="15">
        <f>IF(J465="متعثر",COUNTIF($J$6:J465,"متعثر"),"")</f>
        <v/>
      </c>
      <c r="P465" s="6">
        <f>IF(J465="","",IF(J465="بدون طالب","اختر الطالب",IF(J465="مادة غير موجودة","اختر المادة من الإعدادات",IF(COUNTIF('الطلاب'!$A$6:$A$305,A465&amp;"")=0,"الطالب غير موجود في الطلاب",IF(IF(ISNUMBER(C465),IF(ISNUMBER(F465),IF(C465&gt;F465,1,0),0),0)=1,"أعمال السنة أكبر من الحد الأقصى",IF(IF(ISNUMBER(D465),IF(ISNUMBER(G465),IF(D465&gt;G465,1,0),0),0)=1,"النهائي أكبر من الحد الأقصى",IF(J465="ناقص","درجة غير مكتوبة","")))))))</f>
        <v/>
      </c>
    </row>
    <row r="466">
      <c r="A466" s="5" t="n"/>
      <c r="B466" s="5" t="n"/>
      <c r="C466" s="18" t="n"/>
      <c r="D466" s="18" t="n"/>
      <c r="E466" s="6">
        <f>IF(B466&amp;""="","",IFERROR(INDEX('الإعدادات'!$B$15:$B$29,MATCH(B466&amp;"",'الإعدادات'!$A$15:$A$29,0)),""))</f>
        <v/>
      </c>
      <c r="F466" s="19">
        <f>IF(B466&amp;""="","",IFERROR(INDEX('الإعدادات'!$C$15:$C$29,MATCH(B466&amp;"",'الإعدادات'!$A$15:$A$29,0)),""))</f>
        <v/>
      </c>
      <c r="G466" s="19">
        <f>IF(B466&amp;""="","",IFERROR(INDEX('الإعدادات'!$D$15:$D$29,MATCH(B466&amp;"",'الإعدادات'!$A$15:$A$29,0)),""))</f>
        <v/>
      </c>
      <c r="H466" s="19">
        <f>IF(AND(ISNUMBER(C466),ISNUMBER(D466)),C466+D466,"")</f>
        <v/>
      </c>
      <c r="I466" s="20">
        <f>IF(ISNUMBER(H466),IF(ISNUMBER(F466),IF(F466+G466=0,"",H466/(F466+G466)),""),"")</f>
        <v/>
      </c>
      <c r="J466" s="6">
        <f>IF(AND(A466&amp;""="",B466&amp;""=""),"",IF(A466&amp;""="","بدون طالب",IF(NOT(ISNUMBER(F466)),"مادة غير موجودة",IF(I466="","ناقص",IF(I466&gt;='الإعدادات'!$B$4,"ناجح","متعثر")))))</f>
        <v/>
      </c>
      <c r="K466" s="21">
        <f>IF(J466="","",IF(OR(J466="ناجح",J466="متعثر"),1,0))</f>
        <v/>
      </c>
      <c r="L466" s="19">
        <f>IF(K466=1,C466*INDEX('الإعدادات'!$E$15:$E$29,MATCH(B466&amp;"",'الإعدادات'!$A$15:$A$29,0)),"")</f>
        <v/>
      </c>
      <c r="M466" s="19">
        <f>IF(K466=1,D466*INDEX('الإعدادات'!$E$15:$E$29,MATCH(B466&amp;"",'الإعدادات'!$A$15:$A$29,0)),"")</f>
        <v/>
      </c>
      <c r="N466" s="19">
        <f>IF(K466=1,(F466+G466)*INDEX('الإعدادات'!$E$15:$E$29,MATCH(B466&amp;"",'الإعدادات'!$A$15:$A$29,0)),"")</f>
        <v/>
      </c>
      <c r="O466" s="15">
        <f>IF(J466="متعثر",COUNTIF($J$6:J466,"متعثر"),"")</f>
        <v/>
      </c>
      <c r="P466" s="6">
        <f>IF(J466="","",IF(J466="بدون طالب","اختر الطالب",IF(J466="مادة غير موجودة","اختر المادة من الإعدادات",IF(COUNTIF('الطلاب'!$A$6:$A$305,A466&amp;"")=0,"الطالب غير موجود في الطلاب",IF(IF(ISNUMBER(C466),IF(ISNUMBER(F466),IF(C466&gt;F466,1,0),0),0)=1,"أعمال السنة أكبر من الحد الأقصى",IF(IF(ISNUMBER(D466),IF(ISNUMBER(G466),IF(D466&gt;G466,1,0),0),0)=1,"النهائي أكبر من الحد الأقصى",IF(J466="ناقص","درجة غير مكتوبة","")))))))</f>
        <v/>
      </c>
    </row>
    <row r="467">
      <c r="A467" s="5" t="n"/>
      <c r="B467" s="5" t="n"/>
      <c r="C467" s="18" t="n"/>
      <c r="D467" s="18" t="n"/>
      <c r="E467" s="6">
        <f>IF(B467&amp;""="","",IFERROR(INDEX('الإعدادات'!$B$15:$B$29,MATCH(B467&amp;"",'الإعدادات'!$A$15:$A$29,0)),""))</f>
        <v/>
      </c>
      <c r="F467" s="19">
        <f>IF(B467&amp;""="","",IFERROR(INDEX('الإعدادات'!$C$15:$C$29,MATCH(B467&amp;"",'الإعدادات'!$A$15:$A$29,0)),""))</f>
        <v/>
      </c>
      <c r="G467" s="19">
        <f>IF(B467&amp;""="","",IFERROR(INDEX('الإعدادات'!$D$15:$D$29,MATCH(B467&amp;"",'الإعدادات'!$A$15:$A$29,0)),""))</f>
        <v/>
      </c>
      <c r="H467" s="19">
        <f>IF(AND(ISNUMBER(C467),ISNUMBER(D467)),C467+D467,"")</f>
        <v/>
      </c>
      <c r="I467" s="20">
        <f>IF(ISNUMBER(H467),IF(ISNUMBER(F467),IF(F467+G467=0,"",H467/(F467+G467)),""),"")</f>
        <v/>
      </c>
      <c r="J467" s="6">
        <f>IF(AND(A467&amp;""="",B467&amp;""=""),"",IF(A467&amp;""="","بدون طالب",IF(NOT(ISNUMBER(F467)),"مادة غير موجودة",IF(I467="","ناقص",IF(I467&gt;='الإعدادات'!$B$4,"ناجح","متعثر")))))</f>
        <v/>
      </c>
      <c r="K467" s="21">
        <f>IF(J467="","",IF(OR(J467="ناجح",J467="متعثر"),1,0))</f>
        <v/>
      </c>
      <c r="L467" s="19">
        <f>IF(K467=1,C467*INDEX('الإعدادات'!$E$15:$E$29,MATCH(B467&amp;"",'الإعدادات'!$A$15:$A$29,0)),"")</f>
        <v/>
      </c>
      <c r="M467" s="19">
        <f>IF(K467=1,D467*INDEX('الإعدادات'!$E$15:$E$29,MATCH(B467&amp;"",'الإعدادات'!$A$15:$A$29,0)),"")</f>
        <v/>
      </c>
      <c r="N467" s="19">
        <f>IF(K467=1,(F467+G467)*INDEX('الإعدادات'!$E$15:$E$29,MATCH(B467&amp;"",'الإعدادات'!$A$15:$A$29,0)),"")</f>
        <v/>
      </c>
      <c r="O467" s="15">
        <f>IF(J467="متعثر",COUNTIF($J$6:J467,"متعثر"),"")</f>
        <v/>
      </c>
      <c r="P467" s="6">
        <f>IF(J467="","",IF(J467="بدون طالب","اختر الطالب",IF(J467="مادة غير موجودة","اختر المادة من الإعدادات",IF(COUNTIF('الطلاب'!$A$6:$A$305,A467&amp;"")=0,"الطالب غير موجود في الطلاب",IF(IF(ISNUMBER(C467),IF(ISNUMBER(F467),IF(C467&gt;F467,1,0),0),0)=1,"أعمال السنة أكبر من الحد الأقصى",IF(IF(ISNUMBER(D467),IF(ISNUMBER(G467),IF(D467&gt;G467,1,0),0),0)=1,"النهائي أكبر من الحد الأقصى",IF(J467="ناقص","درجة غير مكتوبة","")))))))</f>
        <v/>
      </c>
    </row>
    <row r="468">
      <c r="A468" s="5" t="n"/>
      <c r="B468" s="5" t="n"/>
      <c r="C468" s="18" t="n"/>
      <c r="D468" s="18" t="n"/>
      <c r="E468" s="6">
        <f>IF(B468&amp;""="","",IFERROR(INDEX('الإعدادات'!$B$15:$B$29,MATCH(B468&amp;"",'الإعدادات'!$A$15:$A$29,0)),""))</f>
        <v/>
      </c>
      <c r="F468" s="19">
        <f>IF(B468&amp;""="","",IFERROR(INDEX('الإعدادات'!$C$15:$C$29,MATCH(B468&amp;"",'الإعدادات'!$A$15:$A$29,0)),""))</f>
        <v/>
      </c>
      <c r="G468" s="19">
        <f>IF(B468&amp;""="","",IFERROR(INDEX('الإعدادات'!$D$15:$D$29,MATCH(B468&amp;"",'الإعدادات'!$A$15:$A$29,0)),""))</f>
        <v/>
      </c>
      <c r="H468" s="19">
        <f>IF(AND(ISNUMBER(C468),ISNUMBER(D468)),C468+D468,"")</f>
        <v/>
      </c>
      <c r="I468" s="20">
        <f>IF(ISNUMBER(H468),IF(ISNUMBER(F468),IF(F468+G468=0,"",H468/(F468+G468)),""),"")</f>
        <v/>
      </c>
      <c r="J468" s="6">
        <f>IF(AND(A468&amp;""="",B468&amp;""=""),"",IF(A468&amp;""="","بدون طالب",IF(NOT(ISNUMBER(F468)),"مادة غير موجودة",IF(I468="","ناقص",IF(I468&gt;='الإعدادات'!$B$4,"ناجح","متعثر")))))</f>
        <v/>
      </c>
      <c r="K468" s="21">
        <f>IF(J468="","",IF(OR(J468="ناجح",J468="متعثر"),1,0))</f>
        <v/>
      </c>
      <c r="L468" s="19">
        <f>IF(K468=1,C468*INDEX('الإعدادات'!$E$15:$E$29,MATCH(B468&amp;"",'الإعدادات'!$A$15:$A$29,0)),"")</f>
        <v/>
      </c>
      <c r="M468" s="19">
        <f>IF(K468=1,D468*INDEX('الإعدادات'!$E$15:$E$29,MATCH(B468&amp;"",'الإعدادات'!$A$15:$A$29,0)),"")</f>
        <v/>
      </c>
      <c r="N468" s="19">
        <f>IF(K468=1,(F468+G468)*INDEX('الإعدادات'!$E$15:$E$29,MATCH(B468&amp;"",'الإعدادات'!$A$15:$A$29,0)),"")</f>
        <v/>
      </c>
      <c r="O468" s="15">
        <f>IF(J468="متعثر",COUNTIF($J$6:J468,"متعثر"),"")</f>
        <v/>
      </c>
      <c r="P468" s="6">
        <f>IF(J468="","",IF(J468="بدون طالب","اختر الطالب",IF(J468="مادة غير موجودة","اختر المادة من الإعدادات",IF(COUNTIF('الطلاب'!$A$6:$A$305,A468&amp;"")=0,"الطالب غير موجود في الطلاب",IF(IF(ISNUMBER(C468),IF(ISNUMBER(F468),IF(C468&gt;F468,1,0),0),0)=1,"أعمال السنة أكبر من الحد الأقصى",IF(IF(ISNUMBER(D468),IF(ISNUMBER(G468),IF(D468&gt;G468,1,0),0),0)=1,"النهائي أكبر من الحد الأقصى",IF(J468="ناقص","درجة غير مكتوبة","")))))))</f>
        <v/>
      </c>
    </row>
    <row r="469">
      <c r="A469" s="5" t="n"/>
      <c r="B469" s="5" t="n"/>
      <c r="C469" s="18" t="n"/>
      <c r="D469" s="18" t="n"/>
      <c r="E469" s="6">
        <f>IF(B469&amp;""="","",IFERROR(INDEX('الإعدادات'!$B$15:$B$29,MATCH(B469&amp;"",'الإعدادات'!$A$15:$A$29,0)),""))</f>
        <v/>
      </c>
      <c r="F469" s="19">
        <f>IF(B469&amp;""="","",IFERROR(INDEX('الإعدادات'!$C$15:$C$29,MATCH(B469&amp;"",'الإعدادات'!$A$15:$A$29,0)),""))</f>
        <v/>
      </c>
      <c r="G469" s="19">
        <f>IF(B469&amp;""="","",IFERROR(INDEX('الإعدادات'!$D$15:$D$29,MATCH(B469&amp;"",'الإعدادات'!$A$15:$A$29,0)),""))</f>
        <v/>
      </c>
      <c r="H469" s="19">
        <f>IF(AND(ISNUMBER(C469),ISNUMBER(D469)),C469+D469,"")</f>
        <v/>
      </c>
      <c r="I469" s="20">
        <f>IF(ISNUMBER(H469),IF(ISNUMBER(F469),IF(F469+G469=0,"",H469/(F469+G469)),""),"")</f>
        <v/>
      </c>
      <c r="J469" s="6">
        <f>IF(AND(A469&amp;""="",B469&amp;""=""),"",IF(A469&amp;""="","بدون طالب",IF(NOT(ISNUMBER(F469)),"مادة غير موجودة",IF(I469="","ناقص",IF(I469&gt;='الإعدادات'!$B$4,"ناجح","متعثر")))))</f>
        <v/>
      </c>
      <c r="K469" s="21">
        <f>IF(J469="","",IF(OR(J469="ناجح",J469="متعثر"),1,0))</f>
        <v/>
      </c>
      <c r="L469" s="19">
        <f>IF(K469=1,C469*INDEX('الإعدادات'!$E$15:$E$29,MATCH(B469&amp;"",'الإعدادات'!$A$15:$A$29,0)),"")</f>
        <v/>
      </c>
      <c r="M469" s="19">
        <f>IF(K469=1,D469*INDEX('الإعدادات'!$E$15:$E$29,MATCH(B469&amp;"",'الإعدادات'!$A$15:$A$29,0)),"")</f>
        <v/>
      </c>
      <c r="N469" s="19">
        <f>IF(K469=1,(F469+G469)*INDEX('الإعدادات'!$E$15:$E$29,MATCH(B469&amp;"",'الإعدادات'!$A$15:$A$29,0)),"")</f>
        <v/>
      </c>
      <c r="O469" s="15">
        <f>IF(J469="متعثر",COUNTIF($J$6:J469,"متعثر"),"")</f>
        <v/>
      </c>
      <c r="P469" s="6">
        <f>IF(J469="","",IF(J469="بدون طالب","اختر الطالب",IF(J469="مادة غير موجودة","اختر المادة من الإعدادات",IF(COUNTIF('الطلاب'!$A$6:$A$305,A469&amp;"")=0,"الطالب غير موجود في الطلاب",IF(IF(ISNUMBER(C469),IF(ISNUMBER(F469),IF(C469&gt;F469,1,0),0),0)=1,"أعمال السنة أكبر من الحد الأقصى",IF(IF(ISNUMBER(D469),IF(ISNUMBER(G469),IF(D469&gt;G469,1,0),0),0)=1,"النهائي أكبر من الحد الأقصى",IF(J469="ناقص","درجة غير مكتوبة","")))))))</f>
        <v/>
      </c>
    </row>
    <row r="470">
      <c r="A470" s="5" t="n"/>
      <c r="B470" s="5" t="n"/>
      <c r="C470" s="18" t="n"/>
      <c r="D470" s="18" t="n"/>
      <c r="E470" s="6">
        <f>IF(B470&amp;""="","",IFERROR(INDEX('الإعدادات'!$B$15:$B$29,MATCH(B470&amp;"",'الإعدادات'!$A$15:$A$29,0)),""))</f>
        <v/>
      </c>
      <c r="F470" s="19">
        <f>IF(B470&amp;""="","",IFERROR(INDEX('الإعدادات'!$C$15:$C$29,MATCH(B470&amp;"",'الإعدادات'!$A$15:$A$29,0)),""))</f>
        <v/>
      </c>
      <c r="G470" s="19">
        <f>IF(B470&amp;""="","",IFERROR(INDEX('الإعدادات'!$D$15:$D$29,MATCH(B470&amp;"",'الإعدادات'!$A$15:$A$29,0)),""))</f>
        <v/>
      </c>
      <c r="H470" s="19">
        <f>IF(AND(ISNUMBER(C470),ISNUMBER(D470)),C470+D470,"")</f>
        <v/>
      </c>
      <c r="I470" s="20">
        <f>IF(ISNUMBER(H470),IF(ISNUMBER(F470),IF(F470+G470=0,"",H470/(F470+G470)),""),"")</f>
        <v/>
      </c>
      <c r="J470" s="6">
        <f>IF(AND(A470&amp;""="",B470&amp;""=""),"",IF(A470&amp;""="","بدون طالب",IF(NOT(ISNUMBER(F470)),"مادة غير موجودة",IF(I470="","ناقص",IF(I470&gt;='الإعدادات'!$B$4,"ناجح","متعثر")))))</f>
        <v/>
      </c>
      <c r="K470" s="21">
        <f>IF(J470="","",IF(OR(J470="ناجح",J470="متعثر"),1,0))</f>
        <v/>
      </c>
      <c r="L470" s="19">
        <f>IF(K470=1,C470*INDEX('الإعدادات'!$E$15:$E$29,MATCH(B470&amp;"",'الإعدادات'!$A$15:$A$29,0)),"")</f>
        <v/>
      </c>
      <c r="M470" s="19">
        <f>IF(K470=1,D470*INDEX('الإعدادات'!$E$15:$E$29,MATCH(B470&amp;"",'الإعدادات'!$A$15:$A$29,0)),"")</f>
        <v/>
      </c>
      <c r="N470" s="19">
        <f>IF(K470=1,(F470+G470)*INDEX('الإعدادات'!$E$15:$E$29,MATCH(B470&amp;"",'الإعدادات'!$A$15:$A$29,0)),"")</f>
        <v/>
      </c>
      <c r="O470" s="15">
        <f>IF(J470="متعثر",COUNTIF($J$6:J470,"متعثر"),"")</f>
        <v/>
      </c>
      <c r="P470" s="6">
        <f>IF(J470="","",IF(J470="بدون طالب","اختر الطالب",IF(J470="مادة غير موجودة","اختر المادة من الإعدادات",IF(COUNTIF('الطلاب'!$A$6:$A$305,A470&amp;"")=0,"الطالب غير موجود في الطلاب",IF(IF(ISNUMBER(C470),IF(ISNUMBER(F470),IF(C470&gt;F470,1,0),0),0)=1,"أعمال السنة أكبر من الحد الأقصى",IF(IF(ISNUMBER(D470),IF(ISNUMBER(G470),IF(D470&gt;G470,1,0),0),0)=1,"النهائي أكبر من الحد الأقصى",IF(J470="ناقص","درجة غير مكتوبة","")))))))</f>
        <v/>
      </c>
    </row>
    <row r="471">
      <c r="A471" s="5" t="n"/>
      <c r="B471" s="5" t="n"/>
      <c r="C471" s="18" t="n"/>
      <c r="D471" s="18" t="n"/>
      <c r="E471" s="6">
        <f>IF(B471&amp;""="","",IFERROR(INDEX('الإعدادات'!$B$15:$B$29,MATCH(B471&amp;"",'الإعدادات'!$A$15:$A$29,0)),""))</f>
        <v/>
      </c>
      <c r="F471" s="19">
        <f>IF(B471&amp;""="","",IFERROR(INDEX('الإعدادات'!$C$15:$C$29,MATCH(B471&amp;"",'الإعدادات'!$A$15:$A$29,0)),""))</f>
        <v/>
      </c>
      <c r="G471" s="19">
        <f>IF(B471&amp;""="","",IFERROR(INDEX('الإعدادات'!$D$15:$D$29,MATCH(B471&amp;"",'الإعدادات'!$A$15:$A$29,0)),""))</f>
        <v/>
      </c>
      <c r="H471" s="19">
        <f>IF(AND(ISNUMBER(C471),ISNUMBER(D471)),C471+D471,"")</f>
        <v/>
      </c>
      <c r="I471" s="20">
        <f>IF(ISNUMBER(H471),IF(ISNUMBER(F471),IF(F471+G471=0,"",H471/(F471+G471)),""),"")</f>
        <v/>
      </c>
      <c r="J471" s="6">
        <f>IF(AND(A471&amp;""="",B471&amp;""=""),"",IF(A471&amp;""="","بدون طالب",IF(NOT(ISNUMBER(F471)),"مادة غير موجودة",IF(I471="","ناقص",IF(I471&gt;='الإعدادات'!$B$4,"ناجح","متعثر")))))</f>
        <v/>
      </c>
      <c r="K471" s="21">
        <f>IF(J471="","",IF(OR(J471="ناجح",J471="متعثر"),1,0))</f>
        <v/>
      </c>
      <c r="L471" s="19">
        <f>IF(K471=1,C471*INDEX('الإعدادات'!$E$15:$E$29,MATCH(B471&amp;"",'الإعدادات'!$A$15:$A$29,0)),"")</f>
        <v/>
      </c>
      <c r="M471" s="19">
        <f>IF(K471=1,D471*INDEX('الإعدادات'!$E$15:$E$29,MATCH(B471&amp;"",'الإعدادات'!$A$15:$A$29,0)),"")</f>
        <v/>
      </c>
      <c r="N471" s="19">
        <f>IF(K471=1,(F471+G471)*INDEX('الإعدادات'!$E$15:$E$29,MATCH(B471&amp;"",'الإعدادات'!$A$15:$A$29,0)),"")</f>
        <v/>
      </c>
      <c r="O471" s="15">
        <f>IF(J471="متعثر",COUNTIF($J$6:J471,"متعثر"),"")</f>
        <v/>
      </c>
      <c r="P471" s="6">
        <f>IF(J471="","",IF(J471="بدون طالب","اختر الطالب",IF(J471="مادة غير موجودة","اختر المادة من الإعدادات",IF(COUNTIF('الطلاب'!$A$6:$A$305,A471&amp;"")=0,"الطالب غير موجود في الطلاب",IF(IF(ISNUMBER(C471),IF(ISNUMBER(F471),IF(C471&gt;F471,1,0),0),0)=1,"أعمال السنة أكبر من الحد الأقصى",IF(IF(ISNUMBER(D471),IF(ISNUMBER(G471),IF(D471&gt;G471,1,0),0),0)=1,"النهائي أكبر من الحد الأقصى",IF(J471="ناقص","درجة غير مكتوبة","")))))))</f>
        <v/>
      </c>
    </row>
    <row r="472">
      <c r="A472" s="5" t="n"/>
      <c r="B472" s="5" t="n"/>
      <c r="C472" s="18" t="n"/>
      <c r="D472" s="18" t="n"/>
      <c r="E472" s="6">
        <f>IF(B472&amp;""="","",IFERROR(INDEX('الإعدادات'!$B$15:$B$29,MATCH(B472&amp;"",'الإعدادات'!$A$15:$A$29,0)),""))</f>
        <v/>
      </c>
      <c r="F472" s="19">
        <f>IF(B472&amp;""="","",IFERROR(INDEX('الإعدادات'!$C$15:$C$29,MATCH(B472&amp;"",'الإعدادات'!$A$15:$A$29,0)),""))</f>
        <v/>
      </c>
      <c r="G472" s="19">
        <f>IF(B472&amp;""="","",IFERROR(INDEX('الإعدادات'!$D$15:$D$29,MATCH(B472&amp;"",'الإعدادات'!$A$15:$A$29,0)),""))</f>
        <v/>
      </c>
      <c r="H472" s="19">
        <f>IF(AND(ISNUMBER(C472),ISNUMBER(D472)),C472+D472,"")</f>
        <v/>
      </c>
      <c r="I472" s="20">
        <f>IF(ISNUMBER(H472),IF(ISNUMBER(F472),IF(F472+G472=0,"",H472/(F472+G472)),""),"")</f>
        <v/>
      </c>
      <c r="J472" s="6">
        <f>IF(AND(A472&amp;""="",B472&amp;""=""),"",IF(A472&amp;""="","بدون طالب",IF(NOT(ISNUMBER(F472)),"مادة غير موجودة",IF(I472="","ناقص",IF(I472&gt;='الإعدادات'!$B$4,"ناجح","متعثر")))))</f>
        <v/>
      </c>
      <c r="K472" s="21">
        <f>IF(J472="","",IF(OR(J472="ناجح",J472="متعثر"),1,0))</f>
        <v/>
      </c>
      <c r="L472" s="19">
        <f>IF(K472=1,C472*INDEX('الإعدادات'!$E$15:$E$29,MATCH(B472&amp;"",'الإعدادات'!$A$15:$A$29,0)),"")</f>
        <v/>
      </c>
      <c r="M472" s="19">
        <f>IF(K472=1,D472*INDEX('الإعدادات'!$E$15:$E$29,MATCH(B472&amp;"",'الإعدادات'!$A$15:$A$29,0)),"")</f>
        <v/>
      </c>
      <c r="N472" s="19">
        <f>IF(K472=1,(F472+G472)*INDEX('الإعدادات'!$E$15:$E$29,MATCH(B472&amp;"",'الإعدادات'!$A$15:$A$29,0)),"")</f>
        <v/>
      </c>
      <c r="O472" s="15">
        <f>IF(J472="متعثر",COUNTIF($J$6:J472,"متعثر"),"")</f>
        <v/>
      </c>
      <c r="P472" s="6">
        <f>IF(J472="","",IF(J472="بدون طالب","اختر الطالب",IF(J472="مادة غير موجودة","اختر المادة من الإعدادات",IF(COUNTIF('الطلاب'!$A$6:$A$305,A472&amp;"")=0,"الطالب غير موجود في الطلاب",IF(IF(ISNUMBER(C472),IF(ISNUMBER(F472),IF(C472&gt;F472,1,0),0),0)=1,"أعمال السنة أكبر من الحد الأقصى",IF(IF(ISNUMBER(D472),IF(ISNUMBER(G472),IF(D472&gt;G472,1,0),0),0)=1,"النهائي أكبر من الحد الأقصى",IF(J472="ناقص","درجة غير مكتوبة","")))))))</f>
        <v/>
      </c>
    </row>
    <row r="473">
      <c r="A473" s="5" t="n"/>
      <c r="B473" s="5" t="n"/>
      <c r="C473" s="18" t="n"/>
      <c r="D473" s="18" t="n"/>
      <c r="E473" s="6">
        <f>IF(B473&amp;""="","",IFERROR(INDEX('الإعدادات'!$B$15:$B$29,MATCH(B473&amp;"",'الإعدادات'!$A$15:$A$29,0)),""))</f>
        <v/>
      </c>
      <c r="F473" s="19">
        <f>IF(B473&amp;""="","",IFERROR(INDEX('الإعدادات'!$C$15:$C$29,MATCH(B473&amp;"",'الإعدادات'!$A$15:$A$29,0)),""))</f>
        <v/>
      </c>
      <c r="G473" s="19">
        <f>IF(B473&amp;""="","",IFERROR(INDEX('الإعدادات'!$D$15:$D$29,MATCH(B473&amp;"",'الإعدادات'!$A$15:$A$29,0)),""))</f>
        <v/>
      </c>
      <c r="H473" s="19">
        <f>IF(AND(ISNUMBER(C473),ISNUMBER(D473)),C473+D473,"")</f>
        <v/>
      </c>
      <c r="I473" s="20">
        <f>IF(ISNUMBER(H473),IF(ISNUMBER(F473),IF(F473+G473=0,"",H473/(F473+G473)),""),"")</f>
        <v/>
      </c>
      <c r="J473" s="6">
        <f>IF(AND(A473&amp;""="",B473&amp;""=""),"",IF(A473&amp;""="","بدون طالب",IF(NOT(ISNUMBER(F473)),"مادة غير موجودة",IF(I473="","ناقص",IF(I473&gt;='الإعدادات'!$B$4,"ناجح","متعثر")))))</f>
        <v/>
      </c>
      <c r="K473" s="21">
        <f>IF(J473="","",IF(OR(J473="ناجح",J473="متعثر"),1,0))</f>
        <v/>
      </c>
      <c r="L473" s="19">
        <f>IF(K473=1,C473*INDEX('الإعدادات'!$E$15:$E$29,MATCH(B473&amp;"",'الإعدادات'!$A$15:$A$29,0)),"")</f>
        <v/>
      </c>
      <c r="M473" s="19">
        <f>IF(K473=1,D473*INDEX('الإعدادات'!$E$15:$E$29,MATCH(B473&amp;"",'الإعدادات'!$A$15:$A$29,0)),"")</f>
        <v/>
      </c>
      <c r="N473" s="19">
        <f>IF(K473=1,(F473+G473)*INDEX('الإعدادات'!$E$15:$E$29,MATCH(B473&amp;"",'الإعدادات'!$A$15:$A$29,0)),"")</f>
        <v/>
      </c>
      <c r="O473" s="15">
        <f>IF(J473="متعثر",COUNTIF($J$6:J473,"متعثر"),"")</f>
        <v/>
      </c>
      <c r="P473" s="6">
        <f>IF(J473="","",IF(J473="بدون طالب","اختر الطالب",IF(J473="مادة غير موجودة","اختر المادة من الإعدادات",IF(COUNTIF('الطلاب'!$A$6:$A$305,A473&amp;"")=0,"الطالب غير موجود في الطلاب",IF(IF(ISNUMBER(C473),IF(ISNUMBER(F473),IF(C473&gt;F473,1,0),0),0)=1,"أعمال السنة أكبر من الحد الأقصى",IF(IF(ISNUMBER(D473),IF(ISNUMBER(G473),IF(D473&gt;G473,1,0),0),0)=1,"النهائي أكبر من الحد الأقصى",IF(J473="ناقص","درجة غير مكتوبة","")))))))</f>
        <v/>
      </c>
    </row>
    <row r="474">
      <c r="A474" s="5" t="n"/>
      <c r="B474" s="5" t="n"/>
      <c r="C474" s="18" t="n"/>
      <c r="D474" s="18" t="n"/>
      <c r="E474" s="6">
        <f>IF(B474&amp;""="","",IFERROR(INDEX('الإعدادات'!$B$15:$B$29,MATCH(B474&amp;"",'الإعدادات'!$A$15:$A$29,0)),""))</f>
        <v/>
      </c>
      <c r="F474" s="19">
        <f>IF(B474&amp;""="","",IFERROR(INDEX('الإعدادات'!$C$15:$C$29,MATCH(B474&amp;"",'الإعدادات'!$A$15:$A$29,0)),""))</f>
        <v/>
      </c>
      <c r="G474" s="19">
        <f>IF(B474&amp;""="","",IFERROR(INDEX('الإعدادات'!$D$15:$D$29,MATCH(B474&amp;"",'الإعدادات'!$A$15:$A$29,0)),""))</f>
        <v/>
      </c>
      <c r="H474" s="19">
        <f>IF(AND(ISNUMBER(C474),ISNUMBER(D474)),C474+D474,"")</f>
        <v/>
      </c>
      <c r="I474" s="20">
        <f>IF(ISNUMBER(H474),IF(ISNUMBER(F474),IF(F474+G474=0,"",H474/(F474+G474)),""),"")</f>
        <v/>
      </c>
      <c r="J474" s="6">
        <f>IF(AND(A474&amp;""="",B474&amp;""=""),"",IF(A474&amp;""="","بدون طالب",IF(NOT(ISNUMBER(F474)),"مادة غير موجودة",IF(I474="","ناقص",IF(I474&gt;='الإعدادات'!$B$4,"ناجح","متعثر")))))</f>
        <v/>
      </c>
      <c r="K474" s="21">
        <f>IF(J474="","",IF(OR(J474="ناجح",J474="متعثر"),1,0))</f>
        <v/>
      </c>
      <c r="L474" s="19">
        <f>IF(K474=1,C474*INDEX('الإعدادات'!$E$15:$E$29,MATCH(B474&amp;"",'الإعدادات'!$A$15:$A$29,0)),"")</f>
        <v/>
      </c>
      <c r="M474" s="19">
        <f>IF(K474=1,D474*INDEX('الإعدادات'!$E$15:$E$29,MATCH(B474&amp;"",'الإعدادات'!$A$15:$A$29,0)),"")</f>
        <v/>
      </c>
      <c r="N474" s="19">
        <f>IF(K474=1,(F474+G474)*INDEX('الإعدادات'!$E$15:$E$29,MATCH(B474&amp;"",'الإعدادات'!$A$15:$A$29,0)),"")</f>
        <v/>
      </c>
      <c r="O474" s="15">
        <f>IF(J474="متعثر",COUNTIF($J$6:J474,"متعثر"),"")</f>
        <v/>
      </c>
      <c r="P474" s="6">
        <f>IF(J474="","",IF(J474="بدون طالب","اختر الطالب",IF(J474="مادة غير موجودة","اختر المادة من الإعدادات",IF(COUNTIF('الطلاب'!$A$6:$A$305,A474&amp;"")=0,"الطالب غير موجود في الطلاب",IF(IF(ISNUMBER(C474),IF(ISNUMBER(F474),IF(C474&gt;F474,1,0),0),0)=1,"أعمال السنة أكبر من الحد الأقصى",IF(IF(ISNUMBER(D474),IF(ISNUMBER(G474),IF(D474&gt;G474,1,0),0),0)=1,"النهائي أكبر من الحد الأقصى",IF(J474="ناقص","درجة غير مكتوبة","")))))))</f>
        <v/>
      </c>
    </row>
    <row r="475">
      <c r="A475" s="5" t="n"/>
      <c r="B475" s="5" t="n"/>
      <c r="C475" s="18" t="n"/>
      <c r="D475" s="18" t="n"/>
      <c r="E475" s="6">
        <f>IF(B475&amp;""="","",IFERROR(INDEX('الإعدادات'!$B$15:$B$29,MATCH(B475&amp;"",'الإعدادات'!$A$15:$A$29,0)),""))</f>
        <v/>
      </c>
      <c r="F475" s="19">
        <f>IF(B475&amp;""="","",IFERROR(INDEX('الإعدادات'!$C$15:$C$29,MATCH(B475&amp;"",'الإعدادات'!$A$15:$A$29,0)),""))</f>
        <v/>
      </c>
      <c r="G475" s="19">
        <f>IF(B475&amp;""="","",IFERROR(INDEX('الإعدادات'!$D$15:$D$29,MATCH(B475&amp;"",'الإعدادات'!$A$15:$A$29,0)),""))</f>
        <v/>
      </c>
      <c r="H475" s="19">
        <f>IF(AND(ISNUMBER(C475),ISNUMBER(D475)),C475+D475,"")</f>
        <v/>
      </c>
      <c r="I475" s="20">
        <f>IF(ISNUMBER(H475),IF(ISNUMBER(F475),IF(F475+G475=0,"",H475/(F475+G475)),""),"")</f>
        <v/>
      </c>
      <c r="J475" s="6">
        <f>IF(AND(A475&amp;""="",B475&amp;""=""),"",IF(A475&amp;""="","بدون طالب",IF(NOT(ISNUMBER(F475)),"مادة غير موجودة",IF(I475="","ناقص",IF(I475&gt;='الإعدادات'!$B$4,"ناجح","متعثر")))))</f>
        <v/>
      </c>
      <c r="K475" s="21">
        <f>IF(J475="","",IF(OR(J475="ناجح",J475="متعثر"),1,0))</f>
        <v/>
      </c>
      <c r="L475" s="19">
        <f>IF(K475=1,C475*INDEX('الإعدادات'!$E$15:$E$29,MATCH(B475&amp;"",'الإعدادات'!$A$15:$A$29,0)),"")</f>
        <v/>
      </c>
      <c r="M475" s="19">
        <f>IF(K475=1,D475*INDEX('الإعدادات'!$E$15:$E$29,MATCH(B475&amp;"",'الإعدادات'!$A$15:$A$29,0)),"")</f>
        <v/>
      </c>
      <c r="N475" s="19">
        <f>IF(K475=1,(F475+G475)*INDEX('الإعدادات'!$E$15:$E$29,MATCH(B475&amp;"",'الإعدادات'!$A$15:$A$29,0)),"")</f>
        <v/>
      </c>
      <c r="O475" s="15">
        <f>IF(J475="متعثر",COUNTIF($J$6:J475,"متعثر"),"")</f>
        <v/>
      </c>
      <c r="P475" s="6">
        <f>IF(J475="","",IF(J475="بدون طالب","اختر الطالب",IF(J475="مادة غير موجودة","اختر المادة من الإعدادات",IF(COUNTIF('الطلاب'!$A$6:$A$305,A475&amp;"")=0,"الطالب غير موجود في الطلاب",IF(IF(ISNUMBER(C475),IF(ISNUMBER(F475),IF(C475&gt;F475,1,0),0),0)=1,"أعمال السنة أكبر من الحد الأقصى",IF(IF(ISNUMBER(D475),IF(ISNUMBER(G475),IF(D475&gt;G475,1,0),0),0)=1,"النهائي أكبر من الحد الأقصى",IF(J475="ناقص","درجة غير مكتوبة","")))))))</f>
        <v/>
      </c>
    </row>
    <row r="476">
      <c r="A476" s="5" t="n"/>
      <c r="B476" s="5" t="n"/>
      <c r="C476" s="18" t="n"/>
      <c r="D476" s="18" t="n"/>
      <c r="E476" s="6">
        <f>IF(B476&amp;""="","",IFERROR(INDEX('الإعدادات'!$B$15:$B$29,MATCH(B476&amp;"",'الإعدادات'!$A$15:$A$29,0)),""))</f>
        <v/>
      </c>
      <c r="F476" s="19">
        <f>IF(B476&amp;""="","",IFERROR(INDEX('الإعدادات'!$C$15:$C$29,MATCH(B476&amp;"",'الإعدادات'!$A$15:$A$29,0)),""))</f>
        <v/>
      </c>
      <c r="G476" s="19">
        <f>IF(B476&amp;""="","",IFERROR(INDEX('الإعدادات'!$D$15:$D$29,MATCH(B476&amp;"",'الإعدادات'!$A$15:$A$29,0)),""))</f>
        <v/>
      </c>
      <c r="H476" s="19">
        <f>IF(AND(ISNUMBER(C476),ISNUMBER(D476)),C476+D476,"")</f>
        <v/>
      </c>
      <c r="I476" s="20">
        <f>IF(ISNUMBER(H476),IF(ISNUMBER(F476),IF(F476+G476=0,"",H476/(F476+G476)),""),"")</f>
        <v/>
      </c>
      <c r="J476" s="6">
        <f>IF(AND(A476&amp;""="",B476&amp;""=""),"",IF(A476&amp;""="","بدون طالب",IF(NOT(ISNUMBER(F476)),"مادة غير موجودة",IF(I476="","ناقص",IF(I476&gt;='الإعدادات'!$B$4,"ناجح","متعثر")))))</f>
        <v/>
      </c>
      <c r="K476" s="21">
        <f>IF(J476="","",IF(OR(J476="ناجح",J476="متعثر"),1,0))</f>
        <v/>
      </c>
      <c r="L476" s="19">
        <f>IF(K476=1,C476*INDEX('الإعدادات'!$E$15:$E$29,MATCH(B476&amp;"",'الإعدادات'!$A$15:$A$29,0)),"")</f>
        <v/>
      </c>
      <c r="M476" s="19">
        <f>IF(K476=1,D476*INDEX('الإعدادات'!$E$15:$E$29,MATCH(B476&amp;"",'الإعدادات'!$A$15:$A$29,0)),"")</f>
        <v/>
      </c>
      <c r="N476" s="19">
        <f>IF(K476=1,(F476+G476)*INDEX('الإعدادات'!$E$15:$E$29,MATCH(B476&amp;"",'الإعدادات'!$A$15:$A$29,0)),"")</f>
        <v/>
      </c>
      <c r="O476" s="15">
        <f>IF(J476="متعثر",COUNTIF($J$6:J476,"متعثر"),"")</f>
        <v/>
      </c>
      <c r="P476" s="6">
        <f>IF(J476="","",IF(J476="بدون طالب","اختر الطالب",IF(J476="مادة غير موجودة","اختر المادة من الإعدادات",IF(COUNTIF('الطلاب'!$A$6:$A$305,A476&amp;"")=0,"الطالب غير موجود في الطلاب",IF(IF(ISNUMBER(C476),IF(ISNUMBER(F476),IF(C476&gt;F476,1,0),0),0)=1,"أعمال السنة أكبر من الحد الأقصى",IF(IF(ISNUMBER(D476),IF(ISNUMBER(G476),IF(D476&gt;G476,1,0),0),0)=1,"النهائي أكبر من الحد الأقصى",IF(J476="ناقص","درجة غير مكتوبة","")))))))</f>
        <v/>
      </c>
    </row>
    <row r="477">
      <c r="A477" s="5" t="n"/>
      <c r="B477" s="5" t="n"/>
      <c r="C477" s="18" t="n"/>
      <c r="D477" s="18" t="n"/>
      <c r="E477" s="6">
        <f>IF(B477&amp;""="","",IFERROR(INDEX('الإعدادات'!$B$15:$B$29,MATCH(B477&amp;"",'الإعدادات'!$A$15:$A$29,0)),""))</f>
        <v/>
      </c>
      <c r="F477" s="19">
        <f>IF(B477&amp;""="","",IFERROR(INDEX('الإعدادات'!$C$15:$C$29,MATCH(B477&amp;"",'الإعدادات'!$A$15:$A$29,0)),""))</f>
        <v/>
      </c>
      <c r="G477" s="19">
        <f>IF(B477&amp;""="","",IFERROR(INDEX('الإعدادات'!$D$15:$D$29,MATCH(B477&amp;"",'الإعدادات'!$A$15:$A$29,0)),""))</f>
        <v/>
      </c>
      <c r="H477" s="19">
        <f>IF(AND(ISNUMBER(C477),ISNUMBER(D477)),C477+D477,"")</f>
        <v/>
      </c>
      <c r="I477" s="20">
        <f>IF(ISNUMBER(H477),IF(ISNUMBER(F477),IF(F477+G477=0,"",H477/(F477+G477)),""),"")</f>
        <v/>
      </c>
      <c r="J477" s="6">
        <f>IF(AND(A477&amp;""="",B477&amp;""=""),"",IF(A477&amp;""="","بدون طالب",IF(NOT(ISNUMBER(F477)),"مادة غير موجودة",IF(I477="","ناقص",IF(I477&gt;='الإعدادات'!$B$4,"ناجح","متعثر")))))</f>
        <v/>
      </c>
      <c r="K477" s="21">
        <f>IF(J477="","",IF(OR(J477="ناجح",J477="متعثر"),1,0))</f>
        <v/>
      </c>
      <c r="L477" s="19">
        <f>IF(K477=1,C477*INDEX('الإعدادات'!$E$15:$E$29,MATCH(B477&amp;"",'الإعدادات'!$A$15:$A$29,0)),"")</f>
        <v/>
      </c>
      <c r="M477" s="19">
        <f>IF(K477=1,D477*INDEX('الإعدادات'!$E$15:$E$29,MATCH(B477&amp;"",'الإعدادات'!$A$15:$A$29,0)),"")</f>
        <v/>
      </c>
      <c r="N477" s="19">
        <f>IF(K477=1,(F477+G477)*INDEX('الإعدادات'!$E$15:$E$29,MATCH(B477&amp;"",'الإعدادات'!$A$15:$A$29,0)),"")</f>
        <v/>
      </c>
      <c r="O477" s="15">
        <f>IF(J477="متعثر",COUNTIF($J$6:J477,"متعثر"),"")</f>
        <v/>
      </c>
      <c r="P477" s="6">
        <f>IF(J477="","",IF(J477="بدون طالب","اختر الطالب",IF(J477="مادة غير موجودة","اختر المادة من الإعدادات",IF(COUNTIF('الطلاب'!$A$6:$A$305,A477&amp;"")=0,"الطالب غير موجود في الطلاب",IF(IF(ISNUMBER(C477),IF(ISNUMBER(F477),IF(C477&gt;F477,1,0),0),0)=1,"أعمال السنة أكبر من الحد الأقصى",IF(IF(ISNUMBER(D477),IF(ISNUMBER(G477),IF(D477&gt;G477,1,0),0),0)=1,"النهائي أكبر من الحد الأقصى",IF(J477="ناقص","درجة غير مكتوبة","")))))))</f>
        <v/>
      </c>
    </row>
    <row r="478">
      <c r="A478" s="5" t="n"/>
      <c r="B478" s="5" t="n"/>
      <c r="C478" s="18" t="n"/>
      <c r="D478" s="18" t="n"/>
      <c r="E478" s="6">
        <f>IF(B478&amp;""="","",IFERROR(INDEX('الإعدادات'!$B$15:$B$29,MATCH(B478&amp;"",'الإعدادات'!$A$15:$A$29,0)),""))</f>
        <v/>
      </c>
      <c r="F478" s="19">
        <f>IF(B478&amp;""="","",IFERROR(INDEX('الإعدادات'!$C$15:$C$29,MATCH(B478&amp;"",'الإعدادات'!$A$15:$A$29,0)),""))</f>
        <v/>
      </c>
      <c r="G478" s="19">
        <f>IF(B478&amp;""="","",IFERROR(INDEX('الإعدادات'!$D$15:$D$29,MATCH(B478&amp;"",'الإعدادات'!$A$15:$A$29,0)),""))</f>
        <v/>
      </c>
      <c r="H478" s="19">
        <f>IF(AND(ISNUMBER(C478),ISNUMBER(D478)),C478+D478,"")</f>
        <v/>
      </c>
      <c r="I478" s="20">
        <f>IF(ISNUMBER(H478),IF(ISNUMBER(F478),IF(F478+G478=0,"",H478/(F478+G478)),""),"")</f>
        <v/>
      </c>
      <c r="J478" s="6">
        <f>IF(AND(A478&amp;""="",B478&amp;""=""),"",IF(A478&amp;""="","بدون طالب",IF(NOT(ISNUMBER(F478)),"مادة غير موجودة",IF(I478="","ناقص",IF(I478&gt;='الإعدادات'!$B$4,"ناجح","متعثر")))))</f>
        <v/>
      </c>
      <c r="K478" s="21">
        <f>IF(J478="","",IF(OR(J478="ناجح",J478="متعثر"),1,0))</f>
        <v/>
      </c>
      <c r="L478" s="19">
        <f>IF(K478=1,C478*INDEX('الإعدادات'!$E$15:$E$29,MATCH(B478&amp;"",'الإعدادات'!$A$15:$A$29,0)),"")</f>
        <v/>
      </c>
      <c r="M478" s="19">
        <f>IF(K478=1,D478*INDEX('الإعدادات'!$E$15:$E$29,MATCH(B478&amp;"",'الإعدادات'!$A$15:$A$29,0)),"")</f>
        <v/>
      </c>
      <c r="N478" s="19">
        <f>IF(K478=1,(F478+G478)*INDEX('الإعدادات'!$E$15:$E$29,MATCH(B478&amp;"",'الإعدادات'!$A$15:$A$29,0)),"")</f>
        <v/>
      </c>
      <c r="O478" s="15">
        <f>IF(J478="متعثر",COUNTIF($J$6:J478,"متعثر"),"")</f>
        <v/>
      </c>
      <c r="P478" s="6">
        <f>IF(J478="","",IF(J478="بدون طالب","اختر الطالب",IF(J478="مادة غير موجودة","اختر المادة من الإعدادات",IF(COUNTIF('الطلاب'!$A$6:$A$305,A478&amp;"")=0,"الطالب غير موجود في الطلاب",IF(IF(ISNUMBER(C478),IF(ISNUMBER(F478),IF(C478&gt;F478,1,0),0),0)=1,"أعمال السنة أكبر من الحد الأقصى",IF(IF(ISNUMBER(D478),IF(ISNUMBER(G478),IF(D478&gt;G478,1,0),0),0)=1,"النهائي أكبر من الحد الأقصى",IF(J478="ناقص","درجة غير مكتوبة","")))))))</f>
        <v/>
      </c>
    </row>
    <row r="479">
      <c r="A479" s="5" t="n"/>
      <c r="B479" s="5" t="n"/>
      <c r="C479" s="18" t="n"/>
      <c r="D479" s="18" t="n"/>
      <c r="E479" s="6">
        <f>IF(B479&amp;""="","",IFERROR(INDEX('الإعدادات'!$B$15:$B$29,MATCH(B479&amp;"",'الإعدادات'!$A$15:$A$29,0)),""))</f>
        <v/>
      </c>
      <c r="F479" s="19">
        <f>IF(B479&amp;""="","",IFERROR(INDEX('الإعدادات'!$C$15:$C$29,MATCH(B479&amp;"",'الإعدادات'!$A$15:$A$29,0)),""))</f>
        <v/>
      </c>
      <c r="G479" s="19">
        <f>IF(B479&amp;""="","",IFERROR(INDEX('الإعدادات'!$D$15:$D$29,MATCH(B479&amp;"",'الإعدادات'!$A$15:$A$29,0)),""))</f>
        <v/>
      </c>
      <c r="H479" s="19">
        <f>IF(AND(ISNUMBER(C479),ISNUMBER(D479)),C479+D479,"")</f>
        <v/>
      </c>
      <c r="I479" s="20">
        <f>IF(ISNUMBER(H479),IF(ISNUMBER(F479),IF(F479+G479=0,"",H479/(F479+G479)),""),"")</f>
        <v/>
      </c>
      <c r="J479" s="6">
        <f>IF(AND(A479&amp;""="",B479&amp;""=""),"",IF(A479&amp;""="","بدون طالب",IF(NOT(ISNUMBER(F479)),"مادة غير موجودة",IF(I479="","ناقص",IF(I479&gt;='الإعدادات'!$B$4,"ناجح","متعثر")))))</f>
        <v/>
      </c>
      <c r="K479" s="21">
        <f>IF(J479="","",IF(OR(J479="ناجح",J479="متعثر"),1,0))</f>
        <v/>
      </c>
      <c r="L479" s="19">
        <f>IF(K479=1,C479*INDEX('الإعدادات'!$E$15:$E$29,MATCH(B479&amp;"",'الإعدادات'!$A$15:$A$29,0)),"")</f>
        <v/>
      </c>
      <c r="M479" s="19">
        <f>IF(K479=1,D479*INDEX('الإعدادات'!$E$15:$E$29,MATCH(B479&amp;"",'الإعدادات'!$A$15:$A$29,0)),"")</f>
        <v/>
      </c>
      <c r="N479" s="19">
        <f>IF(K479=1,(F479+G479)*INDEX('الإعدادات'!$E$15:$E$29,MATCH(B479&amp;"",'الإعدادات'!$A$15:$A$29,0)),"")</f>
        <v/>
      </c>
      <c r="O479" s="15">
        <f>IF(J479="متعثر",COUNTIF($J$6:J479,"متعثر"),"")</f>
        <v/>
      </c>
      <c r="P479" s="6">
        <f>IF(J479="","",IF(J479="بدون طالب","اختر الطالب",IF(J479="مادة غير موجودة","اختر المادة من الإعدادات",IF(COUNTIF('الطلاب'!$A$6:$A$305,A479&amp;"")=0,"الطالب غير موجود في الطلاب",IF(IF(ISNUMBER(C479),IF(ISNUMBER(F479),IF(C479&gt;F479,1,0),0),0)=1,"أعمال السنة أكبر من الحد الأقصى",IF(IF(ISNUMBER(D479),IF(ISNUMBER(G479),IF(D479&gt;G479,1,0),0),0)=1,"النهائي أكبر من الحد الأقصى",IF(J479="ناقص","درجة غير مكتوبة","")))))))</f>
        <v/>
      </c>
    </row>
    <row r="480">
      <c r="A480" s="5" t="n"/>
      <c r="B480" s="5" t="n"/>
      <c r="C480" s="18" t="n"/>
      <c r="D480" s="18" t="n"/>
      <c r="E480" s="6">
        <f>IF(B480&amp;""="","",IFERROR(INDEX('الإعدادات'!$B$15:$B$29,MATCH(B480&amp;"",'الإعدادات'!$A$15:$A$29,0)),""))</f>
        <v/>
      </c>
      <c r="F480" s="19">
        <f>IF(B480&amp;""="","",IFERROR(INDEX('الإعدادات'!$C$15:$C$29,MATCH(B480&amp;"",'الإعدادات'!$A$15:$A$29,0)),""))</f>
        <v/>
      </c>
      <c r="G480" s="19">
        <f>IF(B480&amp;""="","",IFERROR(INDEX('الإعدادات'!$D$15:$D$29,MATCH(B480&amp;"",'الإعدادات'!$A$15:$A$29,0)),""))</f>
        <v/>
      </c>
      <c r="H480" s="19">
        <f>IF(AND(ISNUMBER(C480),ISNUMBER(D480)),C480+D480,"")</f>
        <v/>
      </c>
      <c r="I480" s="20">
        <f>IF(ISNUMBER(H480),IF(ISNUMBER(F480),IF(F480+G480=0,"",H480/(F480+G480)),""),"")</f>
        <v/>
      </c>
      <c r="J480" s="6">
        <f>IF(AND(A480&amp;""="",B480&amp;""=""),"",IF(A480&amp;""="","بدون طالب",IF(NOT(ISNUMBER(F480)),"مادة غير موجودة",IF(I480="","ناقص",IF(I480&gt;='الإعدادات'!$B$4,"ناجح","متعثر")))))</f>
        <v/>
      </c>
      <c r="K480" s="21">
        <f>IF(J480="","",IF(OR(J480="ناجح",J480="متعثر"),1,0))</f>
        <v/>
      </c>
      <c r="L480" s="19">
        <f>IF(K480=1,C480*INDEX('الإعدادات'!$E$15:$E$29,MATCH(B480&amp;"",'الإعدادات'!$A$15:$A$29,0)),"")</f>
        <v/>
      </c>
      <c r="M480" s="19">
        <f>IF(K480=1,D480*INDEX('الإعدادات'!$E$15:$E$29,MATCH(B480&amp;"",'الإعدادات'!$A$15:$A$29,0)),"")</f>
        <v/>
      </c>
      <c r="N480" s="19">
        <f>IF(K480=1,(F480+G480)*INDEX('الإعدادات'!$E$15:$E$29,MATCH(B480&amp;"",'الإعدادات'!$A$15:$A$29,0)),"")</f>
        <v/>
      </c>
      <c r="O480" s="15">
        <f>IF(J480="متعثر",COUNTIF($J$6:J480,"متعثر"),"")</f>
        <v/>
      </c>
      <c r="P480" s="6">
        <f>IF(J480="","",IF(J480="بدون طالب","اختر الطالب",IF(J480="مادة غير موجودة","اختر المادة من الإعدادات",IF(COUNTIF('الطلاب'!$A$6:$A$305,A480&amp;"")=0,"الطالب غير موجود في الطلاب",IF(IF(ISNUMBER(C480),IF(ISNUMBER(F480),IF(C480&gt;F480,1,0),0),0)=1,"أعمال السنة أكبر من الحد الأقصى",IF(IF(ISNUMBER(D480),IF(ISNUMBER(G480),IF(D480&gt;G480,1,0),0),0)=1,"النهائي أكبر من الحد الأقصى",IF(J480="ناقص","درجة غير مكتوبة","")))))))</f>
        <v/>
      </c>
    </row>
    <row r="481">
      <c r="A481" s="5" t="n"/>
      <c r="B481" s="5" t="n"/>
      <c r="C481" s="18" t="n"/>
      <c r="D481" s="18" t="n"/>
      <c r="E481" s="6">
        <f>IF(B481&amp;""="","",IFERROR(INDEX('الإعدادات'!$B$15:$B$29,MATCH(B481&amp;"",'الإعدادات'!$A$15:$A$29,0)),""))</f>
        <v/>
      </c>
      <c r="F481" s="19">
        <f>IF(B481&amp;""="","",IFERROR(INDEX('الإعدادات'!$C$15:$C$29,MATCH(B481&amp;"",'الإعدادات'!$A$15:$A$29,0)),""))</f>
        <v/>
      </c>
      <c r="G481" s="19">
        <f>IF(B481&amp;""="","",IFERROR(INDEX('الإعدادات'!$D$15:$D$29,MATCH(B481&amp;"",'الإعدادات'!$A$15:$A$29,0)),""))</f>
        <v/>
      </c>
      <c r="H481" s="19">
        <f>IF(AND(ISNUMBER(C481),ISNUMBER(D481)),C481+D481,"")</f>
        <v/>
      </c>
      <c r="I481" s="20">
        <f>IF(ISNUMBER(H481),IF(ISNUMBER(F481),IF(F481+G481=0,"",H481/(F481+G481)),""),"")</f>
        <v/>
      </c>
      <c r="J481" s="6">
        <f>IF(AND(A481&amp;""="",B481&amp;""=""),"",IF(A481&amp;""="","بدون طالب",IF(NOT(ISNUMBER(F481)),"مادة غير موجودة",IF(I481="","ناقص",IF(I481&gt;='الإعدادات'!$B$4,"ناجح","متعثر")))))</f>
        <v/>
      </c>
      <c r="K481" s="21">
        <f>IF(J481="","",IF(OR(J481="ناجح",J481="متعثر"),1,0))</f>
        <v/>
      </c>
      <c r="L481" s="19">
        <f>IF(K481=1,C481*INDEX('الإعدادات'!$E$15:$E$29,MATCH(B481&amp;"",'الإعدادات'!$A$15:$A$29,0)),"")</f>
        <v/>
      </c>
      <c r="M481" s="19">
        <f>IF(K481=1,D481*INDEX('الإعدادات'!$E$15:$E$29,MATCH(B481&amp;"",'الإعدادات'!$A$15:$A$29,0)),"")</f>
        <v/>
      </c>
      <c r="N481" s="19">
        <f>IF(K481=1,(F481+G481)*INDEX('الإعدادات'!$E$15:$E$29,MATCH(B481&amp;"",'الإعدادات'!$A$15:$A$29,0)),"")</f>
        <v/>
      </c>
      <c r="O481" s="15">
        <f>IF(J481="متعثر",COUNTIF($J$6:J481,"متعثر"),"")</f>
        <v/>
      </c>
      <c r="P481" s="6">
        <f>IF(J481="","",IF(J481="بدون طالب","اختر الطالب",IF(J481="مادة غير موجودة","اختر المادة من الإعدادات",IF(COUNTIF('الطلاب'!$A$6:$A$305,A481&amp;"")=0,"الطالب غير موجود في الطلاب",IF(IF(ISNUMBER(C481),IF(ISNUMBER(F481),IF(C481&gt;F481,1,0),0),0)=1,"أعمال السنة أكبر من الحد الأقصى",IF(IF(ISNUMBER(D481),IF(ISNUMBER(G481),IF(D481&gt;G481,1,0),0),0)=1,"النهائي أكبر من الحد الأقصى",IF(J481="ناقص","درجة غير مكتوبة","")))))))</f>
        <v/>
      </c>
    </row>
    <row r="482">
      <c r="A482" s="5" t="n"/>
      <c r="B482" s="5" t="n"/>
      <c r="C482" s="18" t="n"/>
      <c r="D482" s="18" t="n"/>
      <c r="E482" s="6">
        <f>IF(B482&amp;""="","",IFERROR(INDEX('الإعدادات'!$B$15:$B$29,MATCH(B482&amp;"",'الإعدادات'!$A$15:$A$29,0)),""))</f>
        <v/>
      </c>
      <c r="F482" s="19">
        <f>IF(B482&amp;""="","",IFERROR(INDEX('الإعدادات'!$C$15:$C$29,MATCH(B482&amp;"",'الإعدادات'!$A$15:$A$29,0)),""))</f>
        <v/>
      </c>
      <c r="G482" s="19">
        <f>IF(B482&amp;""="","",IFERROR(INDEX('الإعدادات'!$D$15:$D$29,MATCH(B482&amp;"",'الإعدادات'!$A$15:$A$29,0)),""))</f>
        <v/>
      </c>
      <c r="H482" s="19">
        <f>IF(AND(ISNUMBER(C482),ISNUMBER(D482)),C482+D482,"")</f>
        <v/>
      </c>
      <c r="I482" s="20">
        <f>IF(ISNUMBER(H482),IF(ISNUMBER(F482),IF(F482+G482=0,"",H482/(F482+G482)),""),"")</f>
        <v/>
      </c>
      <c r="J482" s="6">
        <f>IF(AND(A482&amp;""="",B482&amp;""=""),"",IF(A482&amp;""="","بدون طالب",IF(NOT(ISNUMBER(F482)),"مادة غير موجودة",IF(I482="","ناقص",IF(I482&gt;='الإعدادات'!$B$4,"ناجح","متعثر")))))</f>
        <v/>
      </c>
      <c r="K482" s="21">
        <f>IF(J482="","",IF(OR(J482="ناجح",J482="متعثر"),1,0))</f>
        <v/>
      </c>
      <c r="L482" s="19">
        <f>IF(K482=1,C482*INDEX('الإعدادات'!$E$15:$E$29,MATCH(B482&amp;"",'الإعدادات'!$A$15:$A$29,0)),"")</f>
        <v/>
      </c>
      <c r="M482" s="19">
        <f>IF(K482=1,D482*INDEX('الإعدادات'!$E$15:$E$29,MATCH(B482&amp;"",'الإعدادات'!$A$15:$A$29,0)),"")</f>
        <v/>
      </c>
      <c r="N482" s="19">
        <f>IF(K482=1,(F482+G482)*INDEX('الإعدادات'!$E$15:$E$29,MATCH(B482&amp;"",'الإعدادات'!$A$15:$A$29,0)),"")</f>
        <v/>
      </c>
      <c r="O482" s="15">
        <f>IF(J482="متعثر",COUNTIF($J$6:J482,"متعثر"),"")</f>
        <v/>
      </c>
      <c r="P482" s="6">
        <f>IF(J482="","",IF(J482="بدون طالب","اختر الطالب",IF(J482="مادة غير موجودة","اختر المادة من الإعدادات",IF(COUNTIF('الطلاب'!$A$6:$A$305,A482&amp;"")=0,"الطالب غير موجود في الطلاب",IF(IF(ISNUMBER(C482),IF(ISNUMBER(F482),IF(C482&gt;F482,1,0),0),0)=1,"أعمال السنة أكبر من الحد الأقصى",IF(IF(ISNUMBER(D482),IF(ISNUMBER(G482),IF(D482&gt;G482,1,0),0),0)=1,"النهائي أكبر من الحد الأقصى",IF(J482="ناقص","درجة غير مكتوبة","")))))))</f>
        <v/>
      </c>
    </row>
    <row r="483">
      <c r="A483" s="5" t="n"/>
      <c r="B483" s="5" t="n"/>
      <c r="C483" s="18" t="n"/>
      <c r="D483" s="18" t="n"/>
      <c r="E483" s="6">
        <f>IF(B483&amp;""="","",IFERROR(INDEX('الإعدادات'!$B$15:$B$29,MATCH(B483&amp;"",'الإعدادات'!$A$15:$A$29,0)),""))</f>
        <v/>
      </c>
      <c r="F483" s="19">
        <f>IF(B483&amp;""="","",IFERROR(INDEX('الإعدادات'!$C$15:$C$29,MATCH(B483&amp;"",'الإعدادات'!$A$15:$A$29,0)),""))</f>
        <v/>
      </c>
      <c r="G483" s="19">
        <f>IF(B483&amp;""="","",IFERROR(INDEX('الإعدادات'!$D$15:$D$29,MATCH(B483&amp;"",'الإعدادات'!$A$15:$A$29,0)),""))</f>
        <v/>
      </c>
      <c r="H483" s="19">
        <f>IF(AND(ISNUMBER(C483),ISNUMBER(D483)),C483+D483,"")</f>
        <v/>
      </c>
      <c r="I483" s="20">
        <f>IF(ISNUMBER(H483),IF(ISNUMBER(F483),IF(F483+G483=0,"",H483/(F483+G483)),""),"")</f>
        <v/>
      </c>
      <c r="J483" s="6">
        <f>IF(AND(A483&amp;""="",B483&amp;""=""),"",IF(A483&amp;""="","بدون طالب",IF(NOT(ISNUMBER(F483)),"مادة غير موجودة",IF(I483="","ناقص",IF(I483&gt;='الإعدادات'!$B$4,"ناجح","متعثر")))))</f>
        <v/>
      </c>
      <c r="K483" s="21">
        <f>IF(J483="","",IF(OR(J483="ناجح",J483="متعثر"),1,0))</f>
        <v/>
      </c>
      <c r="L483" s="19">
        <f>IF(K483=1,C483*INDEX('الإعدادات'!$E$15:$E$29,MATCH(B483&amp;"",'الإعدادات'!$A$15:$A$29,0)),"")</f>
        <v/>
      </c>
      <c r="M483" s="19">
        <f>IF(K483=1,D483*INDEX('الإعدادات'!$E$15:$E$29,MATCH(B483&amp;"",'الإعدادات'!$A$15:$A$29,0)),"")</f>
        <v/>
      </c>
      <c r="N483" s="19">
        <f>IF(K483=1,(F483+G483)*INDEX('الإعدادات'!$E$15:$E$29,MATCH(B483&amp;"",'الإعدادات'!$A$15:$A$29,0)),"")</f>
        <v/>
      </c>
      <c r="O483" s="15">
        <f>IF(J483="متعثر",COUNTIF($J$6:J483,"متعثر"),"")</f>
        <v/>
      </c>
      <c r="P483" s="6">
        <f>IF(J483="","",IF(J483="بدون طالب","اختر الطالب",IF(J483="مادة غير موجودة","اختر المادة من الإعدادات",IF(COUNTIF('الطلاب'!$A$6:$A$305,A483&amp;"")=0,"الطالب غير موجود في الطلاب",IF(IF(ISNUMBER(C483),IF(ISNUMBER(F483),IF(C483&gt;F483,1,0),0),0)=1,"أعمال السنة أكبر من الحد الأقصى",IF(IF(ISNUMBER(D483),IF(ISNUMBER(G483),IF(D483&gt;G483,1,0),0),0)=1,"النهائي أكبر من الحد الأقصى",IF(J483="ناقص","درجة غير مكتوبة","")))))))</f>
        <v/>
      </c>
    </row>
    <row r="484">
      <c r="A484" s="5" t="n"/>
      <c r="B484" s="5" t="n"/>
      <c r="C484" s="18" t="n"/>
      <c r="D484" s="18" t="n"/>
      <c r="E484" s="6">
        <f>IF(B484&amp;""="","",IFERROR(INDEX('الإعدادات'!$B$15:$B$29,MATCH(B484&amp;"",'الإعدادات'!$A$15:$A$29,0)),""))</f>
        <v/>
      </c>
      <c r="F484" s="19">
        <f>IF(B484&amp;""="","",IFERROR(INDEX('الإعدادات'!$C$15:$C$29,MATCH(B484&amp;"",'الإعدادات'!$A$15:$A$29,0)),""))</f>
        <v/>
      </c>
      <c r="G484" s="19">
        <f>IF(B484&amp;""="","",IFERROR(INDEX('الإعدادات'!$D$15:$D$29,MATCH(B484&amp;"",'الإعدادات'!$A$15:$A$29,0)),""))</f>
        <v/>
      </c>
      <c r="H484" s="19">
        <f>IF(AND(ISNUMBER(C484),ISNUMBER(D484)),C484+D484,"")</f>
        <v/>
      </c>
      <c r="I484" s="20">
        <f>IF(ISNUMBER(H484),IF(ISNUMBER(F484),IF(F484+G484=0,"",H484/(F484+G484)),""),"")</f>
        <v/>
      </c>
      <c r="J484" s="6">
        <f>IF(AND(A484&amp;""="",B484&amp;""=""),"",IF(A484&amp;""="","بدون طالب",IF(NOT(ISNUMBER(F484)),"مادة غير موجودة",IF(I484="","ناقص",IF(I484&gt;='الإعدادات'!$B$4,"ناجح","متعثر")))))</f>
        <v/>
      </c>
      <c r="K484" s="21">
        <f>IF(J484="","",IF(OR(J484="ناجح",J484="متعثر"),1,0))</f>
        <v/>
      </c>
      <c r="L484" s="19">
        <f>IF(K484=1,C484*INDEX('الإعدادات'!$E$15:$E$29,MATCH(B484&amp;"",'الإعدادات'!$A$15:$A$29,0)),"")</f>
        <v/>
      </c>
      <c r="M484" s="19">
        <f>IF(K484=1,D484*INDEX('الإعدادات'!$E$15:$E$29,MATCH(B484&amp;"",'الإعدادات'!$A$15:$A$29,0)),"")</f>
        <v/>
      </c>
      <c r="N484" s="19">
        <f>IF(K484=1,(F484+G484)*INDEX('الإعدادات'!$E$15:$E$29,MATCH(B484&amp;"",'الإعدادات'!$A$15:$A$29,0)),"")</f>
        <v/>
      </c>
      <c r="O484" s="15">
        <f>IF(J484="متعثر",COUNTIF($J$6:J484,"متعثر"),"")</f>
        <v/>
      </c>
      <c r="P484" s="6">
        <f>IF(J484="","",IF(J484="بدون طالب","اختر الطالب",IF(J484="مادة غير موجودة","اختر المادة من الإعدادات",IF(COUNTIF('الطلاب'!$A$6:$A$305,A484&amp;"")=0,"الطالب غير موجود في الطلاب",IF(IF(ISNUMBER(C484),IF(ISNUMBER(F484),IF(C484&gt;F484,1,0),0),0)=1,"أعمال السنة أكبر من الحد الأقصى",IF(IF(ISNUMBER(D484),IF(ISNUMBER(G484),IF(D484&gt;G484,1,0),0),0)=1,"النهائي أكبر من الحد الأقصى",IF(J484="ناقص","درجة غير مكتوبة","")))))))</f>
        <v/>
      </c>
    </row>
    <row r="485">
      <c r="A485" s="5" t="n"/>
      <c r="B485" s="5" t="n"/>
      <c r="C485" s="18" t="n"/>
      <c r="D485" s="18" t="n"/>
      <c r="E485" s="6">
        <f>IF(B485&amp;""="","",IFERROR(INDEX('الإعدادات'!$B$15:$B$29,MATCH(B485&amp;"",'الإعدادات'!$A$15:$A$29,0)),""))</f>
        <v/>
      </c>
      <c r="F485" s="19">
        <f>IF(B485&amp;""="","",IFERROR(INDEX('الإعدادات'!$C$15:$C$29,MATCH(B485&amp;"",'الإعدادات'!$A$15:$A$29,0)),""))</f>
        <v/>
      </c>
      <c r="G485" s="19">
        <f>IF(B485&amp;""="","",IFERROR(INDEX('الإعدادات'!$D$15:$D$29,MATCH(B485&amp;"",'الإعدادات'!$A$15:$A$29,0)),""))</f>
        <v/>
      </c>
      <c r="H485" s="19">
        <f>IF(AND(ISNUMBER(C485),ISNUMBER(D485)),C485+D485,"")</f>
        <v/>
      </c>
      <c r="I485" s="20">
        <f>IF(ISNUMBER(H485),IF(ISNUMBER(F485),IF(F485+G485=0,"",H485/(F485+G485)),""),"")</f>
        <v/>
      </c>
      <c r="J485" s="6">
        <f>IF(AND(A485&amp;""="",B485&amp;""=""),"",IF(A485&amp;""="","بدون طالب",IF(NOT(ISNUMBER(F485)),"مادة غير موجودة",IF(I485="","ناقص",IF(I485&gt;='الإعدادات'!$B$4,"ناجح","متعثر")))))</f>
        <v/>
      </c>
      <c r="K485" s="21">
        <f>IF(J485="","",IF(OR(J485="ناجح",J485="متعثر"),1,0))</f>
        <v/>
      </c>
      <c r="L485" s="19">
        <f>IF(K485=1,C485*INDEX('الإعدادات'!$E$15:$E$29,MATCH(B485&amp;"",'الإعدادات'!$A$15:$A$29,0)),"")</f>
        <v/>
      </c>
      <c r="M485" s="19">
        <f>IF(K485=1,D485*INDEX('الإعدادات'!$E$15:$E$29,MATCH(B485&amp;"",'الإعدادات'!$A$15:$A$29,0)),"")</f>
        <v/>
      </c>
      <c r="N485" s="19">
        <f>IF(K485=1,(F485+G485)*INDEX('الإعدادات'!$E$15:$E$29,MATCH(B485&amp;"",'الإعدادات'!$A$15:$A$29,0)),"")</f>
        <v/>
      </c>
      <c r="O485" s="15">
        <f>IF(J485="متعثر",COUNTIF($J$6:J485,"متعثر"),"")</f>
        <v/>
      </c>
      <c r="P485" s="6">
        <f>IF(J485="","",IF(J485="بدون طالب","اختر الطالب",IF(J485="مادة غير موجودة","اختر المادة من الإعدادات",IF(COUNTIF('الطلاب'!$A$6:$A$305,A485&amp;"")=0,"الطالب غير موجود في الطلاب",IF(IF(ISNUMBER(C485),IF(ISNUMBER(F485),IF(C485&gt;F485,1,0),0),0)=1,"أعمال السنة أكبر من الحد الأقصى",IF(IF(ISNUMBER(D485),IF(ISNUMBER(G485),IF(D485&gt;G485,1,0),0),0)=1,"النهائي أكبر من الحد الأقصى",IF(J485="ناقص","درجة غير مكتوبة","")))))))</f>
        <v/>
      </c>
    </row>
    <row r="486">
      <c r="A486" s="5" t="n"/>
      <c r="B486" s="5" t="n"/>
      <c r="C486" s="18" t="n"/>
      <c r="D486" s="18" t="n"/>
      <c r="E486" s="6">
        <f>IF(B486&amp;""="","",IFERROR(INDEX('الإعدادات'!$B$15:$B$29,MATCH(B486&amp;"",'الإعدادات'!$A$15:$A$29,0)),""))</f>
        <v/>
      </c>
      <c r="F486" s="19">
        <f>IF(B486&amp;""="","",IFERROR(INDEX('الإعدادات'!$C$15:$C$29,MATCH(B486&amp;"",'الإعدادات'!$A$15:$A$29,0)),""))</f>
        <v/>
      </c>
      <c r="G486" s="19">
        <f>IF(B486&amp;""="","",IFERROR(INDEX('الإعدادات'!$D$15:$D$29,MATCH(B486&amp;"",'الإعدادات'!$A$15:$A$29,0)),""))</f>
        <v/>
      </c>
      <c r="H486" s="19">
        <f>IF(AND(ISNUMBER(C486),ISNUMBER(D486)),C486+D486,"")</f>
        <v/>
      </c>
      <c r="I486" s="20">
        <f>IF(ISNUMBER(H486),IF(ISNUMBER(F486),IF(F486+G486=0,"",H486/(F486+G486)),""),"")</f>
        <v/>
      </c>
      <c r="J486" s="6">
        <f>IF(AND(A486&amp;""="",B486&amp;""=""),"",IF(A486&amp;""="","بدون طالب",IF(NOT(ISNUMBER(F486)),"مادة غير موجودة",IF(I486="","ناقص",IF(I486&gt;='الإعدادات'!$B$4,"ناجح","متعثر")))))</f>
        <v/>
      </c>
      <c r="K486" s="21">
        <f>IF(J486="","",IF(OR(J486="ناجح",J486="متعثر"),1,0))</f>
        <v/>
      </c>
      <c r="L486" s="19">
        <f>IF(K486=1,C486*INDEX('الإعدادات'!$E$15:$E$29,MATCH(B486&amp;"",'الإعدادات'!$A$15:$A$29,0)),"")</f>
        <v/>
      </c>
      <c r="M486" s="19">
        <f>IF(K486=1,D486*INDEX('الإعدادات'!$E$15:$E$29,MATCH(B486&amp;"",'الإعدادات'!$A$15:$A$29,0)),"")</f>
        <v/>
      </c>
      <c r="N486" s="19">
        <f>IF(K486=1,(F486+G486)*INDEX('الإعدادات'!$E$15:$E$29,MATCH(B486&amp;"",'الإعدادات'!$A$15:$A$29,0)),"")</f>
        <v/>
      </c>
      <c r="O486" s="15">
        <f>IF(J486="متعثر",COUNTIF($J$6:J486,"متعثر"),"")</f>
        <v/>
      </c>
      <c r="P486" s="6">
        <f>IF(J486="","",IF(J486="بدون طالب","اختر الطالب",IF(J486="مادة غير موجودة","اختر المادة من الإعدادات",IF(COUNTIF('الطلاب'!$A$6:$A$305,A486&amp;"")=0,"الطالب غير موجود في الطلاب",IF(IF(ISNUMBER(C486),IF(ISNUMBER(F486),IF(C486&gt;F486,1,0),0),0)=1,"أعمال السنة أكبر من الحد الأقصى",IF(IF(ISNUMBER(D486),IF(ISNUMBER(G486),IF(D486&gt;G486,1,0),0),0)=1,"النهائي أكبر من الحد الأقصى",IF(J486="ناقص","درجة غير مكتوبة","")))))))</f>
        <v/>
      </c>
    </row>
    <row r="487">
      <c r="A487" s="5" t="n"/>
      <c r="B487" s="5" t="n"/>
      <c r="C487" s="18" t="n"/>
      <c r="D487" s="18" t="n"/>
      <c r="E487" s="6">
        <f>IF(B487&amp;""="","",IFERROR(INDEX('الإعدادات'!$B$15:$B$29,MATCH(B487&amp;"",'الإعدادات'!$A$15:$A$29,0)),""))</f>
        <v/>
      </c>
      <c r="F487" s="19">
        <f>IF(B487&amp;""="","",IFERROR(INDEX('الإعدادات'!$C$15:$C$29,MATCH(B487&amp;"",'الإعدادات'!$A$15:$A$29,0)),""))</f>
        <v/>
      </c>
      <c r="G487" s="19">
        <f>IF(B487&amp;""="","",IFERROR(INDEX('الإعدادات'!$D$15:$D$29,MATCH(B487&amp;"",'الإعدادات'!$A$15:$A$29,0)),""))</f>
        <v/>
      </c>
      <c r="H487" s="19">
        <f>IF(AND(ISNUMBER(C487),ISNUMBER(D487)),C487+D487,"")</f>
        <v/>
      </c>
      <c r="I487" s="20">
        <f>IF(ISNUMBER(H487),IF(ISNUMBER(F487),IF(F487+G487=0,"",H487/(F487+G487)),""),"")</f>
        <v/>
      </c>
      <c r="J487" s="6">
        <f>IF(AND(A487&amp;""="",B487&amp;""=""),"",IF(A487&amp;""="","بدون طالب",IF(NOT(ISNUMBER(F487)),"مادة غير موجودة",IF(I487="","ناقص",IF(I487&gt;='الإعدادات'!$B$4,"ناجح","متعثر")))))</f>
        <v/>
      </c>
      <c r="K487" s="21">
        <f>IF(J487="","",IF(OR(J487="ناجح",J487="متعثر"),1,0))</f>
        <v/>
      </c>
      <c r="L487" s="19">
        <f>IF(K487=1,C487*INDEX('الإعدادات'!$E$15:$E$29,MATCH(B487&amp;"",'الإعدادات'!$A$15:$A$29,0)),"")</f>
        <v/>
      </c>
      <c r="M487" s="19">
        <f>IF(K487=1,D487*INDEX('الإعدادات'!$E$15:$E$29,MATCH(B487&amp;"",'الإعدادات'!$A$15:$A$29,0)),"")</f>
        <v/>
      </c>
      <c r="N487" s="19">
        <f>IF(K487=1,(F487+G487)*INDEX('الإعدادات'!$E$15:$E$29,MATCH(B487&amp;"",'الإعدادات'!$A$15:$A$29,0)),"")</f>
        <v/>
      </c>
      <c r="O487" s="15">
        <f>IF(J487="متعثر",COUNTIF($J$6:J487,"متعثر"),"")</f>
        <v/>
      </c>
      <c r="P487" s="6">
        <f>IF(J487="","",IF(J487="بدون طالب","اختر الطالب",IF(J487="مادة غير موجودة","اختر المادة من الإعدادات",IF(COUNTIF('الطلاب'!$A$6:$A$305,A487&amp;"")=0,"الطالب غير موجود في الطلاب",IF(IF(ISNUMBER(C487),IF(ISNUMBER(F487),IF(C487&gt;F487,1,0),0),0)=1,"أعمال السنة أكبر من الحد الأقصى",IF(IF(ISNUMBER(D487),IF(ISNUMBER(G487),IF(D487&gt;G487,1,0),0),0)=1,"النهائي أكبر من الحد الأقصى",IF(J487="ناقص","درجة غير مكتوبة","")))))))</f>
        <v/>
      </c>
    </row>
    <row r="488">
      <c r="A488" s="5" t="n"/>
      <c r="B488" s="5" t="n"/>
      <c r="C488" s="18" t="n"/>
      <c r="D488" s="18" t="n"/>
      <c r="E488" s="6">
        <f>IF(B488&amp;""="","",IFERROR(INDEX('الإعدادات'!$B$15:$B$29,MATCH(B488&amp;"",'الإعدادات'!$A$15:$A$29,0)),""))</f>
        <v/>
      </c>
      <c r="F488" s="19">
        <f>IF(B488&amp;""="","",IFERROR(INDEX('الإعدادات'!$C$15:$C$29,MATCH(B488&amp;"",'الإعدادات'!$A$15:$A$29,0)),""))</f>
        <v/>
      </c>
      <c r="G488" s="19">
        <f>IF(B488&amp;""="","",IFERROR(INDEX('الإعدادات'!$D$15:$D$29,MATCH(B488&amp;"",'الإعدادات'!$A$15:$A$29,0)),""))</f>
        <v/>
      </c>
      <c r="H488" s="19">
        <f>IF(AND(ISNUMBER(C488),ISNUMBER(D488)),C488+D488,"")</f>
        <v/>
      </c>
      <c r="I488" s="20">
        <f>IF(ISNUMBER(H488),IF(ISNUMBER(F488),IF(F488+G488=0,"",H488/(F488+G488)),""),"")</f>
        <v/>
      </c>
      <c r="J488" s="6">
        <f>IF(AND(A488&amp;""="",B488&amp;""=""),"",IF(A488&amp;""="","بدون طالب",IF(NOT(ISNUMBER(F488)),"مادة غير موجودة",IF(I488="","ناقص",IF(I488&gt;='الإعدادات'!$B$4,"ناجح","متعثر")))))</f>
        <v/>
      </c>
      <c r="K488" s="21">
        <f>IF(J488="","",IF(OR(J488="ناجح",J488="متعثر"),1,0))</f>
        <v/>
      </c>
      <c r="L488" s="19">
        <f>IF(K488=1,C488*INDEX('الإعدادات'!$E$15:$E$29,MATCH(B488&amp;"",'الإعدادات'!$A$15:$A$29,0)),"")</f>
        <v/>
      </c>
      <c r="M488" s="19">
        <f>IF(K488=1,D488*INDEX('الإعدادات'!$E$15:$E$29,MATCH(B488&amp;"",'الإعدادات'!$A$15:$A$29,0)),"")</f>
        <v/>
      </c>
      <c r="N488" s="19">
        <f>IF(K488=1,(F488+G488)*INDEX('الإعدادات'!$E$15:$E$29,MATCH(B488&amp;"",'الإعدادات'!$A$15:$A$29,0)),"")</f>
        <v/>
      </c>
      <c r="O488" s="15">
        <f>IF(J488="متعثر",COUNTIF($J$6:J488,"متعثر"),"")</f>
        <v/>
      </c>
      <c r="P488" s="6">
        <f>IF(J488="","",IF(J488="بدون طالب","اختر الطالب",IF(J488="مادة غير موجودة","اختر المادة من الإعدادات",IF(COUNTIF('الطلاب'!$A$6:$A$305,A488&amp;"")=0,"الطالب غير موجود في الطلاب",IF(IF(ISNUMBER(C488),IF(ISNUMBER(F488),IF(C488&gt;F488,1,0),0),0)=1,"أعمال السنة أكبر من الحد الأقصى",IF(IF(ISNUMBER(D488),IF(ISNUMBER(G488),IF(D488&gt;G488,1,0),0),0)=1,"النهائي أكبر من الحد الأقصى",IF(J488="ناقص","درجة غير مكتوبة","")))))))</f>
        <v/>
      </c>
    </row>
    <row r="489">
      <c r="A489" s="5" t="n"/>
      <c r="B489" s="5" t="n"/>
      <c r="C489" s="18" t="n"/>
      <c r="D489" s="18" t="n"/>
      <c r="E489" s="6">
        <f>IF(B489&amp;""="","",IFERROR(INDEX('الإعدادات'!$B$15:$B$29,MATCH(B489&amp;"",'الإعدادات'!$A$15:$A$29,0)),""))</f>
        <v/>
      </c>
      <c r="F489" s="19">
        <f>IF(B489&amp;""="","",IFERROR(INDEX('الإعدادات'!$C$15:$C$29,MATCH(B489&amp;"",'الإعدادات'!$A$15:$A$29,0)),""))</f>
        <v/>
      </c>
      <c r="G489" s="19">
        <f>IF(B489&amp;""="","",IFERROR(INDEX('الإعدادات'!$D$15:$D$29,MATCH(B489&amp;"",'الإعدادات'!$A$15:$A$29,0)),""))</f>
        <v/>
      </c>
      <c r="H489" s="19">
        <f>IF(AND(ISNUMBER(C489),ISNUMBER(D489)),C489+D489,"")</f>
        <v/>
      </c>
      <c r="I489" s="20">
        <f>IF(ISNUMBER(H489),IF(ISNUMBER(F489),IF(F489+G489=0,"",H489/(F489+G489)),""),"")</f>
        <v/>
      </c>
      <c r="J489" s="6">
        <f>IF(AND(A489&amp;""="",B489&amp;""=""),"",IF(A489&amp;""="","بدون طالب",IF(NOT(ISNUMBER(F489)),"مادة غير موجودة",IF(I489="","ناقص",IF(I489&gt;='الإعدادات'!$B$4,"ناجح","متعثر")))))</f>
        <v/>
      </c>
      <c r="K489" s="21">
        <f>IF(J489="","",IF(OR(J489="ناجح",J489="متعثر"),1,0))</f>
        <v/>
      </c>
      <c r="L489" s="19">
        <f>IF(K489=1,C489*INDEX('الإعدادات'!$E$15:$E$29,MATCH(B489&amp;"",'الإعدادات'!$A$15:$A$29,0)),"")</f>
        <v/>
      </c>
      <c r="M489" s="19">
        <f>IF(K489=1,D489*INDEX('الإعدادات'!$E$15:$E$29,MATCH(B489&amp;"",'الإعدادات'!$A$15:$A$29,0)),"")</f>
        <v/>
      </c>
      <c r="N489" s="19">
        <f>IF(K489=1,(F489+G489)*INDEX('الإعدادات'!$E$15:$E$29,MATCH(B489&amp;"",'الإعدادات'!$A$15:$A$29,0)),"")</f>
        <v/>
      </c>
      <c r="O489" s="15">
        <f>IF(J489="متعثر",COUNTIF($J$6:J489,"متعثر"),"")</f>
        <v/>
      </c>
      <c r="P489" s="6">
        <f>IF(J489="","",IF(J489="بدون طالب","اختر الطالب",IF(J489="مادة غير موجودة","اختر المادة من الإعدادات",IF(COUNTIF('الطلاب'!$A$6:$A$305,A489&amp;"")=0,"الطالب غير موجود في الطلاب",IF(IF(ISNUMBER(C489),IF(ISNUMBER(F489),IF(C489&gt;F489,1,0),0),0)=1,"أعمال السنة أكبر من الحد الأقصى",IF(IF(ISNUMBER(D489),IF(ISNUMBER(G489),IF(D489&gt;G489,1,0),0),0)=1,"النهائي أكبر من الحد الأقصى",IF(J489="ناقص","درجة غير مكتوبة","")))))))</f>
        <v/>
      </c>
    </row>
    <row r="490">
      <c r="A490" s="5" t="n"/>
      <c r="B490" s="5" t="n"/>
      <c r="C490" s="18" t="n"/>
      <c r="D490" s="18" t="n"/>
      <c r="E490" s="6">
        <f>IF(B490&amp;""="","",IFERROR(INDEX('الإعدادات'!$B$15:$B$29,MATCH(B490&amp;"",'الإعدادات'!$A$15:$A$29,0)),""))</f>
        <v/>
      </c>
      <c r="F490" s="19">
        <f>IF(B490&amp;""="","",IFERROR(INDEX('الإعدادات'!$C$15:$C$29,MATCH(B490&amp;"",'الإعدادات'!$A$15:$A$29,0)),""))</f>
        <v/>
      </c>
      <c r="G490" s="19">
        <f>IF(B490&amp;""="","",IFERROR(INDEX('الإعدادات'!$D$15:$D$29,MATCH(B490&amp;"",'الإعدادات'!$A$15:$A$29,0)),""))</f>
        <v/>
      </c>
      <c r="H490" s="19">
        <f>IF(AND(ISNUMBER(C490),ISNUMBER(D490)),C490+D490,"")</f>
        <v/>
      </c>
      <c r="I490" s="20">
        <f>IF(ISNUMBER(H490),IF(ISNUMBER(F490),IF(F490+G490=0,"",H490/(F490+G490)),""),"")</f>
        <v/>
      </c>
      <c r="J490" s="6">
        <f>IF(AND(A490&amp;""="",B490&amp;""=""),"",IF(A490&amp;""="","بدون طالب",IF(NOT(ISNUMBER(F490)),"مادة غير موجودة",IF(I490="","ناقص",IF(I490&gt;='الإعدادات'!$B$4,"ناجح","متعثر")))))</f>
        <v/>
      </c>
      <c r="K490" s="21">
        <f>IF(J490="","",IF(OR(J490="ناجح",J490="متعثر"),1,0))</f>
        <v/>
      </c>
      <c r="L490" s="19">
        <f>IF(K490=1,C490*INDEX('الإعدادات'!$E$15:$E$29,MATCH(B490&amp;"",'الإعدادات'!$A$15:$A$29,0)),"")</f>
        <v/>
      </c>
      <c r="M490" s="19">
        <f>IF(K490=1,D490*INDEX('الإعدادات'!$E$15:$E$29,MATCH(B490&amp;"",'الإعدادات'!$A$15:$A$29,0)),"")</f>
        <v/>
      </c>
      <c r="N490" s="19">
        <f>IF(K490=1,(F490+G490)*INDEX('الإعدادات'!$E$15:$E$29,MATCH(B490&amp;"",'الإعدادات'!$A$15:$A$29,0)),"")</f>
        <v/>
      </c>
      <c r="O490" s="15">
        <f>IF(J490="متعثر",COUNTIF($J$6:J490,"متعثر"),"")</f>
        <v/>
      </c>
      <c r="P490" s="6">
        <f>IF(J490="","",IF(J490="بدون طالب","اختر الطالب",IF(J490="مادة غير موجودة","اختر المادة من الإعدادات",IF(COUNTIF('الطلاب'!$A$6:$A$305,A490&amp;"")=0,"الطالب غير موجود في الطلاب",IF(IF(ISNUMBER(C490),IF(ISNUMBER(F490),IF(C490&gt;F490,1,0),0),0)=1,"أعمال السنة أكبر من الحد الأقصى",IF(IF(ISNUMBER(D490),IF(ISNUMBER(G490),IF(D490&gt;G490,1,0),0),0)=1,"النهائي أكبر من الحد الأقصى",IF(J490="ناقص","درجة غير مكتوبة","")))))))</f>
        <v/>
      </c>
    </row>
    <row r="491">
      <c r="A491" s="5" t="n"/>
      <c r="B491" s="5" t="n"/>
      <c r="C491" s="18" t="n"/>
      <c r="D491" s="18" t="n"/>
      <c r="E491" s="6">
        <f>IF(B491&amp;""="","",IFERROR(INDEX('الإعدادات'!$B$15:$B$29,MATCH(B491&amp;"",'الإعدادات'!$A$15:$A$29,0)),""))</f>
        <v/>
      </c>
      <c r="F491" s="19">
        <f>IF(B491&amp;""="","",IFERROR(INDEX('الإعدادات'!$C$15:$C$29,MATCH(B491&amp;"",'الإعدادات'!$A$15:$A$29,0)),""))</f>
        <v/>
      </c>
      <c r="G491" s="19">
        <f>IF(B491&amp;""="","",IFERROR(INDEX('الإعدادات'!$D$15:$D$29,MATCH(B491&amp;"",'الإعدادات'!$A$15:$A$29,0)),""))</f>
        <v/>
      </c>
      <c r="H491" s="19">
        <f>IF(AND(ISNUMBER(C491),ISNUMBER(D491)),C491+D491,"")</f>
        <v/>
      </c>
      <c r="I491" s="20">
        <f>IF(ISNUMBER(H491),IF(ISNUMBER(F491),IF(F491+G491=0,"",H491/(F491+G491)),""),"")</f>
        <v/>
      </c>
      <c r="J491" s="6">
        <f>IF(AND(A491&amp;""="",B491&amp;""=""),"",IF(A491&amp;""="","بدون طالب",IF(NOT(ISNUMBER(F491)),"مادة غير موجودة",IF(I491="","ناقص",IF(I491&gt;='الإعدادات'!$B$4,"ناجح","متعثر")))))</f>
        <v/>
      </c>
      <c r="K491" s="21">
        <f>IF(J491="","",IF(OR(J491="ناجح",J491="متعثر"),1,0))</f>
        <v/>
      </c>
      <c r="L491" s="19">
        <f>IF(K491=1,C491*INDEX('الإعدادات'!$E$15:$E$29,MATCH(B491&amp;"",'الإعدادات'!$A$15:$A$29,0)),"")</f>
        <v/>
      </c>
      <c r="M491" s="19">
        <f>IF(K491=1,D491*INDEX('الإعدادات'!$E$15:$E$29,MATCH(B491&amp;"",'الإعدادات'!$A$15:$A$29,0)),"")</f>
        <v/>
      </c>
      <c r="N491" s="19">
        <f>IF(K491=1,(F491+G491)*INDEX('الإعدادات'!$E$15:$E$29,MATCH(B491&amp;"",'الإعدادات'!$A$15:$A$29,0)),"")</f>
        <v/>
      </c>
      <c r="O491" s="15">
        <f>IF(J491="متعثر",COUNTIF($J$6:J491,"متعثر"),"")</f>
        <v/>
      </c>
      <c r="P491" s="6">
        <f>IF(J491="","",IF(J491="بدون طالب","اختر الطالب",IF(J491="مادة غير موجودة","اختر المادة من الإعدادات",IF(COUNTIF('الطلاب'!$A$6:$A$305,A491&amp;"")=0,"الطالب غير موجود في الطلاب",IF(IF(ISNUMBER(C491),IF(ISNUMBER(F491),IF(C491&gt;F491,1,0),0),0)=1,"أعمال السنة أكبر من الحد الأقصى",IF(IF(ISNUMBER(D491),IF(ISNUMBER(G491),IF(D491&gt;G491,1,0),0),0)=1,"النهائي أكبر من الحد الأقصى",IF(J491="ناقص","درجة غير مكتوبة","")))))))</f>
        <v/>
      </c>
    </row>
    <row r="492">
      <c r="A492" s="5" t="n"/>
      <c r="B492" s="5" t="n"/>
      <c r="C492" s="18" t="n"/>
      <c r="D492" s="18" t="n"/>
      <c r="E492" s="6">
        <f>IF(B492&amp;""="","",IFERROR(INDEX('الإعدادات'!$B$15:$B$29,MATCH(B492&amp;"",'الإعدادات'!$A$15:$A$29,0)),""))</f>
        <v/>
      </c>
      <c r="F492" s="19">
        <f>IF(B492&amp;""="","",IFERROR(INDEX('الإعدادات'!$C$15:$C$29,MATCH(B492&amp;"",'الإعدادات'!$A$15:$A$29,0)),""))</f>
        <v/>
      </c>
      <c r="G492" s="19">
        <f>IF(B492&amp;""="","",IFERROR(INDEX('الإعدادات'!$D$15:$D$29,MATCH(B492&amp;"",'الإعدادات'!$A$15:$A$29,0)),""))</f>
        <v/>
      </c>
      <c r="H492" s="19">
        <f>IF(AND(ISNUMBER(C492),ISNUMBER(D492)),C492+D492,"")</f>
        <v/>
      </c>
      <c r="I492" s="20">
        <f>IF(ISNUMBER(H492),IF(ISNUMBER(F492),IF(F492+G492=0,"",H492/(F492+G492)),""),"")</f>
        <v/>
      </c>
      <c r="J492" s="6">
        <f>IF(AND(A492&amp;""="",B492&amp;""=""),"",IF(A492&amp;""="","بدون طالب",IF(NOT(ISNUMBER(F492)),"مادة غير موجودة",IF(I492="","ناقص",IF(I492&gt;='الإعدادات'!$B$4,"ناجح","متعثر")))))</f>
        <v/>
      </c>
      <c r="K492" s="21">
        <f>IF(J492="","",IF(OR(J492="ناجح",J492="متعثر"),1,0))</f>
        <v/>
      </c>
      <c r="L492" s="19">
        <f>IF(K492=1,C492*INDEX('الإعدادات'!$E$15:$E$29,MATCH(B492&amp;"",'الإعدادات'!$A$15:$A$29,0)),"")</f>
        <v/>
      </c>
      <c r="M492" s="19">
        <f>IF(K492=1,D492*INDEX('الإعدادات'!$E$15:$E$29,MATCH(B492&amp;"",'الإعدادات'!$A$15:$A$29,0)),"")</f>
        <v/>
      </c>
      <c r="N492" s="19">
        <f>IF(K492=1,(F492+G492)*INDEX('الإعدادات'!$E$15:$E$29,MATCH(B492&amp;"",'الإعدادات'!$A$15:$A$29,0)),"")</f>
        <v/>
      </c>
      <c r="O492" s="15">
        <f>IF(J492="متعثر",COUNTIF($J$6:J492,"متعثر"),"")</f>
        <v/>
      </c>
      <c r="P492" s="6">
        <f>IF(J492="","",IF(J492="بدون طالب","اختر الطالب",IF(J492="مادة غير موجودة","اختر المادة من الإعدادات",IF(COUNTIF('الطلاب'!$A$6:$A$305,A492&amp;"")=0,"الطالب غير موجود في الطلاب",IF(IF(ISNUMBER(C492),IF(ISNUMBER(F492),IF(C492&gt;F492,1,0),0),0)=1,"أعمال السنة أكبر من الحد الأقصى",IF(IF(ISNUMBER(D492),IF(ISNUMBER(G492),IF(D492&gt;G492,1,0),0),0)=1,"النهائي أكبر من الحد الأقصى",IF(J492="ناقص","درجة غير مكتوبة","")))))))</f>
        <v/>
      </c>
    </row>
    <row r="493">
      <c r="A493" s="5" t="n"/>
      <c r="B493" s="5" t="n"/>
      <c r="C493" s="18" t="n"/>
      <c r="D493" s="18" t="n"/>
      <c r="E493" s="6">
        <f>IF(B493&amp;""="","",IFERROR(INDEX('الإعدادات'!$B$15:$B$29,MATCH(B493&amp;"",'الإعدادات'!$A$15:$A$29,0)),""))</f>
        <v/>
      </c>
      <c r="F493" s="19">
        <f>IF(B493&amp;""="","",IFERROR(INDEX('الإعدادات'!$C$15:$C$29,MATCH(B493&amp;"",'الإعدادات'!$A$15:$A$29,0)),""))</f>
        <v/>
      </c>
      <c r="G493" s="19">
        <f>IF(B493&amp;""="","",IFERROR(INDEX('الإعدادات'!$D$15:$D$29,MATCH(B493&amp;"",'الإعدادات'!$A$15:$A$29,0)),""))</f>
        <v/>
      </c>
      <c r="H493" s="19">
        <f>IF(AND(ISNUMBER(C493),ISNUMBER(D493)),C493+D493,"")</f>
        <v/>
      </c>
      <c r="I493" s="20">
        <f>IF(ISNUMBER(H493),IF(ISNUMBER(F493),IF(F493+G493=0,"",H493/(F493+G493)),""),"")</f>
        <v/>
      </c>
      <c r="J493" s="6">
        <f>IF(AND(A493&amp;""="",B493&amp;""=""),"",IF(A493&amp;""="","بدون طالب",IF(NOT(ISNUMBER(F493)),"مادة غير موجودة",IF(I493="","ناقص",IF(I493&gt;='الإعدادات'!$B$4,"ناجح","متعثر")))))</f>
        <v/>
      </c>
      <c r="K493" s="21">
        <f>IF(J493="","",IF(OR(J493="ناجح",J493="متعثر"),1,0))</f>
        <v/>
      </c>
      <c r="L493" s="19">
        <f>IF(K493=1,C493*INDEX('الإعدادات'!$E$15:$E$29,MATCH(B493&amp;"",'الإعدادات'!$A$15:$A$29,0)),"")</f>
        <v/>
      </c>
      <c r="M493" s="19">
        <f>IF(K493=1,D493*INDEX('الإعدادات'!$E$15:$E$29,MATCH(B493&amp;"",'الإعدادات'!$A$15:$A$29,0)),"")</f>
        <v/>
      </c>
      <c r="N493" s="19">
        <f>IF(K493=1,(F493+G493)*INDEX('الإعدادات'!$E$15:$E$29,MATCH(B493&amp;"",'الإعدادات'!$A$15:$A$29,0)),"")</f>
        <v/>
      </c>
      <c r="O493" s="15">
        <f>IF(J493="متعثر",COUNTIF($J$6:J493,"متعثر"),"")</f>
        <v/>
      </c>
      <c r="P493" s="6">
        <f>IF(J493="","",IF(J493="بدون طالب","اختر الطالب",IF(J493="مادة غير موجودة","اختر المادة من الإعدادات",IF(COUNTIF('الطلاب'!$A$6:$A$305,A493&amp;"")=0,"الطالب غير موجود في الطلاب",IF(IF(ISNUMBER(C493),IF(ISNUMBER(F493),IF(C493&gt;F493,1,0),0),0)=1,"أعمال السنة أكبر من الحد الأقصى",IF(IF(ISNUMBER(D493),IF(ISNUMBER(G493),IF(D493&gt;G493,1,0),0),0)=1,"النهائي أكبر من الحد الأقصى",IF(J493="ناقص","درجة غير مكتوبة","")))))))</f>
        <v/>
      </c>
    </row>
    <row r="494">
      <c r="A494" s="5" t="n"/>
      <c r="B494" s="5" t="n"/>
      <c r="C494" s="18" t="n"/>
      <c r="D494" s="18" t="n"/>
      <c r="E494" s="6">
        <f>IF(B494&amp;""="","",IFERROR(INDEX('الإعدادات'!$B$15:$B$29,MATCH(B494&amp;"",'الإعدادات'!$A$15:$A$29,0)),""))</f>
        <v/>
      </c>
      <c r="F494" s="19">
        <f>IF(B494&amp;""="","",IFERROR(INDEX('الإعدادات'!$C$15:$C$29,MATCH(B494&amp;"",'الإعدادات'!$A$15:$A$29,0)),""))</f>
        <v/>
      </c>
      <c r="G494" s="19">
        <f>IF(B494&amp;""="","",IFERROR(INDEX('الإعدادات'!$D$15:$D$29,MATCH(B494&amp;"",'الإعدادات'!$A$15:$A$29,0)),""))</f>
        <v/>
      </c>
      <c r="H494" s="19">
        <f>IF(AND(ISNUMBER(C494),ISNUMBER(D494)),C494+D494,"")</f>
        <v/>
      </c>
      <c r="I494" s="20">
        <f>IF(ISNUMBER(H494),IF(ISNUMBER(F494),IF(F494+G494=0,"",H494/(F494+G494)),""),"")</f>
        <v/>
      </c>
      <c r="J494" s="6">
        <f>IF(AND(A494&amp;""="",B494&amp;""=""),"",IF(A494&amp;""="","بدون طالب",IF(NOT(ISNUMBER(F494)),"مادة غير موجودة",IF(I494="","ناقص",IF(I494&gt;='الإعدادات'!$B$4,"ناجح","متعثر")))))</f>
        <v/>
      </c>
      <c r="K494" s="21">
        <f>IF(J494="","",IF(OR(J494="ناجح",J494="متعثر"),1,0))</f>
        <v/>
      </c>
      <c r="L494" s="19">
        <f>IF(K494=1,C494*INDEX('الإعدادات'!$E$15:$E$29,MATCH(B494&amp;"",'الإعدادات'!$A$15:$A$29,0)),"")</f>
        <v/>
      </c>
      <c r="M494" s="19">
        <f>IF(K494=1,D494*INDEX('الإعدادات'!$E$15:$E$29,MATCH(B494&amp;"",'الإعدادات'!$A$15:$A$29,0)),"")</f>
        <v/>
      </c>
      <c r="N494" s="19">
        <f>IF(K494=1,(F494+G494)*INDEX('الإعدادات'!$E$15:$E$29,MATCH(B494&amp;"",'الإعدادات'!$A$15:$A$29,0)),"")</f>
        <v/>
      </c>
      <c r="O494" s="15">
        <f>IF(J494="متعثر",COUNTIF($J$6:J494,"متعثر"),"")</f>
        <v/>
      </c>
      <c r="P494" s="6">
        <f>IF(J494="","",IF(J494="بدون طالب","اختر الطالب",IF(J494="مادة غير موجودة","اختر المادة من الإعدادات",IF(COUNTIF('الطلاب'!$A$6:$A$305,A494&amp;"")=0,"الطالب غير موجود في الطلاب",IF(IF(ISNUMBER(C494),IF(ISNUMBER(F494),IF(C494&gt;F494,1,0),0),0)=1,"أعمال السنة أكبر من الحد الأقصى",IF(IF(ISNUMBER(D494),IF(ISNUMBER(G494),IF(D494&gt;G494,1,0),0),0)=1,"النهائي أكبر من الحد الأقصى",IF(J494="ناقص","درجة غير مكتوبة","")))))))</f>
        <v/>
      </c>
    </row>
    <row r="495">
      <c r="A495" s="5" t="n"/>
      <c r="B495" s="5" t="n"/>
      <c r="C495" s="18" t="n"/>
      <c r="D495" s="18" t="n"/>
      <c r="E495" s="6">
        <f>IF(B495&amp;""="","",IFERROR(INDEX('الإعدادات'!$B$15:$B$29,MATCH(B495&amp;"",'الإعدادات'!$A$15:$A$29,0)),""))</f>
        <v/>
      </c>
      <c r="F495" s="19">
        <f>IF(B495&amp;""="","",IFERROR(INDEX('الإعدادات'!$C$15:$C$29,MATCH(B495&amp;"",'الإعدادات'!$A$15:$A$29,0)),""))</f>
        <v/>
      </c>
      <c r="G495" s="19">
        <f>IF(B495&amp;""="","",IFERROR(INDEX('الإعدادات'!$D$15:$D$29,MATCH(B495&amp;"",'الإعدادات'!$A$15:$A$29,0)),""))</f>
        <v/>
      </c>
      <c r="H495" s="19">
        <f>IF(AND(ISNUMBER(C495),ISNUMBER(D495)),C495+D495,"")</f>
        <v/>
      </c>
      <c r="I495" s="20">
        <f>IF(ISNUMBER(H495),IF(ISNUMBER(F495),IF(F495+G495=0,"",H495/(F495+G495)),""),"")</f>
        <v/>
      </c>
      <c r="J495" s="6">
        <f>IF(AND(A495&amp;""="",B495&amp;""=""),"",IF(A495&amp;""="","بدون طالب",IF(NOT(ISNUMBER(F495)),"مادة غير موجودة",IF(I495="","ناقص",IF(I495&gt;='الإعدادات'!$B$4,"ناجح","متعثر")))))</f>
        <v/>
      </c>
      <c r="K495" s="21">
        <f>IF(J495="","",IF(OR(J495="ناجح",J495="متعثر"),1,0))</f>
        <v/>
      </c>
      <c r="L495" s="19">
        <f>IF(K495=1,C495*INDEX('الإعدادات'!$E$15:$E$29,MATCH(B495&amp;"",'الإعدادات'!$A$15:$A$29,0)),"")</f>
        <v/>
      </c>
      <c r="M495" s="19">
        <f>IF(K495=1,D495*INDEX('الإعدادات'!$E$15:$E$29,MATCH(B495&amp;"",'الإعدادات'!$A$15:$A$29,0)),"")</f>
        <v/>
      </c>
      <c r="N495" s="19">
        <f>IF(K495=1,(F495+G495)*INDEX('الإعدادات'!$E$15:$E$29,MATCH(B495&amp;"",'الإعدادات'!$A$15:$A$29,0)),"")</f>
        <v/>
      </c>
      <c r="O495" s="15">
        <f>IF(J495="متعثر",COUNTIF($J$6:J495,"متعثر"),"")</f>
        <v/>
      </c>
      <c r="P495" s="6">
        <f>IF(J495="","",IF(J495="بدون طالب","اختر الطالب",IF(J495="مادة غير موجودة","اختر المادة من الإعدادات",IF(COUNTIF('الطلاب'!$A$6:$A$305,A495&amp;"")=0,"الطالب غير موجود في الطلاب",IF(IF(ISNUMBER(C495),IF(ISNUMBER(F495),IF(C495&gt;F495,1,0),0),0)=1,"أعمال السنة أكبر من الحد الأقصى",IF(IF(ISNUMBER(D495),IF(ISNUMBER(G495),IF(D495&gt;G495,1,0),0),0)=1,"النهائي أكبر من الحد الأقصى",IF(J495="ناقص","درجة غير مكتوبة","")))))))</f>
        <v/>
      </c>
    </row>
    <row r="496">
      <c r="A496" s="5" t="n"/>
      <c r="B496" s="5" t="n"/>
      <c r="C496" s="18" t="n"/>
      <c r="D496" s="18" t="n"/>
      <c r="E496" s="6">
        <f>IF(B496&amp;""="","",IFERROR(INDEX('الإعدادات'!$B$15:$B$29,MATCH(B496&amp;"",'الإعدادات'!$A$15:$A$29,0)),""))</f>
        <v/>
      </c>
      <c r="F496" s="19">
        <f>IF(B496&amp;""="","",IFERROR(INDEX('الإعدادات'!$C$15:$C$29,MATCH(B496&amp;"",'الإعدادات'!$A$15:$A$29,0)),""))</f>
        <v/>
      </c>
      <c r="G496" s="19">
        <f>IF(B496&amp;""="","",IFERROR(INDEX('الإعدادات'!$D$15:$D$29,MATCH(B496&amp;"",'الإعدادات'!$A$15:$A$29,0)),""))</f>
        <v/>
      </c>
      <c r="H496" s="19">
        <f>IF(AND(ISNUMBER(C496),ISNUMBER(D496)),C496+D496,"")</f>
        <v/>
      </c>
      <c r="I496" s="20">
        <f>IF(ISNUMBER(H496),IF(ISNUMBER(F496),IF(F496+G496=0,"",H496/(F496+G496)),""),"")</f>
        <v/>
      </c>
      <c r="J496" s="6">
        <f>IF(AND(A496&amp;""="",B496&amp;""=""),"",IF(A496&amp;""="","بدون طالب",IF(NOT(ISNUMBER(F496)),"مادة غير موجودة",IF(I496="","ناقص",IF(I496&gt;='الإعدادات'!$B$4,"ناجح","متعثر")))))</f>
        <v/>
      </c>
      <c r="K496" s="21">
        <f>IF(J496="","",IF(OR(J496="ناجح",J496="متعثر"),1,0))</f>
        <v/>
      </c>
      <c r="L496" s="19">
        <f>IF(K496=1,C496*INDEX('الإعدادات'!$E$15:$E$29,MATCH(B496&amp;"",'الإعدادات'!$A$15:$A$29,0)),"")</f>
        <v/>
      </c>
      <c r="M496" s="19">
        <f>IF(K496=1,D496*INDEX('الإعدادات'!$E$15:$E$29,MATCH(B496&amp;"",'الإعدادات'!$A$15:$A$29,0)),"")</f>
        <v/>
      </c>
      <c r="N496" s="19">
        <f>IF(K496=1,(F496+G496)*INDEX('الإعدادات'!$E$15:$E$29,MATCH(B496&amp;"",'الإعدادات'!$A$15:$A$29,0)),"")</f>
        <v/>
      </c>
      <c r="O496" s="15">
        <f>IF(J496="متعثر",COUNTIF($J$6:J496,"متعثر"),"")</f>
        <v/>
      </c>
      <c r="P496" s="6">
        <f>IF(J496="","",IF(J496="بدون طالب","اختر الطالب",IF(J496="مادة غير موجودة","اختر المادة من الإعدادات",IF(COUNTIF('الطلاب'!$A$6:$A$305,A496&amp;"")=0,"الطالب غير موجود في الطلاب",IF(IF(ISNUMBER(C496),IF(ISNUMBER(F496),IF(C496&gt;F496,1,0),0),0)=1,"أعمال السنة أكبر من الحد الأقصى",IF(IF(ISNUMBER(D496),IF(ISNUMBER(G496),IF(D496&gt;G496,1,0),0),0)=1,"النهائي أكبر من الحد الأقصى",IF(J496="ناقص","درجة غير مكتوبة","")))))))</f>
        <v/>
      </c>
    </row>
    <row r="497">
      <c r="A497" s="5" t="n"/>
      <c r="B497" s="5" t="n"/>
      <c r="C497" s="18" t="n"/>
      <c r="D497" s="18" t="n"/>
      <c r="E497" s="6">
        <f>IF(B497&amp;""="","",IFERROR(INDEX('الإعدادات'!$B$15:$B$29,MATCH(B497&amp;"",'الإعدادات'!$A$15:$A$29,0)),""))</f>
        <v/>
      </c>
      <c r="F497" s="19">
        <f>IF(B497&amp;""="","",IFERROR(INDEX('الإعدادات'!$C$15:$C$29,MATCH(B497&amp;"",'الإعدادات'!$A$15:$A$29,0)),""))</f>
        <v/>
      </c>
      <c r="G497" s="19">
        <f>IF(B497&amp;""="","",IFERROR(INDEX('الإعدادات'!$D$15:$D$29,MATCH(B497&amp;"",'الإعدادات'!$A$15:$A$29,0)),""))</f>
        <v/>
      </c>
      <c r="H497" s="19">
        <f>IF(AND(ISNUMBER(C497),ISNUMBER(D497)),C497+D497,"")</f>
        <v/>
      </c>
      <c r="I497" s="20">
        <f>IF(ISNUMBER(H497),IF(ISNUMBER(F497),IF(F497+G497=0,"",H497/(F497+G497)),""),"")</f>
        <v/>
      </c>
      <c r="J497" s="6">
        <f>IF(AND(A497&amp;""="",B497&amp;""=""),"",IF(A497&amp;""="","بدون طالب",IF(NOT(ISNUMBER(F497)),"مادة غير موجودة",IF(I497="","ناقص",IF(I497&gt;='الإعدادات'!$B$4,"ناجح","متعثر")))))</f>
        <v/>
      </c>
      <c r="K497" s="21">
        <f>IF(J497="","",IF(OR(J497="ناجح",J497="متعثر"),1,0))</f>
        <v/>
      </c>
      <c r="L497" s="19">
        <f>IF(K497=1,C497*INDEX('الإعدادات'!$E$15:$E$29,MATCH(B497&amp;"",'الإعدادات'!$A$15:$A$29,0)),"")</f>
        <v/>
      </c>
      <c r="M497" s="19">
        <f>IF(K497=1,D497*INDEX('الإعدادات'!$E$15:$E$29,MATCH(B497&amp;"",'الإعدادات'!$A$15:$A$29,0)),"")</f>
        <v/>
      </c>
      <c r="N497" s="19">
        <f>IF(K497=1,(F497+G497)*INDEX('الإعدادات'!$E$15:$E$29,MATCH(B497&amp;"",'الإعدادات'!$A$15:$A$29,0)),"")</f>
        <v/>
      </c>
      <c r="O497" s="15">
        <f>IF(J497="متعثر",COUNTIF($J$6:J497,"متعثر"),"")</f>
        <v/>
      </c>
      <c r="P497" s="6">
        <f>IF(J497="","",IF(J497="بدون طالب","اختر الطالب",IF(J497="مادة غير موجودة","اختر المادة من الإعدادات",IF(COUNTIF('الطلاب'!$A$6:$A$305,A497&amp;"")=0,"الطالب غير موجود في الطلاب",IF(IF(ISNUMBER(C497),IF(ISNUMBER(F497),IF(C497&gt;F497,1,0),0),0)=1,"أعمال السنة أكبر من الحد الأقصى",IF(IF(ISNUMBER(D497),IF(ISNUMBER(G497),IF(D497&gt;G497,1,0),0),0)=1,"النهائي أكبر من الحد الأقصى",IF(J497="ناقص","درجة غير مكتوبة","")))))))</f>
        <v/>
      </c>
    </row>
    <row r="498">
      <c r="A498" s="5" t="n"/>
      <c r="B498" s="5" t="n"/>
      <c r="C498" s="18" t="n"/>
      <c r="D498" s="18" t="n"/>
      <c r="E498" s="6">
        <f>IF(B498&amp;""="","",IFERROR(INDEX('الإعدادات'!$B$15:$B$29,MATCH(B498&amp;"",'الإعدادات'!$A$15:$A$29,0)),""))</f>
        <v/>
      </c>
      <c r="F498" s="19">
        <f>IF(B498&amp;""="","",IFERROR(INDEX('الإعدادات'!$C$15:$C$29,MATCH(B498&amp;"",'الإعدادات'!$A$15:$A$29,0)),""))</f>
        <v/>
      </c>
      <c r="G498" s="19">
        <f>IF(B498&amp;""="","",IFERROR(INDEX('الإعدادات'!$D$15:$D$29,MATCH(B498&amp;"",'الإعدادات'!$A$15:$A$29,0)),""))</f>
        <v/>
      </c>
      <c r="H498" s="19">
        <f>IF(AND(ISNUMBER(C498),ISNUMBER(D498)),C498+D498,"")</f>
        <v/>
      </c>
      <c r="I498" s="20">
        <f>IF(ISNUMBER(H498),IF(ISNUMBER(F498),IF(F498+G498=0,"",H498/(F498+G498)),""),"")</f>
        <v/>
      </c>
      <c r="J498" s="6">
        <f>IF(AND(A498&amp;""="",B498&amp;""=""),"",IF(A498&amp;""="","بدون طالب",IF(NOT(ISNUMBER(F498)),"مادة غير موجودة",IF(I498="","ناقص",IF(I498&gt;='الإعدادات'!$B$4,"ناجح","متعثر")))))</f>
        <v/>
      </c>
      <c r="K498" s="21">
        <f>IF(J498="","",IF(OR(J498="ناجح",J498="متعثر"),1,0))</f>
        <v/>
      </c>
      <c r="L498" s="19">
        <f>IF(K498=1,C498*INDEX('الإعدادات'!$E$15:$E$29,MATCH(B498&amp;"",'الإعدادات'!$A$15:$A$29,0)),"")</f>
        <v/>
      </c>
      <c r="M498" s="19">
        <f>IF(K498=1,D498*INDEX('الإعدادات'!$E$15:$E$29,MATCH(B498&amp;"",'الإعدادات'!$A$15:$A$29,0)),"")</f>
        <v/>
      </c>
      <c r="N498" s="19">
        <f>IF(K498=1,(F498+G498)*INDEX('الإعدادات'!$E$15:$E$29,MATCH(B498&amp;"",'الإعدادات'!$A$15:$A$29,0)),"")</f>
        <v/>
      </c>
      <c r="O498" s="15">
        <f>IF(J498="متعثر",COUNTIF($J$6:J498,"متعثر"),"")</f>
        <v/>
      </c>
      <c r="P498" s="6">
        <f>IF(J498="","",IF(J498="بدون طالب","اختر الطالب",IF(J498="مادة غير موجودة","اختر المادة من الإعدادات",IF(COUNTIF('الطلاب'!$A$6:$A$305,A498&amp;"")=0,"الطالب غير موجود في الطلاب",IF(IF(ISNUMBER(C498),IF(ISNUMBER(F498),IF(C498&gt;F498,1,0),0),0)=1,"أعمال السنة أكبر من الحد الأقصى",IF(IF(ISNUMBER(D498),IF(ISNUMBER(G498),IF(D498&gt;G498,1,0),0),0)=1,"النهائي أكبر من الحد الأقصى",IF(J498="ناقص","درجة غير مكتوبة","")))))))</f>
        <v/>
      </c>
    </row>
    <row r="499">
      <c r="A499" s="5" t="n"/>
      <c r="B499" s="5" t="n"/>
      <c r="C499" s="18" t="n"/>
      <c r="D499" s="18" t="n"/>
      <c r="E499" s="6">
        <f>IF(B499&amp;""="","",IFERROR(INDEX('الإعدادات'!$B$15:$B$29,MATCH(B499&amp;"",'الإعدادات'!$A$15:$A$29,0)),""))</f>
        <v/>
      </c>
      <c r="F499" s="19">
        <f>IF(B499&amp;""="","",IFERROR(INDEX('الإعدادات'!$C$15:$C$29,MATCH(B499&amp;"",'الإعدادات'!$A$15:$A$29,0)),""))</f>
        <v/>
      </c>
      <c r="G499" s="19">
        <f>IF(B499&amp;""="","",IFERROR(INDEX('الإعدادات'!$D$15:$D$29,MATCH(B499&amp;"",'الإعدادات'!$A$15:$A$29,0)),""))</f>
        <v/>
      </c>
      <c r="H499" s="19">
        <f>IF(AND(ISNUMBER(C499),ISNUMBER(D499)),C499+D499,"")</f>
        <v/>
      </c>
      <c r="I499" s="20">
        <f>IF(ISNUMBER(H499),IF(ISNUMBER(F499),IF(F499+G499=0,"",H499/(F499+G499)),""),"")</f>
        <v/>
      </c>
      <c r="J499" s="6">
        <f>IF(AND(A499&amp;""="",B499&amp;""=""),"",IF(A499&amp;""="","بدون طالب",IF(NOT(ISNUMBER(F499)),"مادة غير موجودة",IF(I499="","ناقص",IF(I499&gt;='الإعدادات'!$B$4,"ناجح","متعثر")))))</f>
        <v/>
      </c>
      <c r="K499" s="21">
        <f>IF(J499="","",IF(OR(J499="ناجح",J499="متعثر"),1,0))</f>
        <v/>
      </c>
      <c r="L499" s="19">
        <f>IF(K499=1,C499*INDEX('الإعدادات'!$E$15:$E$29,MATCH(B499&amp;"",'الإعدادات'!$A$15:$A$29,0)),"")</f>
        <v/>
      </c>
      <c r="M499" s="19">
        <f>IF(K499=1,D499*INDEX('الإعدادات'!$E$15:$E$29,MATCH(B499&amp;"",'الإعدادات'!$A$15:$A$29,0)),"")</f>
        <v/>
      </c>
      <c r="N499" s="19">
        <f>IF(K499=1,(F499+G499)*INDEX('الإعدادات'!$E$15:$E$29,MATCH(B499&amp;"",'الإعدادات'!$A$15:$A$29,0)),"")</f>
        <v/>
      </c>
      <c r="O499" s="15">
        <f>IF(J499="متعثر",COUNTIF($J$6:J499,"متعثر"),"")</f>
        <v/>
      </c>
      <c r="P499" s="6">
        <f>IF(J499="","",IF(J499="بدون طالب","اختر الطالب",IF(J499="مادة غير موجودة","اختر المادة من الإعدادات",IF(COUNTIF('الطلاب'!$A$6:$A$305,A499&amp;"")=0,"الطالب غير موجود في الطلاب",IF(IF(ISNUMBER(C499),IF(ISNUMBER(F499),IF(C499&gt;F499,1,0),0),0)=1,"أعمال السنة أكبر من الحد الأقصى",IF(IF(ISNUMBER(D499),IF(ISNUMBER(G499),IF(D499&gt;G499,1,0),0),0)=1,"النهائي أكبر من الحد الأقصى",IF(J499="ناقص","درجة غير مكتوبة","")))))))</f>
        <v/>
      </c>
    </row>
    <row r="500">
      <c r="A500" s="5" t="n"/>
      <c r="B500" s="5" t="n"/>
      <c r="C500" s="18" t="n"/>
      <c r="D500" s="18" t="n"/>
      <c r="E500" s="6">
        <f>IF(B500&amp;""="","",IFERROR(INDEX('الإعدادات'!$B$15:$B$29,MATCH(B500&amp;"",'الإعدادات'!$A$15:$A$29,0)),""))</f>
        <v/>
      </c>
      <c r="F500" s="19">
        <f>IF(B500&amp;""="","",IFERROR(INDEX('الإعدادات'!$C$15:$C$29,MATCH(B500&amp;"",'الإعدادات'!$A$15:$A$29,0)),""))</f>
        <v/>
      </c>
      <c r="G500" s="19">
        <f>IF(B500&amp;""="","",IFERROR(INDEX('الإعدادات'!$D$15:$D$29,MATCH(B500&amp;"",'الإعدادات'!$A$15:$A$29,0)),""))</f>
        <v/>
      </c>
      <c r="H500" s="19">
        <f>IF(AND(ISNUMBER(C500),ISNUMBER(D500)),C500+D500,"")</f>
        <v/>
      </c>
      <c r="I500" s="20">
        <f>IF(ISNUMBER(H500),IF(ISNUMBER(F500),IF(F500+G500=0,"",H500/(F500+G500)),""),"")</f>
        <v/>
      </c>
      <c r="J500" s="6">
        <f>IF(AND(A500&amp;""="",B500&amp;""=""),"",IF(A500&amp;""="","بدون طالب",IF(NOT(ISNUMBER(F500)),"مادة غير موجودة",IF(I500="","ناقص",IF(I500&gt;='الإعدادات'!$B$4,"ناجح","متعثر")))))</f>
        <v/>
      </c>
      <c r="K500" s="21">
        <f>IF(J500="","",IF(OR(J500="ناجح",J500="متعثر"),1,0))</f>
        <v/>
      </c>
      <c r="L500" s="19">
        <f>IF(K500=1,C500*INDEX('الإعدادات'!$E$15:$E$29,MATCH(B500&amp;"",'الإعدادات'!$A$15:$A$29,0)),"")</f>
        <v/>
      </c>
      <c r="M500" s="19">
        <f>IF(K500=1,D500*INDEX('الإعدادات'!$E$15:$E$29,MATCH(B500&amp;"",'الإعدادات'!$A$15:$A$29,0)),"")</f>
        <v/>
      </c>
      <c r="N500" s="19">
        <f>IF(K500=1,(F500+G500)*INDEX('الإعدادات'!$E$15:$E$29,MATCH(B500&amp;"",'الإعدادات'!$A$15:$A$29,0)),"")</f>
        <v/>
      </c>
      <c r="O500" s="15">
        <f>IF(J500="متعثر",COUNTIF($J$6:J500,"متعثر"),"")</f>
        <v/>
      </c>
      <c r="P500" s="6">
        <f>IF(J500="","",IF(J500="بدون طالب","اختر الطالب",IF(J500="مادة غير موجودة","اختر المادة من الإعدادات",IF(COUNTIF('الطلاب'!$A$6:$A$305,A500&amp;"")=0,"الطالب غير موجود في الطلاب",IF(IF(ISNUMBER(C500),IF(ISNUMBER(F500),IF(C500&gt;F500,1,0),0),0)=1,"أعمال السنة أكبر من الحد الأقصى",IF(IF(ISNUMBER(D500),IF(ISNUMBER(G500),IF(D500&gt;G500,1,0),0),0)=1,"النهائي أكبر من الحد الأقصى",IF(J500="ناقص","درجة غير مكتوبة","")))))))</f>
        <v/>
      </c>
    </row>
    <row r="501">
      <c r="A501" s="5" t="n"/>
      <c r="B501" s="5" t="n"/>
      <c r="C501" s="18" t="n"/>
      <c r="D501" s="18" t="n"/>
      <c r="E501" s="6">
        <f>IF(B501&amp;""="","",IFERROR(INDEX('الإعدادات'!$B$15:$B$29,MATCH(B501&amp;"",'الإعدادات'!$A$15:$A$29,0)),""))</f>
        <v/>
      </c>
      <c r="F501" s="19">
        <f>IF(B501&amp;""="","",IFERROR(INDEX('الإعدادات'!$C$15:$C$29,MATCH(B501&amp;"",'الإعدادات'!$A$15:$A$29,0)),""))</f>
        <v/>
      </c>
      <c r="G501" s="19">
        <f>IF(B501&amp;""="","",IFERROR(INDEX('الإعدادات'!$D$15:$D$29,MATCH(B501&amp;"",'الإعدادات'!$A$15:$A$29,0)),""))</f>
        <v/>
      </c>
      <c r="H501" s="19">
        <f>IF(AND(ISNUMBER(C501),ISNUMBER(D501)),C501+D501,"")</f>
        <v/>
      </c>
      <c r="I501" s="20">
        <f>IF(ISNUMBER(H501),IF(ISNUMBER(F501),IF(F501+G501=0,"",H501/(F501+G501)),""),"")</f>
        <v/>
      </c>
      <c r="J501" s="6">
        <f>IF(AND(A501&amp;""="",B501&amp;""=""),"",IF(A501&amp;""="","بدون طالب",IF(NOT(ISNUMBER(F501)),"مادة غير موجودة",IF(I501="","ناقص",IF(I501&gt;='الإعدادات'!$B$4,"ناجح","متعثر")))))</f>
        <v/>
      </c>
      <c r="K501" s="21">
        <f>IF(J501="","",IF(OR(J501="ناجح",J501="متعثر"),1,0))</f>
        <v/>
      </c>
      <c r="L501" s="19">
        <f>IF(K501=1,C501*INDEX('الإعدادات'!$E$15:$E$29,MATCH(B501&amp;"",'الإعدادات'!$A$15:$A$29,0)),"")</f>
        <v/>
      </c>
      <c r="M501" s="19">
        <f>IF(K501=1,D501*INDEX('الإعدادات'!$E$15:$E$29,MATCH(B501&amp;"",'الإعدادات'!$A$15:$A$29,0)),"")</f>
        <v/>
      </c>
      <c r="N501" s="19">
        <f>IF(K501=1,(F501+G501)*INDEX('الإعدادات'!$E$15:$E$29,MATCH(B501&amp;"",'الإعدادات'!$A$15:$A$29,0)),"")</f>
        <v/>
      </c>
      <c r="O501" s="15">
        <f>IF(J501="متعثر",COUNTIF($J$6:J501,"متعثر"),"")</f>
        <v/>
      </c>
      <c r="P501" s="6">
        <f>IF(J501="","",IF(J501="بدون طالب","اختر الطالب",IF(J501="مادة غير موجودة","اختر المادة من الإعدادات",IF(COUNTIF('الطلاب'!$A$6:$A$305,A501&amp;"")=0,"الطالب غير موجود في الطلاب",IF(IF(ISNUMBER(C501),IF(ISNUMBER(F501),IF(C501&gt;F501,1,0),0),0)=1,"أعمال السنة أكبر من الحد الأقصى",IF(IF(ISNUMBER(D501),IF(ISNUMBER(G501),IF(D501&gt;G501,1,0),0),0)=1,"النهائي أكبر من الحد الأقصى",IF(J501="ناقص","درجة غير مكتوبة","")))))))</f>
        <v/>
      </c>
    </row>
    <row r="502">
      <c r="A502" s="5" t="n"/>
      <c r="B502" s="5" t="n"/>
      <c r="C502" s="18" t="n"/>
      <c r="D502" s="18" t="n"/>
      <c r="E502" s="6">
        <f>IF(B502&amp;""="","",IFERROR(INDEX('الإعدادات'!$B$15:$B$29,MATCH(B502&amp;"",'الإعدادات'!$A$15:$A$29,0)),""))</f>
        <v/>
      </c>
      <c r="F502" s="19">
        <f>IF(B502&amp;""="","",IFERROR(INDEX('الإعدادات'!$C$15:$C$29,MATCH(B502&amp;"",'الإعدادات'!$A$15:$A$29,0)),""))</f>
        <v/>
      </c>
      <c r="G502" s="19">
        <f>IF(B502&amp;""="","",IFERROR(INDEX('الإعدادات'!$D$15:$D$29,MATCH(B502&amp;"",'الإعدادات'!$A$15:$A$29,0)),""))</f>
        <v/>
      </c>
      <c r="H502" s="19">
        <f>IF(AND(ISNUMBER(C502),ISNUMBER(D502)),C502+D502,"")</f>
        <v/>
      </c>
      <c r="I502" s="20">
        <f>IF(ISNUMBER(H502),IF(ISNUMBER(F502),IF(F502+G502=0,"",H502/(F502+G502)),""),"")</f>
        <v/>
      </c>
      <c r="J502" s="6">
        <f>IF(AND(A502&amp;""="",B502&amp;""=""),"",IF(A502&amp;""="","بدون طالب",IF(NOT(ISNUMBER(F502)),"مادة غير موجودة",IF(I502="","ناقص",IF(I502&gt;='الإعدادات'!$B$4,"ناجح","متعثر")))))</f>
        <v/>
      </c>
      <c r="K502" s="21">
        <f>IF(J502="","",IF(OR(J502="ناجح",J502="متعثر"),1,0))</f>
        <v/>
      </c>
      <c r="L502" s="19">
        <f>IF(K502=1,C502*INDEX('الإعدادات'!$E$15:$E$29,MATCH(B502&amp;"",'الإعدادات'!$A$15:$A$29,0)),"")</f>
        <v/>
      </c>
      <c r="M502" s="19">
        <f>IF(K502=1,D502*INDEX('الإعدادات'!$E$15:$E$29,MATCH(B502&amp;"",'الإعدادات'!$A$15:$A$29,0)),"")</f>
        <v/>
      </c>
      <c r="N502" s="19">
        <f>IF(K502=1,(F502+G502)*INDEX('الإعدادات'!$E$15:$E$29,MATCH(B502&amp;"",'الإعدادات'!$A$15:$A$29,0)),"")</f>
        <v/>
      </c>
      <c r="O502" s="15">
        <f>IF(J502="متعثر",COUNTIF($J$6:J502,"متعثر"),"")</f>
        <v/>
      </c>
      <c r="P502" s="6">
        <f>IF(J502="","",IF(J502="بدون طالب","اختر الطالب",IF(J502="مادة غير موجودة","اختر المادة من الإعدادات",IF(COUNTIF('الطلاب'!$A$6:$A$305,A502&amp;"")=0,"الطالب غير موجود في الطلاب",IF(IF(ISNUMBER(C502),IF(ISNUMBER(F502),IF(C502&gt;F502,1,0),0),0)=1,"أعمال السنة أكبر من الحد الأقصى",IF(IF(ISNUMBER(D502),IF(ISNUMBER(G502),IF(D502&gt;G502,1,0),0),0)=1,"النهائي أكبر من الحد الأقصى",IF(J502="ناقص","درجة غير مكتوبة","")))))))</f>
        <v/>
      </c>
    </row>
    <row r="503">
      <c r="A503" s="5" t="n"/>
      <c r="B503" s="5" t="n"/>
      <c r="C503" s="18" t="n"/>
      <c r="D503" s="18" t="n"/>
      <c r="E503" s="6">
        <f>IF(B503&amp;""="","",IFERROR(INDEX('الإعدادات'!$B$15:$B$29,MATCH(B503&amp;"",'الإعدادات'!$A$15:$A$29,0)),""))</f>
        <v/>
      </c>
      <c r="F503" s="19">
        <f>IF(B503&amp;""="","",IFERROR(INDEX('الإعدادات'!$C$15:$C$29,MATCH(B503&amp;"",'الإعدادات'!$A$15:$A$29,0)),""))</f>
        <v/>
      </c>
      <c r="G503" s="19">
        <f>IF(B503&amp;""="","",IFERROR(INDEX('الإعدادات'!$D$15:$D$29,MATCH(B503&amp;"",'الإعدادات'!$A$15:$A$29,0)),""))</f>
        <v/>
      </c>
      <c r="H503" s="19">
        <f>IF(AND(ISNUMBER(C503),ISNUMBER(D503)),C503+D503,"")</f>
        <v/>
      </c>
      <c r="I503" s="20">
        <f>IF(ISNUMBER(H503),IF(ISNUMBER(F503),IF(F503+G503=0,"",H503/(F503+G503)),""),"")</f>
        <v/>
      </c>
      <c r="J503" s="6">
        <f>IF(AND(A503&amp;""="",B503&amp;""=""),"",IF(A503&amp;""="","بدون طالب",IF(NOT(ISNUMBER(F503)),"مادة غير موجودة",IF(I503="","ناقص",IF(I503&gt;='الإعدادات'!$B$4,"ناجح","متعثر")))))</f>
        <v/>
      </c>
      <c r="K503" s="21">
        <f>IF(J503="","",IF(OR(J503="ناجح",J503="متعثر"),1,0))</f>
        <v/>
      </c>
      <c r="L503" s="19">
        <f>IF(K503=1,C503*INDEX('الإعدادات'!$E$15:$E$29,MATCH(B503&amp;"",'الإعدادات'!$A$15:$A$29,0)),"")</f>
        <v/>
      </c>
      <c r="M503" s="19">
        <f>IF(K503=1,D503*INDEX('الإعدادات'!$E$15:$E$29,MATCH(B503&amp;"",'الإعدادات'!$A$15:$A$29,0)),"")</f>
        <v/>
      </c>
      <c r="N503" s="19">
        <f>IF(K503=1,(F503+G503)*INDEX('الإعدادات'!$E$15:$E$29,MATCH(B503&amp;"",'الإعدادات'!$A$15:$A$29,0)),"")</f>
        <v/>
      </c>
      <c r="O503" s="15">
        <f>IF(J503="متعثر",COUNTIF($J$6:J503,"متعثر"),"")</f>
        <v/>
      </c>
      <c r="P503" s="6">
        <f>IF(J503="","",IF(J503="بدون طالب","اختر الطالب",IF(J503="مادة غير موجودة","اختر المادة من الإعدادات",IF(COUNTIF('الطلاب'!$A$6:$A$305,A503&amp;"")=0,"الطالب غير موجود في الطلاب",IF(IF(ISNUMBER(C503),IF(ISNUMBER(F503),IF(C503&gt;F503,1,0),0),0)=1,"أعمال السنة أكبر من الحد الأقصى",IF(IF(ISNUMBER(D503),IF(ISNUMBER(G503),IF(D503&gt;G503,1,0),0),0)=1,"النهائي أكبر من الحد الأقصى",IF(J503="ناقص","درجة غير مكتوبة","")))))))</f>
        <v/>
      </c>
    </row>
    <row r="504">
      <c r="A504" s="5" t="n"/>
      <c r="B504" s="5" t="n"/>
      <c r="C504" s="18" t="n"/>
      <c r="D504" s="18" t="n"/>
      <c r="E504" s="6">
        <f>IF(B504&amp;""="","",IFERROR(INDEX('الإعدادات'!$B$15:$B$29,MATCH(B504&amp;"",'الإعدادات'!$A$15:$A$29,0)),""))</f>
        <v/>
      </c>
      <c r="F504" s="19">
        <f>IF(B504&amp;""="","",IFERROR(INDEX('الإعدادات'!$C$15:$C$29,MATCH(B504&amp;"",'الإعدادات'!$A$15:$A$29,0)),""))</f>
        <v/>
      </c>
      <c r="G504" s="19">
        <f>IF(B504&amp;""="","",IFERROR(INDEX('الإعدادات'!$D$15:$D$29,MATCH(B504&amp;"",'الإعدادات'!$A$15:$A$29,0)),""))</f>
        <v/>
      </c>
      <c r="H504" s="19">
        <f>IF(AND(ISNUMBER(C504),ISNUMBER(D504)),C504+D504,"")</f>
        <v/>
      </c>
      <c r="I504" s="20">
        <f>IF(ISNUMBER(H504),IF(ISNUMBER(F504),IF(F504+G504=0,"",H504/(F504+G504)),""),"")</f>
        <v/>
      </c>
      <c r="J504" s="6">
        <f>IF(AND(A504&amp;""="",B504&amp;""=""),"",IF(A504&amp;""="","بدون طالب",IF(NOT(ISNUMBER(F504)),"مادة غير موجودة",IF(I504="","ناقص",IF(I504&gt;='الإعدادات'!$B$4,"ناجح","متعثر")))))</f>
        <v/>
      </c>
      <c r="K504" s="21">
        <f>IF(J504="","",IF(OR(J504="ناجح",J504="متعثر"),1,0))</f>
        <v/>
      </c>
      <c r="L504" s="19">
        <f>IF(K504=1,C504*INDEX('الإعدادات'!$E$15:$E$29,MATCH(B504&amp;"",'الإعدادات'!$A$15:$A$29,0)),"")</f>
        <v/>
      </c>
      <c r="M504" s="19">
        <f>IF(K504=1,D504*INDEX('الإعدادات'!$E$15:$E$29,MATCH(B504&amp;"",'الإعدادات'!$A$15:$A$29,0)),"")</f>
        <v/>
      </c>
      <c r="N504" s="19">
        <f>IF(K504=1,(F504+G504)*INDEX('الإعدادات'!$E$15:$E$29,MATCH(B504&amp;"",'الإعدادات'!$A$15:$A$29,0)),"")</f>
        <v/>
      </c>
      <c r="O504" s="15">
        <f>IF(J504="متعثر",COUNTIF($J$6:J504,"متعثر"),"")</f>
        <v/>
      </c>
      <c r="P504" s="6">
        <f>IF(J504="","",IF(J504="بدون طالب","اختر الطالب",IF(J504="مادة غير موجودة","اختر المادة من الإعدادات",IF(COUNTIF('الطلاب'!$A$6:$A$305,A504&amp;"")=0,"الطالب غير موجود في الطلاب",IF(IF(ISNUMBER(C504),IF(ISNUMBER(F504),IF(C504&gt;F504,1,0),0),0)=1,"أعمال السنة أكبر من الحد الأقصى",IF(IF(ISNUMBER(D504),IF(ISNUMBER(G504),IF(D504&gt;G504,1,0),0),0)=1,"النهائي أكبر من الحد الأقصى",IF(J504="ناقص","درجة غير مكتوبة","")))))))</f>
        <v/>
      </c>
    </row>
    <row r="505">
      <c r="A505" s="5" t="n"/>
      <c r="B505" s="5" t="n"/>
      <c r="C505" s="18" t="n"/>
      <c r="D505" s="18" t="n"/>
      <c r="E505" s="6">
        <f>IF(B505&amp;""="","",IFERROR(INDEX('الإعدادات'!$B$15:$B$29,MATCH(B505&amp;"",'الإعدادات'!$A$15:$A$29,0)),""))</f>
        <v/>
      </c>
      <c r="F505" s="19">
        <f>IF(B505&amp;""="","",IFERROR(INDEX('الإعدادات'!$C$15:$C$29,MATCH(B505&amp;"",'الإعدادات'!$A$15:$A$29,0)),""))</f>
        <v/>
      </c>
      <c r="G505" s="19">
        <f>IF(B505&amp;""="","",IFERROR(INDEX('الإعدادات'!$D$15:$D$29,MATCH(B505&amp;"",'الإعدادات'!$A$15:$A$29,0)),""))</f>
        <v/>
      </c>
      <c r="H505" s="19">
        <f>IF(AND(ISNUMBER(C505),ISNUMBER(D505)),C505+D505,"")</f>
        <v/>
      </c>
      <c r="I505" s="20">
        <f>IF(ISNUMBER(H505),IF(ISNUMBER(F505),IF(F505+G505=0,"",H505/(F505+G505)),""),"")</f>
        <v/>
      </c>
      <c r="J505" s="6">
        <f>IF(AND(A505&amp;""="",B505&amp;""=""),"",IF(A505&amp;""="","بدون طالب",IF(NOT(ISNUMBER(F505)),"مادة غير موجودة",IF(I505="","ناقص",IF(I505&gt;='الإعدادات'!$B$4,"ناجح","متعثر")))))</f>
        <v/>
      </c>
      <c r="K505" s="21">
        <f>IF(J505="","",IF(OR(J505="ناجح",J505="متعثر"),1,0))</f>
        <v/>
      </c>
      <c r="L505" s="19">
        <f>IF(K505=1,C505*INDEX('الإعدادات'!$E$15:$E$29,MATCH(B505&amp;"",'الإعدادات'!$A$15:$A$29,0)),"")</f>
        <v/>
      </c>
      <c r="M505" s="19">
        <f>IF(K505=1,D505*INDEX('الإعدادات'!$E$15:$E$29,MATCH(B505&amp;"",'الإعدادات'!$A$15:$A$29,0)),"")</f>
        <v/>
      </c>
      <c r="N505" s="19">
        <f>IF(K505=1,(F505+G505)*INDEX('الإعدادات'!$E$15:$E$29,MATCH(B505&amp;"",'الإعدادات'!$A$15:$A$29,0)),"")</f>
        <v/>
      </c>
      <c r="O505" s="15">
        <f>IF(J505="متعثر",COUNTIF($J$6:J505,"متعثر"),"")</f>
        <v/>
      </c>
      <c r="P505" s="6">
        <f>IF(J505="","",IF(J505="بدون طالب","اختر الطالب",IF(J505="مادة غير موجودة","اختر المادة من الإعدادات",IF(COUNTIF('الطلاب'!$A$6:$A$305,A505&amp;"")=0,"الطالب غير موجود في الطلاب",IF(IF(ISNUMBER(C505),IF(ISNUMBER(F505),IF(C505&gt;F505,1,0),0),0)=1,"أعمال السنة أكبر من الحد الأقصى",IF(IF(ISNUMBER(D505),IF(ISNUMBER(G505),IF(D505&gt;G505,1,0),0),0)=1,"النهائي أكبر من الحد الأقصى",IF(J505="ناقص","درجة غير مكتوبة","")))))))</f>
        <v/>
      </c>
    </row>
    <row r="506">
      <c r="A506" s="5" t="n"/>
      <c r="B506" s="5" t="n"/>
      <c r="C506" s="18" t="n"/>
      <c r="D506" s="18" t="n"/>
      <c r="E506" s="6">
        <f>IF(B506&amp;""="","",IFERROR(INDEX('الإعدادات'!$B$15:$B$29,MATCH(B506&amp;"",'الإعدادات'!$A$15:$A$29,0)),""))</f>
        <v/>
      </c>
      <c r="F506" s="19">
        <f>IF(B506&amp;""="","",IFERROR(INDEX('الإعدادات'!$C$15:$C$29,MATCH(B506&amp;"",'الإعدادات'!$A$15:$A$29,0)),""))</f>
        <v/>
      </c>
      <c r="G506" s="19">
        <f>IF(B506&amp;""="","",IFERROR(INDEX('الإعدادات'!$D$15:$D$29,MATCH(B506&amp;"",'الإعدادات'!$A$15:$A$29,0)),""))</f>
        <v/>
      </c>
      <c r="H506" s="19">
        <f>IF(AND(ISNUMBER(C506),ISNUMBER(D506)),C506+D506,"")</f>
        <v/>
      </c>
      <c r="I506" s="20">
        <f>IF(ISNUMBER(H506),IF(ISNUMBER(F506),IF(F506+G506=0,"",H506/(F506+G506)),""),"")</f>
        <v/>
      </c>
      <c r="J506" s="6">
        <f>IF(AND(A506&amp;""="",B506&amp;""=""),"",IF(A506&amp;""="","بدون طالب",IF(NOT(ISNUMBER(F506)),"مادة غير موجودة",IF(I506="","ناقص",IF(I506&gt;='الإعدادات'!$B$4,"ناجح","متعثر")))))</f>
        <v/>
      </c>
      <c r="K506" s="21">
        <f>IF(J506="","",IF(OR(J506="ناجح",J506="متعثر"),1,0))</f>
        <v/>
      </c>
      <c r="L506" s="19">
        <f>IF(K506=1,C506*INDEX('الإعدادات'!$E$15:$E$29,MATCH(B506&amp;"",'الإعدادات'!$A$15:$A$29,0)),"")</f>
        <v/>
      </c>
      <c r="M506" s="19">
        <f>IF(K506=1,D506*INDEX('الإعدادات'!$E$15:$E$29,MATCH(B506&amp;"",'الإعدادات'!$A$15:$A$29,0)),"")</f>
        <v/>
      </c>
      <c r="N506" s="19">
        <f>IF(K506=1,(F506+G506)*INDEX('الإعدادات'!$E$15:$E$29,MATCH(B506&amp;"",'الإعدادات'!$A$15:$A$29,0)),"")</f>
        <v/>
      </c>
      <c r="O506" s="15">
        <f>IF(J506="متعثر",COUNTIF($J$6:J506,"متعثر"),"")</f>
        <v/>
      </c>
      <c r="P506" s="6">
        <f>IF(J506="","",IF(J506="بدون طالب","اختر الطالب",IF(J506="مادة غير موجودة","اختر المادة من الإعدادات",IF(COUNTIF('الطلاب'!$A$6:$A$305,A506&amp;"")=0,"الطالب غير موجود في الطلاب",IF(IF(ISNUMBER(C506),IF(ISNUMBER(F506),IF(C506&gt;F506,1,0),0),0)=1,"أعمال السنة أكبر من الحد الأقصى",IF(IF(ISNUMBER(D506),IF(ISNUMBER(G506),IF(D506&gt;G506,1,0),0),0)=1,"النهائي أكبر من الحد الأقصى",IF(J506="ناقص","درجة غير مكتوبة","")))))))</f>
        <v/>
      </c>
    </row>
    <row r="507">
      <c r="A507" s="5" t="n"/>
      <c r="B507" s="5" t="n"/>
      <c r="C507" s="18" t="n"/>
      <c r="D507" s="18" t="n"/>
      <c r="E507" s="6">
        <f>IF(B507&amp;""="","",IFERROR(INDEX('الإعدادات'!$B$15:$B$29,MATCH(B507&amp;"",'الإعدادات'!$A$15:$A$29,0)),""))</f>
        <v/>
      </c>
      <c r="F507" s="19">
        <f>IF(B507&amp;""="","",IFERROR(INDEX('الإعدادات'!$C$15:$C$29,MATCH(B507&amp;"",'الإعدادات'!$A$15:$A$29,0)),""))</f>
        <v/>
      </c>
      <c r="G507" s="19">
        <f>IF(B507&amp;""="","",IFERROR(INDEX('الإعدادات'!$D$15:$D$29,MATCH(B507&amp;"",'الإعدادات'!$A$15:$A$29,0)),""))</f>
        <v/>
      </c>
      <c r="H507" s="19">
        <f>IF(AND(ISNUMBER(C507),ISNUMBER(D507)),C507+D507,"")</f>
        <v/>
      </c>
      <c r="I507" s="20">
        <f>IF(ISNUMBER(H507),IF(ISNUMBER(F507),IF(F507+G507=0,"",H507/(F507+G507)),""),"")</f>
        <v/>
      </c>
      <c r="J507" s="6">
        <f>IF(AND(A507&amp;""="",B507&amp;""=""),"",IF(A507&amp;""="","بدون طالب",IF(NOT(ISNUMBER(F507)),"مادة غير موجودة",IF(I507="","ناقص",IF(I507&gt;='الإعدادات'!$B$4,"ناجح","متعثر")))))</f>
        <v/>
      </c>
      <c r="K507" s="21">
        <f>IF(J507="","",IF(OR(J507="ناجح",J507="متعثر"),1,0))</f>
        <v/>
      </c>
      <c r="L507" s="19">
        <f>IF(K507=1,C507*INDEX('الإعدادات'!$E$15:$E$29,MATCH(B507&amp;"",'الإعدادات'!$A$15:$A$29,0)),"")</f>
        <v/>
      </c>
      <c r="M507" s="19">
        <f>IF(K507=1,D507*INDEX('الإعدادات'!$E$15:$E$29,MATCH(B507&amp;"",'الإعدادات'!$A$15:$A$29,0)),"")</f>
        <v/>
      </c>
      <c r="N507" s="19">
        <f>IF(K507=1,(F507+G507)*INDEX('الإعدادات'!$E$15:$E$29,MATCH(B507&amp;"",'الإعدادات'!$A$15:$A$29,0)),"")</f>
        <v/>
      </c>
      <c r="O507" s="15">
        <f>IF(J507="متعثر",COUNTIF($J$6:J507,"متعثر"),"")</f>
        <v/>
      </c>
      <c r="P507" s="6">
        <f>IF(J507="","",IF(J507="بدون طالب","اختر الطالب",IF(J507="مادة غير موجودة","اختر المادة من الإعدادات",IF(COUNTIF('الطلاب'!$A$6:$A$305,A507&amp;"")=0,"الطالب غير موجود في الطلاب",IF(IF(ISNUMBER(C507),IF(ISNUMBER(F507),IF(C507&gt;F507,1,0),0),0)=1,"أعمال السنة أكبر من الحد الأقصى",IF(IF(ISNUMBER(D507),IF(ISNUMBER(G507),IF(D507&gt;G507,1,0),0),0)=1,"النهائي أكبر من الحد الأقصى",IF(J507="ناقص","درجة غير مكتوبة","")))))))</f>
        <v/>
      </c>
    </row>
    <row r="508">
      <c r="A508" s="5" t="n"/>
      <c r="B508" s="5" t="n"/>
      <c r="C508" s="18" t="n"/>
      <c r="D508" s="18" t="n"/>
      <c r="E508" s="6">
        <f>IF(B508&amp;""="","",IFERROR(INDEX('الإعدادات'!$B$15:$B$29,MATCH(B508&amp;"",'الإعدادات'!$A$15:$A$29,0)),""))</f>
        <v/>
      </c>
      <c r="F508" s="19">
        <f>IF(B508&amp;""="","",IFERROR(INDEX('الإعدادات'!$C$15:$C$29,MATCH(B508&amp;"",'الإعدادات'!$A$15:$A$29,0)),""))</f>
        <v/>
      </c>
      <c r="G508" s="19">
        <f>IF(B508&amp;""="","",IFERROR(INDEX('الإعدادات'!$D$15:$D$29,MATCH(B508&amp;"",'الإعدادات'!$A$15:$A$29,0)),""))</f>
        <v/>
      </c>
      <c r="H508" s="19">
        <f>IF(AND(ISNUMBER(C508),ISNUMBER(D508)),C508+D508,"")</f>
        <v/>
      </c>
      <c r="I508" s="20">
        <f>IF(ISNUMBER(H508),IF(ISNUMBER(F508),IF(F508+G508=0,"",H508/(F508+G508)),""),"")</f>
        <v/>
      </c>
      <c r="J508" s="6">
        <f>IF(AND(A508&amp;""="",B508&amp;""=""),"",IF(A508&amp;""="","بدون طالب",IF(NOT(ISNUMBER(F508)),"مادة غير موجودة",IF(I508="","ناقص",IF(I508&gt;='الإعدادات'!$B$4,"ناجح","متعثر")))))</f>
        <v/>
      </c>
      <c r="K508" s="21">
        <f>IF(J508="","",IF(OR(J508="ناجح",J508="متعثر"),1,0))</f>
        <v/>
      </c>
      <c r="L508" s="19">
        <f>IF(K508=1,C508*INDEX('الإعدادات'!$E$15:$E$29,MATCH(B508&amp;"",'الإعدادات'!$A$15:$A$29,0)),"")</f>
        <v/>
      </c>
      <c r="M508" s="19">
        <f>IF(K508=1,D508*INDEX('الإعدادات'!$E$15:$E$29,MATCH(B508&amp;"",'الإعدادات'!$A$15:$A$29,0)),"")</f>
        <v/>
      </c>
      <c r="N508" s="19">
        <f>IF(K508=1,(F508+G508)*INDEX('الإعدادات'!$E$15:$E$29,MATCH(B508&amp;"",'الإعدادات'!$A$15:$A$29,0)),"")</f>
        <v/>
      </c>
      <c r="O508" s="15">
        <f>IF(J508="متعثر",COUNTIF($J$6:J508,"متعثر"),"")</f>
        <v/>
      </c>
      <c r="P508" s="6">
        <f>IF(J508="","",IF(J508="بدون طالب","اختر الطالب",IF(J508="مادة غير موجودة","اختر المادة من الإعدادات",IF(COUNTIF('الطلاب'!$A$6:$A$305,A508&amp;"")=0,"الطالب غير موجود في الطلاب",IF(IF(ISNUMBER(C508),IF(ISNUMBER(F508),IF(C508&gt;F508,1,0),0),0)=1,"أعمال السنة أكبر من الحد الأقصى",IF(IF(ISNUMBER(D508),IF(ISNUMBER(G508),IF(D508&gt;G508,1,0),0),0)=1,"النهائي أكبر من الحد الأقصى",IF(J508="ناقص","درجة غير مكتوبة","")))))))</f>
        <v/>
      </c>
    </row>
    <row r="509">
      <c r="A509" s="5" t="n"/>
      <c r="B509" s="5" t="n"/>
      <c r="C509" s="18" t="n"/>
      <c r="D509" s="18" t="n"/>
      <c r="E509" s="6">
        <f>IF(B509&amp;""="","",IFERROR(INDEX('الإعدادات'!$B$15:$B$29,MATCH(B509&amp;"",'الإعدادات'!$A$15:$A$29,0)),""))</f>
        <v/>
      </c>
      <c r="F509" s="19">
        <f>IF(B509&amp;""="","",IFERROR(INDEX('الإعدادات'!$C$15:$C$29,MATCH(B509&amp;"",'الإعدادات'!$A$15:$A$29,0)),""))</f>
        <v/>
      </c>
      <c r="G509" s="19">
        <f>IF(B509&amp;""="","",IFERROR(INDEX('الإعدادات'!$D$15:$D$29,MATCH(B509&amp;"",'الإعدادات'!$A$15:$A$29,0)),""))</f>
        <v/>
      </c>
      <c r="H509" s="19">
        <f>IF(AND(ISNUMBER(C509),ISNUMBER(D509)),C509+D509,"")</f>
        <v/>
      </c>
      <c r="I509" s="20">
        <f>IF(ISNUMBER(H509),IF(ISNUMBER(F509),IF(F509+G509=0,"",H509/(F509+G509)),""),"")</f>
        <v/>
      </c>
      <c r="J509" s="6">
        <f>IF(AND(A509&amp;""="",B509&amp;""=""),"",IF(A509&amp;""="","بدون طالب",IF(NOT(ISNUMBER(F509)),"مادة غير موجودة",IF(I509="","ناقص",IF(I509&gt;='الإعدادات'!$B$4,"ناجح","متعثر")))))</f>
        <v/>
      </c>
      <c r="K509" s="21">
        <f>IF(J509="","",IF(OR(J509="ناجح",J509="متعثر"),1,0))</f>
        <v/>
      </c>
      <c r="L509" s="19">
        <f>IF(K509=1,C509*INDEX('الإعدادات'!$E$15:$E$29,MATCH(B509&amp;"",'الإعدادات'!$A$15:$A$29,0)),"")</f>
        <v/>
      </c>
      <c r="M509" s="19">
        <f>IF(K509=1,D509*INDEX('الإعدادات'!$E$15:$E$29,MATCH(B509&amp;"",'الإعدادات'!$A$15:$A$29,0)),"")</f>
        <v/>
      </c>
      <c r="N509" s="19">
        <f>IF(K509=1,(F509+G509)*INDEX('الإعدادات'!$E$15:$E$29,MATCH(B509&amp;"",'الإعدادات'!$A$15:$A$29,0)),"")</f>
        <v/>
      </c>
      <c r="O509" s="15">
        <f>IF(J509="متعثر",COUNTIF($J$6:J509,"متعثر"),"")</f>
        <v/>
      </c>
      <c r="P509" s="6">
        <f>IF(J509="","",IF(J509="بدون طالب","اختر الطالب",IF(J509="مادة غير موجودة","اختر المادة من الإعدادات",IF(COUNTIF('الطلاب'!$A$6:$A$305,A509&amp;"")=0,"الطالب غير موجود في الطلاب",IF(IF(ISNUMBER(C509),IF(ISNUMBER(F509),IF(C509&gt;F509,1,0),0),0)=1,"أعمال السنة أكبر من الحد الأقصى",IF(IF(ISNUMBER(D509),IF(ISNUMBER(G509),IF(D509&gt;G509,1,0),0),0)=1,"النهائي أكبر من الحد الأقصى",IF(J509="ناقص","درجة غير مكتوبة","")))))))</f>
        <v/>
      </c>
    </row>
    <row r="510">
      <c r="A510" s="5" t="n"/>
      <c r="B510" s="5" t="n"/>
      <c r="C510" s="18" t="n"/>
      <c r="D510" s="18" t="n"/>
      <c r="E510" s="6">
        <f>IF(B510&amp;""="","",IFERROR(INDEX('الإعدادات'!$B$15:$B$29,MATCH(B510&amp;"",'الإعدادات'!$A$15:$A$29,0)),""))</f>
        <v/>
      </c>
      <c r="F510" s="19">
        <f>IF(B510&amp;""="","",IFERROR(INDEX('الإعدادات'!$C$15:$C$29,MATCH(B510&amp;"",'الإعدادات'!$A$15:$A$29,0)),""))</f>
        <v/>
      </c>
      <c r="G510" s="19">
        <f>IF(B510&amp;""="","",IFERROR(INDEX('الإعدادات'!$D$15:$D$29,MATCH(B510&amp;"",'الإعدادات'!$A$15:$A$29,0)),""))</f>
        <v/>
      </c>
      <c r="H510" s="19">
        <f>IF(AND(ISNUMBER(C510),ISNUMBER(D510)),C510+D510,"")</f>
        <v/>
      </c>
      <c r="I510" s="20">
        <f>IF(ISNUMBER(H510),IF(ISNUMBER(F510),IF(F510+G510=0,"",H510/(F510+G510)),""),"")</f>
        <v/>
      </c>
      <c r="J510" s="6">
        <f>IF(AND(A510&amp;""="",B510&amp;""=""),"",IF(A510&amp;""="","بدون طالب",IF(NOT(ISNUMBER(F510)),"مادة غير موجودة",IF(I510="","ناقص",IF(I510&gt;='الإعدادات'!$B$4,"ناجح","متعثر")))))</f>
        <v/>
      </c>
      <c r="K510" s="21">
        <f>IF(J510="","",IF(OR(J510="ناجح",J510="متعثر"),1,0))</f>
        <v/>
      </c>
      <c r="L510" s="19">
        <f>IF(K510=1,C510*INDEX('الإعدادات'!$E$15:$E$29,MATCH(B510&amp;"",'الإعدادات'!$A$15:$A$29,0)),"")</f>
        <v/>
      </c>
      <c r="M510" s="19">
        <f>IF(K510=1,D510*INDEX('الإعدادات'!$E$15:$E$29,MATCH(B510&amp;"",'الإعدادات'!$A$15:$A$29,0)),"")</f>
        <v/>
      </c>
      <c r="N510" s="19">
        <f>IF(K510=1,(F510+G510)*INDEX('الإعدادات'!$E$15:$E$29,MATCH(B510&amp;"",'الإعدادات'!$A$15:$A$29,0)),"")</f>
        <v/>
      </c>
      <c r="O510" s="15">
        <f>IF(J510="متعثر",COUNTIF($J$6:J510,"متعثر"),"")</f>
        <v/>
      </c>
      <c r="P510" s="6">
        <f>IF(J510="","",IF(J510="بدون طالب","اختر الطالب",IF(J510="مادة غير موجودة","اختر المادة من الإعدادات",IF(COUNTIF('الطلاب'!$A$6:$A$305,A510&amp;"")=0,"الطالب غير موجود في الطلاب",IF(IF(ISNUMBER(C510),IF(ISNUMBER(F510),IF(C510&gt;F510,1,0),0),0)=1,"أعمال السنة أكبر من الحد الأقصى",IF(IF(ISNUMBER(D510),IF(ISNUMBER(G510),IF(D510&gt;G510,1,0),0),0)=1,"النهائي أكبر من الحد الأقصى",IF(J510="ناقص","درجة غير مكتوبة","")))))))</f>
        <v/>
      </c>
    </row>
    <row r="511">
      <c r="A511" s="5" t="n"/>
      <c r="B511" s="5" t="n"/>
      <c r="C511" s="18" t="n"/>
      <c r="D511" s="18" t="n"/>
      <c r="E511" s="6">
        <f>IF(B511&amp;""="","",IFERROR(INDEX('الإعدادات'!$B$15:$B$29,MATCH(B511&amp;"",'الإعدادات'!$A$15:$A$29,0)),""))</f>
        <v/>
      </c>
      <c r="F511" s="19">
        <f>IF(B511&amp;""="","",IFERROR(INDEX('الإعدادات'!$C$15:$C$29,MATCH(B511&amp;"",'الإعدادات'!$A$15:$A$29,0)),""))</f>
        <v/>
      </c>
      <c r="G511" s="19">
        <f>IF(B511&amp;""="","",IFERROR(INDEX('الإعدادات'!$D$15:$D$29,MATCH(B511&amp;"",'الإعدادات'!$A$15:$A$29,0)),""))</f>
        <v/>
      </c>
      <c r="H511" s="19">
        <f>IF(AND(ISNUMBER(C511),ISNUMBER(D511)),C511+D511,"")</f>
        <v/>
      </c>
      <c r="I511" s="20">
        <f>IF(ISNUMBER(H511),IF(ISNUMBER(F511),IF(F511+G511=0,"",H511/(F511+G511)),""),"")</f>
        <v/>
      </c>
      <c r="J511" s="6">
        <f>IF(AND(A511&amp;""="",B511&amp;""=""),"",IF(A511&amp;""="","بدون طالب",IF(NOT(ISNUMBER(F511)),"مادة غير موجودة",IF(I511="","ناقص",IF(I511&gt;='الإعدادات'!$B$4,"ناجح","متعثر")))))</f>
        <v/>
      </c>
      <c r="K511" s="21">
        <f>IF(J511="","",IF(OR(J511="ناجح",J511="متعثر"),1,0))</f>
        <v/>
      </c>
      <c r="L511" s="19">
        <f>IF(K511=1,C511*INDEX('الإعدادات'!$E$15:$E$29,MATCH(B511&amp;"",'الإعدادات'!$A$15:$A$29,0)),"")</f>
        <v/>
      </c>
      <c r="M511" s="19">
        <f>IF(K511=1,D511*INDEX('الإعدادات'!$E$15:$E$29,MATCH(B511&amp;"",'الإعدادات'!$A$15:$A$29,0)),"")</f>
        <v/>
      </c>
      <c r="N511" s="19">
        <f>IF(K511=1,(F511+G511)*INDEX('الإعدادات'!$E$15:$E$29,MATCH(B511&amp;"",'الإعدادات'!$A$15:$A$29,0)),"")</f>
        <v/>
      </c>
      <c r="O511" s="15">
        <f>IF(J511="متعثر",COUNTIF($J$6:J511,"متعثر"),"")</f>
        <v/>
      </c>
      <c r="P511" s="6">
        <f>IF(J511="","",IF(J511="بدون طالب","اختر الطالب",IF(J511="مادة غير موجودة","اختر المادة من الإعدادات",IF(COUNTIF('الطلاب'!$A$6:$A$305,A511&amp;"")=0,"الطالب غير موجود في الطلاب",IF(IF(ISNUMBER(C511),IF(ISNUMBER(F511),IF(C511&gt;F511,1,0),0),0)=1,"أعمال السنة أكبر من الحد الأقصى",IF(IF(ISNUMBER(D511),IF(ISNUMBER(G511),IF(D511&gt;G511,1,0),0),0)=1,"النهائي أكبر من الحد الأقصى",IF(J511="ناقص","درجة غير مكتوبة","")))))))</f>
        <v/>
      </c>
    </row>
    <row r="512">
      <c r="A512" s="5" t="n"/>
      <c r="B512" s="5" t="n"/>
      <c r="C512" s="18" t="n"/>
      <c r="D512" s="18" t="n"/>
      <c r="E512" s="6">
        <f>IF(B512&amp;""="","",IFERROR(INDEX('الإعدادات'!$B$15:$B$29,MATCH(B512&amp;"",'الإعدادات'!$A$15:$A$29,0)),""))</f>
        <v/>
      </c>
      <c r="F512" s="19">
        <f>IF(B512&amp;""="","",IFERROR(INDEX('الإعدادات'!$C$15:$C$29,MATCH(B512&amp;"",'الإعدادات'!$A$15:$A$29,0)),""))</f>
        <v/>
      </c>
      <c r="G512" s="19">
        <f>IF(B512&amp;""="","",IFERROR(INDEX('الإعدادات'!$D$15:$D$29,MATCH(B512&amp;"",'الإعدادات'!$A$15:$A$29,0)),""))</f>
        <v/>
      </c>
      <c r="H512" s="19">
        <f>IF(AND(ISNUMBER(C512),ISNUMBER(D512)),C512+D512,"")</f>
        <v/>
      </c>
      <c r="I512" s="20">
        <f>IF(ISNUMBER(H512),IF(ISNUMBER(F512),IF(F512+G512=0,"",H512/(F512+G512)),""),"")</f>
        <v/>
      </c>
      <c r="J512" s="6">
        <f>IF(AND(A512&amp;""="",B512&amp;""=""),"",IF(A512&amp;""="","بدون طالب",IF(NOT(ISNUMBER(F512)),"مادة غير موجودة",IF(I512="","ناقص",IF(I512&gt;='الإعدادات'!$B$4,"ناجح","متعثر")))))</f>
        <v/>
      </c>
      <c r="K512" s="21">
        <f>IF(J512="","",IF(OR(J512="ناجح",J512="متعثر"),1,0))</f>
        <v/>
      </c>
      <c r="L512" s="19">
        <f>IF(K512=1,C512*INDEX('الإعدادات'!$E$15:$E$29,MATCH(B512&amp;"",'الإعدادات'!$A$15:$A$29,0)),"")</f>
        <v/>
      </c>
      <c r="M512" s="19">
        <f>IF(K512=1,D512*INDEX('الإعدادات'!$E$15:$E$29,MATCH(B512&amp;"",'الإعدادات'!$A$15:$A$29,0)),"")</f>
        <v/>
      </c>
      <c r="N512" s="19">
        <f>IF(K512=1,(F512+G512)*INDEX('الإعدادات'!$E$15:$E$29,MATCH(B512&amp;"",'الإعدادات'!$A$15:$A$29,0)),"")</f>
        <v/>
      </c>
      <c r="O512" s="15">
        <f>IF(J512="متعثر",COUNTIF($J$6:J512,"متعثر"),"")</f>
        <v/>
      </c>
      <c r="P512" s="6">
        <f>IF(J512="","",IF(J512="بدون طالب","اختر الطالب",IF(J512="مادة غير موجودة","اختر المادة من الإعدادات",IF(COUNTIF('الطلاب'!$A$6:$A$305,A512&amp;"")=0,"الطالب غير موجود في الطلاب",IF(IF(ISNUMBER(C512),IF(ISNUMBER(F512),IF(C512&gt;F512,1,0),0),0)=1,"أعمال السنة أكبر من الحد الأقصى",IF(IF(ISNUMBER(D512),IF(ISNUMBER(G512),IF(D512&gt;G512,1,0),0),0)=1,"النهائي أكبر من الحد الأقصى",IF(J512="ناقص","درجة غير مكتوبة","")))))))</f>
        <v/>
      </c>
    </row>
    <row r="513">
      <c r="A513" s="5" t="n"/>
      <c r="B513" s="5" t="n"/>
      <c r="C513" s="18" t="n"/>
      <c r="D513" s="18" t="n"/>
      <c r="E513" s="6">
        <f>IF(B513&amp;""="","",IFERROR(INDEX('الإعدادات'!$B$15:$B$29,MATCH(B513&amp;"",'الإعدادات'!$A$15:$A$29,0)),""))</f>
        <v/>
      </c>
      <c r="F513" s="19">
        <f>IF(B513&amp;""="","",IFERROR(INDEX('الإعدادات'!$C$15:$C$29,MATCH(B513&amp;"",'الإعدادات'!$A$15:$A$29,0)),""))</f>
        <v/>
      </c>
      <c r="G513" s="19">
        <f>IF(B513&amp;""="","",IFERROR(INDEX('الإعدادات'!$D$15:$D$29,MATCH(B513&amp;"",'الإعدادات'!$A$15:$A$29,0)),""))</f>
        <v/>
      </c>
      <c r="H513" s="19">
        <f>IF(AND(ISNUMBER(C513),ISNUMBER(D513)),C513+D513,"")</f>
        <v/>
      </c>
      <c r="I513" s="20">
        <f>IF(ISNUMBER(H513),IF(ISNUMBER(F513),IF(F513+G513=0,"",H513/(F513+G513)),""),"")</f>
        <v/>
      </c>
      <c r="J513" s="6">
        <f>IF(AND(A513&amp;""="",B513&amp;""=""),"",IF(A513&amp;""="","بدون طالب",IF(NOT(ISNUMBER(F513)),"مادة غير موجودة",IF(I513="","ناقص",IF(I513&gt;='الإعدادات'!$B$4,"ناجح","متعثر")))))</f>
        <v/>
      </c>
      <c r="K513" s="21">
        <f>IF(J513="","",IF(OR(J513="ناجح",J513="متعثر"),1,0))</f>
        <v/>
      </c>
      <c r="L513" s="19">
        <f>IF(K513=1,C513*INDEX('الإعدادات'!$E$15:$E$29,MATCH(B513&amp;"",'الإعدادات'!$A$15:$A$29,0)),"")</f>
        <v/>
      </c>
      <c r="M513" s="19">
        <f>IF(K513=1,D513*INDEX('الإعدادات'!$E$15:$E$29,MATCH(B513&amp;"",'الإعدادات'!$A$15:$A$29,0)),"")</f>
        <v/>
      </c>
      <c r="N513" s="19">
        <f>IF(K513=1,(F513+G513)*INDEX('الإعدادات'!$E$15:$E$29,MATCH(B513&amp;"",'الإعدادات'!$A$15:$A$29,0)),"")</f>
        <v/>
      </c>
      <c r="O513" s="15">
        <f>IF(J513="متعثر",COUNTIF($J$6:J513,"متعثر"),"")</f>
        <v/>
      </c>
      <c r="P513" s="6">
        <f>IF(J513="","",IF(J513="بدون طالب","اختر الطالب",IF(J513="مادة غير موجودة","اختر المادة من الإعدادات",IF(COUNTIF('الطلاب'!$A$6:$A$305,A513&amp;"")=0,"الطالب غير موجود في الطلاب",IF(IF(ISNUMBER(C513),IF(ISNUMBER(F513),IF(C513&gt;F513,1,0),0),0)=1,"أعمال السنة أكبر من الحد الأقصى",IF(IF(ISNUMBER(D513),IF(ISNUMBER(G513),IF(D513&gt;G513,1,0),0),0)=1,"النهائي أكبر من الحد الأقصى",IF(J513="ناقص","درجة غير مكتوبة","")))))))</f>
        <v/>
      </c>
    </row>
    <row r="514">
      <c r="A514" s="5" t="n"/>
      <c r="B514" s="5" t="n"/>
      <c r="C514" s="18" t="n"/>
      <c r="D514" s="18" t="n"/>
      <c r="E514" s="6">
        <f>IF(B514&amp;""="","",IFERROR(INDEX('الإعدادات'!$B$15:$B$29,MATCH(B514&amp;"",'الإعدادات'!$A$15:$A$29,0)),""))</f>
        <v/>
      </c>
      <c r="F514" s="19">
        <f>IF(B514&amp;""="","",IFERROR(INDEX('الإعدادات'!$C$15:$C$29,MATCH(B514&amp;"",'الإعدادات'!$A$15:$A$29,0)),""))</f>
        <v/>
      </c>
      <c r="G514" s="19">
        <f>IF(B514&amp;""="","",IFERROR(INDEX('الإعدادات'!$D$15:$D$29,MATCH(B514&amp;"",'الإعدادات'!$A$15:$A$29,0)),""))</f>
        <v/>
      </c>
      <c r="H514" s="19">
        <f>IF(AND(ISNUMBER(C514),ISNUMBER(D514)),C514+D514,"")</f>
        <v/>
      </c>
      <c r="I514" s="20">
        <f>IF(ISNUMBER(H514),IF(ISNUMBER(F514),IF(F514+G514=0,"",H514/(F514+G514)),""),"")</f>
        <v/>
      </c>
      <c r="J514" s="6">
        <f>IF(AND(A514&amp;""="",B514&amp;""=""),"",IF(A514&amp;""="","بدون طالب",IF(NOT(ISNUMBER(F514)),"مادة غير موجودة",IF(I514="","ناقص",IF(I514&gt;='الإعدادات'!$B$4,"ناجح","متعثر")))))</f>
        <v/>
      </c>
      <c r="K514" s="21">
        <f>IF(J514="","",IF(OR(J514="ناجح",J514="متعثر"),1,0))</f>
        <v/>
      </c>
      <c r="L514" s="19">
        <f>IF(K514=1,C514*INDEX('الإعدادات'!$E$15:$E$29,MATCH(B514&amp;"",'الإعدادات'!$A$15:$A$29,0)),"")</f>
        <v/>
      </c>
      <c r="M514" s="19">
        <f>IF(K514=1,D514*INDEX('الإعدادات'!$E$15:$E$29,MATCH(B514&amp;"",'الإعدادات'!$A$15:$A$29,0)),"")</f>
        <v/>
      </c>
      <c r="N514" s="19">
        <f>IF(K514=1,(F514+G514)*INDEX('الإعدادات'!$E$15:$E$29,MATCH(B514&amp;"",'الإعدادات'!$A$15:$A$29,0)),"")</f>
        <v/>
      </c>
      <c r="O514" s="15">
        <f>IF(J514="متعثر",COUNTIF($J$6:J514,"متعثر"),"")</f>
        <v/>
      </c>
      <c r="P514" s="6">
        <f>IF(J514="","",IF(J514="بدون طالب","اختر الطالب",IF(J514="مادة غير موجودة","اختر المادة من الإعدادات",IF(COUNTIF('الطلاب'!$A$6:$A$305,A514&amp;"")=0,"الطالب غير موجود في الطلاب",IF(IF(ISNUMBER(C514),IF(ISNUMBER(F514),IF(C514&gt;F514,1,0),0),0)=1,"أعمال السنة أكبر من الحد الأقصى",IF(IF(ISNUMBER(D514),IF(ISNUMBER(G514),IF(D514&gt;G514,1,0),0),0)=1,"النهائي أكبر من الحد الأقصى",IF(J514="ناقص","درجة غير مكتوبة","")))))))</f>
        <v/>
      </c>
    </row>
    <row r="515">
      <c r="A515" s="5" t="n"/>
      <c r="B515" s="5" t="n"/>
      <c r="C515" s="18" t="n"/>
      <c r="D515" s="18" t="n"/>
      <c r="E515" s="6">
        <f>IF(B515&amp;""="","",IFERROR(INDEX('الإعدادات'!$B$15:$B$29,MATCH(B515&amp;"",'الإعدادات'!$A$15:$A$29,0)),""))</f>
        <v/>
      </c>
      <c r="F515" s="19">
        <f>IF(B515&amp;""="","",IFERROR(INDEX('الإعدادات'!$C$15:$C$29,MATCH(B515&amp;"",'الإعدادات'!$A$15:$A$29,0)),""))</f>
        <v/>
      </c>
      <c r="G515" s="19">
        <f>IF(B515&amp;""="","",IFERROR(INDEX('الإعدادات'!$D$15:$D$29,MATCH(B515&amp;"",'الإعدادات'!$A$15:$A$29,0)),""))</f>
        <v/>
      </c>
      <c r="H515" s="19">
        <f>IF(AND(ISNUMBER(C515),ISNUMBER(D515)),C515+D515,"")</f>
        <v/>
      </c>
      <c r="I515" s="20">
        <f>IF(ISNUMBER(H515),IF(ISNUMBER(F515),IF(F515+G515=0,"",H515/(F515+G515)),""),"")</f>
        <v/>
      </c>
      <c r="J515" s="6">
        <f>IF(AND(A515&amp;""="",B515&amp;""=""),"",IF(A515&amp;""="","بدون طالب",IF(NOT(ISNUMBER(F515)),"مادة غير موجودة",IF(I515="","ناقص",IF(I515&gt;='الإعدادات'!$B$4,"ناجح","متعثر")))))</f>
        <v/>
      </c>
      <c r="K515" s="21">
        <f>IF(J515="","",IF(OR(J515="ناجح",J515="متعثر"),1,0))</f>
        <v/>
      </c>
      <c r="L515" s="19">
        <f>IF(K515=1,C515*INDEX('الإعدادات'!$E$15:$E$29,MATCH(B515&amp;"",'الإعدادات'!$A$15:$A$29,0)),"")</f>
        <v/>
      </c>
      <c r="M515" s="19">
        <f>IF(K515=1,D515*INDEX('الإعدادات'!$E$15:$E$29,MATCH(B515&amp;"",'الإعدادات'!$A$15:$A$29,0)),"")</f>
        <v/>
      </c>
      <c r="N515" s="19">
        <f>IF(K515=1,(F515+G515)*INDEX('الإعدادات'!$E$15:$E$29,MATCH(B515&amp;"",'الإعدادات'!$A$15:$A$29,0)),"")</f>
        <v/>
      </c>
      <c r="O515" s="15">
        <f>IF(J515="متعثر",COUNTIF($J$6:J515,"متعثر"),"")</f>
        <v/>
      </c>
      <c r="P515" s="6">
        <f>IF(J515="","",IF(J515="بدون طالب","اختر الطالب",IF(J515="مادة غير موجودة","اختر المادة من الإعدادات",IF(COUNTIF('الطلاب'!$A$6:$A$305,A515&amp;"")=0,"الطالب غير موجود في الطلاب",IF(IF(ISNUMBER(C515),IF(ISNUMBER(F515),IF(C515&gt;F515,1,0),0),0)=1,"أعمال السنة أكبر من الحد الأقصى",IF(IF(ISNUMBER(D515),IF(ISNUMBER(G515),IF(D515&gt;G515,1,0),0),0)=1,"النهائي أكبر من الحد الأقصى",IF(J515="ناقص","درجة غير مكتوبة","")))))))</f>
        <v/>
      </c>
    </row>
    <row r="516">
      <c r="A516" s="5" t="n"/>
      <c r="B516" s="5" t="n"/>
      <c r="C516" s="18" t="n"/>
      <c r="D516" s="18" t="n"/>
      <c r="E516" s="6">
        <f>IF(B516&amp;""="","",IFERROR(INDEX('الإعدادات'!$B$15:$B$29,MATCH(B516&amp;"",'الإعدادات'!$A$15:$A$29,0)),""))</f>
        <v/>
      </c>
      <c r="F516" s="19">
        <f>IF(B516&amp;""="","",IFERROR(INDEX('الإعدادات'!$C$15:$C$29,MATCH(B516&amp;"",'الإعدادات'!$A$15:$A$29,0)),""))</f>
        <v/>
      </c>
      <c r="G516" s="19">
        <f>IF(B516&amp;""="","",IFERROR(INDEX('الإعدادات'!$D$15:$D$29,MATCH(B516&amp;"",'الإعدادات'!$A$15:$A$29,0)),""))</f>
        <v/>
      </c>
      <c r="H516" s="19">
        <f>IF(AND(ISNUMBER(C516),ISNUMBER(D516)),C516+D516,"")</f>
        <v/>
      </c>
      <c r="I516" s="20">
        <f>IF(ISNUMBER(H516),IF(ISNUMBER(F516),IF(F516+G516=0,"",H516/(F516+G516)),""),"")</f>
        <v/>
      </c>
      <c r="J516" s="6">
        <f>IF(AND(A516&amp;""="",B516&amp;""=""),"",IF(A516&amp;""="","بدون طالب",IF(NOT(ISNUMBER(F516)),"مادة غير موجودة",IF(I516="","ناقص",IF(I516&gt;='الإعدادات'!$B$4,"ناجح","متعثر")))))</f>
        <v/>
      </c>
      <c r="K516" s="21">
        <f>IF(J516="","",IF(OR(J516="ناجح",J516="متعثر"),1,0))</f>
        <v/>
      </c>
      <c r="L516" s="19">
        <f>IF(K516=1,C516*INDEX('الإعدادات'!$E$15:$E$29,MATCH(B516&amp;"",'الإعدادات'!$A$15:$A$29,0)),"")</f>
        <v/>
      </c>
      <c r="M516" s="19">
        <f>IF(K516=1,D516*INDEX('الإعدادات'!$E$15:$E$29,MATCH(B516&amp;"",'الإعدادات'!$A$15:$A$29,0)),"")</f>
        <v/>
      </c>
      <c r="N516" s="19">
        <f>IF(K516=1,(F516+G516)*INDEX('الإعدادات'!$E$15:$E$29,MATCH(B516&amp;"",'الإعدادات'!$A$15:$A$29,0)),"")</f>
        <v/>
      </c>
      <c r="O516" s="15">
        <f>IF(J516="متعثر",COUNTIF($J$6:J516,"متعثر"),"")</f>
        <v/>
      </c>
      <c r="P516" s="6">
        <f>IF(J516="","",IF(J516="بدون طالب","اختر الطالب",IF(J516="مادة غير موجودة","اختر المادة من الإعدادات",IF(COUNTIF('الطلاب'!$A$6:$A$305,A516&amp;"")=0,"الطالب غير موجود في الطلاب",IF(IF(ISNUMBER(C516),IF(ISNUMBER(F516),IF(C516&gt;F516,1,0),0),0)=1,"أعمال السنة أكبر من الحد الأقصى",IF(IF(ISNUMBER(D516),IF(ISNUMBER(G516),IF(D516&gt;G516,1,0),0),0)=1,"النهائي أكبر من الحد الأقصى",IF(J516="ناقص","درجة غير مكتوبة","")))))))</f>
        <v/>
      </c>
    </row>
    <row r="517">
      <c r="A517" s="5" t="n"/>
      <c r="B517" s="5" t="n"/>
      <c r="C517" s="18" t="n"/>
      <c r="D517" s="18" t="n"/>
      <c r="E517" s="6">
        <f>IF(B517&amp;""="","",IFERROR(INDEX('الإعدادات'!$B$15:$B$29,MATCH(B517&amp;"",'الإعدادات'!$A$15:$A$29,0)),""))</f>
        <v/>
      </c>
      <c r="F517" s="19">
        <f>IF(B517&amp;""="","",IFERROR(INDEX('الإعدادات'!$C$15:$C$29,MATCH(B517&amp;"",'الإعدادات'!$A$15:$A$29,0)),""))</f>
        <v/>
      </c>
      <c r="G517" s="19">
        <f>IF(B517&amp;""="","",IFERROR(INDEX('الإعدادات'!$D$15:$D$29,MATCH(B517&amp;"",'الإعدادات'!$A$15:$A$29,0)),""))</f>
        <v/>
      </c>
      <c r="H517" s="19">
        <f>IF(AND(ISNUMBER(C517),ISNUMBER(D517)),C517+D517,"")</f>
        <v/>
      </c>
      <c r="I517" s="20">
        <f>IF(ISNUMBER(H517),IF(ISNUMBER(F517),IF(F517+G517=0,"",H517/(F517+G517)),""),"")</f>
        <v/>
      </c>
      <c r="J517" s="6">
        <f>IF(AND(A517&amp;""="",B517&amp;""=""),"",IF(A517&amp;""="","بدون طالب",IF(NOT(ISNUMBER(F517)),"مادة غير موجودة",IF(I517="","ناقص",IF(I517&gt;='الإعدادات'!$B$4,"ناجح","متعثر")))))</f>
        <v/>
      </c>
      <c r="K517" s="21">
        <f>IF(J517="","",IF(OR(J517="ناجح",J517="متعثر"),1,0))</f>
        <v/>
      </c>
      <c r="L517" s="19">
        <f>IF(K517=1,C517*INDEX('الإعدادات'!$E$15:$E$29,MATCH(B517&amp;"",'الإعدادات'!$A$15:$A$29,0)),"")</f>
        <v/>
      </c>
      <c r="M517" s="19">
        <f>IF(K517=1,D517*INDEX('الإعدادات'!$E$15:$E$29,MATCH(B517&amp;"",'الإعدادات'!$A$15:$A$29,0)),"")</f>
        <v/>
      </c>
      <c r="N517" s="19">
        <f>IF(K517=1,(F517+G517)*INDEX('الإعدادات'!$E$15:$E$29,MATCH(B517&amp;"",'الإعدادات'!$A$15:$A$29,0)),"")</f>
        <v/>
      </c>
      <c r="O517" s="15">
        <f>IF(J517="متعثر",COUNTIF($J$6:J517,"متعثر"),"")</f>
        <v/>
      </c>
      <c r="P517" s="6">
        <f>IF(J517="","",IF(J517="بدون طالب","اختر الطالب",IF(J517="مادة غير موجودة","اختر المادة من الإعدادات",IF(COUNTIF('الطلاب'!$A$6:$A$305,A517&amp;"")=0,"الطالب غير موجود في الطلاب",IF(IF(ISNUMBER(C517),IF(ISNUMBER(F517),IF(C517&gt;F517,1,0),0),0)=1,"أعمال السنة أكبر من الحد الأقصى",IF(IF(ISNUMBER(D517),IF(ISNUMBER(G517),IF(D517&gt;G517,1,0),0),0)=1,"النهائي أكبر من الحد الأقصى",IF(J517="ناقص","درجة غير مكتوبة","")))))))</f>
        <v/>
      </c>
    </row>
    <row r="518">
      <c r="A518" s="5" t="n"/>
      <c r="B518" s="5" t="n"/>
      <c r="C518" s="18" t="n"/>
      <c r="D518" s="18" t="n"/>
      <c r="E518" s="6">
        <f>IF(B518&amp;""="","",IFERROR(INDEX('الإعدادات'!$B$15:$B$29,MATCH(B518&amp;"",'الإعدادات'!$A$15:$A$29,0)),""))</f>
        <v/>
      </c>
      <c r="F518" s="19">
        <f>IF(B518&amp;""="","",IFERROR(INDEX('الإعدادات'!$C$15:$C$29,MATCH(B518&amp;"",'الإعدادات'!$A$15:$A$29,0)),""))</f>
        <v/>
      </c>
      <c r="G518" s="19">
        <f>IF(B518&amp;""="","",IFERROR(INDEX('الإعدادات'!$D$15:$D$29,MATCH(B518&amp;"",'الإعدادات'!$A$15:$A$29,0)),""))</f>
        <v/>
      </c>
      <c r="H518" s="19">
        <f>IF(AND(ISNUMBER(C518),ISNUMBER(D518)),C518+D518,"")</f>
        <v/>
      </c>
      <c r="I518" s="20">
        <f>IF(ISNUMBER(H518),IF(ISNUMBER(F518),IF(F518+G518=0,"",H518/(F518+G518)),""),"")</f>
        <v/>
      </c>
      <c r="J518" s="6">
        <f>IF(AND(A518&amp;""="",B518&amp;""=""),"",IF(A518&amp;""="","بدون طالب",IF(NOT(ISNUMBER(F518)),"مادة غير موجودة",IF(I518="","ناقص",IF(I518&gt;='الإعدادات'!$B$4,"ناجح","متعثر")))))</f>
        <v/>
      </c>
      <c r="K518" s="21">
        <f>IF(J518="","",IF(OR(J518="ناجح",J518="متعثر"),1,0))</f>
        <v/>
      </c>
      <c r="L518" s="19">
        <f>IF(K518=1,C518*INDEX('الإعدادات'!$E$15:$E$29,MATCH(B518&amp;"",'الإعدادات'!$A$15:$A$29,0)),"")</f>
        <v/>
      </c>
      <c r="M518" s="19">
        <f>IF(K518=1,D518*INDEX('الإعدادات'!$E$15:$E$29,MATCH(B518&amp;"",'الإعدادات'!$A$15:$A$29,0)),"")</f>
        <v/>
      </c>
      <c r="N518" s="19">
        <f>IF(K518=1,(F518+G518)*INDEX('الإعدادات'!$E$15:$E$29,MATCH(B518&amp;"",'الإعدادات'!$A$15:$A$29,0)),"")</f>
        <v/>
      </c>
      <c r="O518" s="15">
        <f>IF(J518="متعثر",COUNTIF($J$6:J518,"متعثر"),"")</f>
        <v/>
      </c>
      <c r="P518" s="6">
        <f>IF(J518="","",IF(J518="بدون طالب","اختر الطالب",IF(J518="مادة غير موجودة","اختر المادة من الإعدادات",IF(COUNTIF('الطلاب'!$A$6:$A$305,A518&amp;"")=0,"الطالب غير موجود في الطلاب",IF(IF(ISNUMBER(C518),IF(ISNUMBER(F518),IF(C518&gt;F518,1,0),0),0)=1,"أعمال السنة أكبر من الحد الأقصى",IF(IF(ISNUMBER(D518),IF(ISNUMBER(G518),IF(D518&gt;G518,1,0),0),0)=1,"النهائي أكبر من الحد الأقصى",IF(J518="ناقص","درجة غير مكتوبة","")))))))</f>
        <v/>
      </c>
    </row>
    <row r="519">
      <c r="A519" s="5" t="n"/>
      <c r="B519" s="5" t="n"/>
      <c r="C519" s="18" t="n"/>
      <c r="D519" s="18" t="n"/>
      <c r="E519" s="6">
        <f>IF(B519&amp;""="","",IFERROR(INDEX('الإعدادات'!$B$15:$B$29,MATCH(B519&amp;"",'الإعدادات'!$A$15:$A$29,0)),""))</f>
        <v/>
      </c>
      <c r="F519" s="19">
        <f>IF(B519&amp;""="","",IFERROR(INDEX('الإعدادات'!$C$15:$C$29,MATCH(B519&amp;"",'الإعدادات'!$A$15:$A$29,0)),""))</f>
        <v/>
      </c>
      <c r="G519" s="19">
        <f>IF(B519&amp;""="","",IFERROR(INDEX('الإعدادات'!$D$15:$D$29,MATCH(B519&amp;"",'الإعدادات'!$A$15:$A$29,0)),""))</f>
        <v/>
      </c>
      <c r="H519" s="19">
        <f>IF(AND(ISNUMBER(C519),ISNUMBER(D519)),C519+D519,"")</f>
        <v/>
      </c>
      <c r="I519" s="20">
        <f>IF(ISNUMBER(H519),IF(ISNUMBER(F519),IF(F519+G519=0,"",H519/(F519+G519)),""),"")</f>
        <v/>
      </c>
      <c r="J519" s="6">
        <f>IF(AND(A519&amp;""="",B519&amp;""=""),"",IF(A519&amp;""="","بدون طالب",IF(NOT(ISNUMBER(F519)),"مادة غير موجودة",IF(I519="","ناقص",IF(I519&gt;='الإعدادات'!$B$4,"ناجح","متعثر")))))</f>
        <v/>
      </c>
      <c r="K519" s="21">
        <f>IF(J519="","",IF(OR(J519="ناجح",J519="متعثر"),1,0))</f>
        <v/>
      </c>
      <c r="L519" s="19">
        <f>IF(K519=1,C519*INDEX('الإعدادات'!$E$15:$E$29,MATCH(B519&amp;"",'الإعدادات'!$A$15:$A$29,0)),"")</f>
        <v/>
      </c>
      <c r="M519" s="19">
        <f>IF(K519=1,D519*INDEX('الإعدادات'!$E$15:$E$29,MATCH(B519&amp;"",'الإعدادات'!$A$15:$A$29,0)),"")</f>
        <v/>
      </c>
      <c r="N519" s="19">
        <f>IF(K519=1,(F519+G519)*INDEX('الإعدادات'!$E$15:$E$29,MATCH(B519&amp;"",'الإعدادات'!$A$15:$A$29,0)),"")</f>
        <v/>
      </c>
      <c r="O519" s="15">
        <f>IF(J519="متعثر",COUNTIF($J$6:J519,"متعثر"),"")</f>
        <v/>
      </c>
      <c r="P519" s="6">
        <f>IF(J519="","",IF(J519="بدون طالب","اختر الطالب",IF(J519="مادة غير موجودة","اختر المادة من الإعدادات",IF(COUNTIF('الطلاب'!$A$6:$A$305,A519&amp;"")=0,"الطالب غير موجود في الطلاب",IF(IF(ISNUMBER(C519),IF(ISNUMBER(F519),IF(C519&gt;F519,1,0),0),0)=1,"أعمال السنة أكبر من الحد الأقصى",IF(IF(ISNUMBER(D519),IF(ISNUMBER(G519),IF(D519&gt;G519,1,0),0),0)=1,"النهائي أكبر من الحد الأقصى",IF(J519="ناقص","درجة غير مكتوبة","")))))))</f>
        <v/>
      </c>
    </row>
    <row r="520">
      <c r="A520" s="5" t="n"/>
      <c r="B520" s="5" t="n"/>
      <c r="C520" s="18" t="n"/>
      <c r="D520" s="18" t="n"/>
      <c r="E520" s="6">
        <f>IF(B520&amp;""="","",IFERROR(INDEX('الإعدادات'!$B$15:$B$29,MATCH(B520&amp;"",'الإعدادات'!$A$15:$A$29,0)),""))</f>
        <v/>
      </c>
      <c r="F520" s="19">
        <f>IF(B520&amp;""="","",IFERROR(INDEX('الإعدادات'!$C$15:$C$29,MATCH(B520&amp;"",'الإعدادات'!$A$15:$A$29,0)),""))</f>
        <v/>
      </c>
      <c r="G520" s="19">
        <f>IF(B520&amp;""="","",IFERROR(INDEX('الإعدادات'!$D$15:$D$29,MATCH(B520&amp;"",'الإعدادات'!$A$15:$A$29,0)),""))</f>
        <v/>
      </c>
      <c r="H520" s="19">
        <f>IF(AND(ISNUMBER(C520),ISNUMBER(D520)),C520+D520,"")</f>
        <v/>
      </c>
      <c r="I520" s="20">
        <f>IF(ISNUMBER(H520),IF(ISNUMBER(F520),IF(F520+G520=0,"",H520/(F520+G520)),""),"")</f>
        <v/>
      </c>
      <c r="J520" s="6">
        <f>IF(AND(A520&amp;""="",B520&amp;""=""),"",IF(A520&amp;""="","بدون طالب",IF(NOT(ISNUMBER(F520)),"مادة غير موجودة",IF(I520="","ناقص",IF(I520&gt;='الإعدادات'!$B$4,"ناجح","متعثر")))))</f>
        <v/>
      </c>
      <c r="K520" s="21">
        <f>IF(J520="","",IF(OR(J520="ناجح",J520="متعثر"),1,0))</f>
        <v/>
      </c>
      <c r="L520" s="19">
        <f>IF(K520=1,C520*INDEX('الإعدادات'!$E$15:$E$29,MATCH(B520&amp;"",'الإعدادات'!$A$15:$A$29,0)),"")</f>
        <v/>
      </c>
      <c r="M520" s="19">
        <f>IF(K520=1,D520*INDEX('الإعدادات'!$E$15:$E$29,MATCH(B520&amp;"",'الإعدادات'!$A$15:$A$29,0)),"")</f>
        <v/>
      </c>
      <c r="N520" s="19">
        <f>IF(K520=1,(F520+G520)*INDEX('الإعدادات'!$E$15:$E$29,MATCH(B520&amp;"",'الإعدادات'!$A$15:$A$29,0)),"")</f>
        <v/>
      </c>
      <c r="O520" s="15">
        <f>IF(J520="متعثر",COUNTIF($J$6:J520,"متعثر"),"")</f>
        <v/>
      </c>
      <c r="P520" s="6">
        <f>IF(J520="","",IF(J520="بدون طالب","اختر الطالب",IF(J520="مادة غير موجودة","اختر المادة من الإعدادات",IF(COUNTIF('الطلاب'!$A$6:$A$305,A520&amp;"")=0,"الطالب غير موجود في الطلاب",IF(IF(ISNUMBER(C520),IF(ISNUMBER(F520),IF(C520&gt;F520,1,0),0),0)=1,"أعمال السنة أكبر من الحد الأقصى",IF(IF(ISNUMBER(D520),IF(ISNUMBER(G520),IF(D520&gt;G520,1,0),0),0)=1,"النهائي أكبر من الحد الأقصى",IF(J520="ناقص","درجة غير مكتوبة","")))))))</f>
        <v/>
      </c>
    </row>
    <row r="521">
      <c r="A521" s="5" t="n"/>
      <c r="B521" s="5" t="n"/>
      <c r="C521" s="18" t="n"/>
      <c r="D521" s="18" t="n"/>
      <c r="E521" s="6">
        <f>IF(B521&amp;""="","",IFERROR(INDEX('الإعدادات'!$B$15:$B$29,MATCH(B521&amp;"",'الإعدادات'!$A$15:$A$29,0)),""))</f>
        <v/>
      </c>
      <c r="F521" s="19">
        <f>IF(B521&amp;""="","",IFERROR(INDEX('الإعدادات'!$C$15:$C$29,MATCH(B521&amp;"",'الإعدادات'!$A$15:$A$29,0)),""))</f>
        <v/>
      </c>
      <c r="G521" s="19">
        <f>IF(B521&amp;""="","",IFERROR(INDEX('الإعدادات'!$D$15:$D$29,MATCH(B521&amp;"",'الإعدادات'!$A$15:$A$29,0)),""))</f>
        <v/>
      </c>
      <c r="H521" s="19">
        <f>IF(AND(ISNUMBER(C521),ISNUMBER(D521)),C521+D521,"")</f>
        <v/>
      </c>
      <c r="I521" s="20">
        <f>IF(ISNUMBER(H521),IF(ISNUMBER(F521),IF(F521+G521=0,"",H521/(F521+G521)),""),"")</f>
        <v/>
      </c>
      <c r="J521" s="6">
        <f>IF(AND(A521&amp;""="",B521&amp;""=""),"",IF(A521&amp;""="","بدون طالب",IF(NOT(ISNUMBER(F521)),"مادة غير موجودة",IF(I521="","ناقص",IF(I521&gt;='الإعدادات'!$B$4,"ناجح","متعثر")))))</f>
        <v/>
      </c>
      <c r="K521" s="21">
        <f>IF(J521="","",IF(OR(J521="ناجح",J521="متعثر"),1,0))</f>
        <v/>
      </c>
      <c r="L521" s="19">
        <f>IF(K521=1,C521*INDEX('الإعدادات'!$E$15:$E$29,MATCH(B521&amp;"",'الإعدادات'!$A$15:$A$29,0)),"")</f>
        <v/>
      </c>
      <c r="M521" s="19">
        <f>IF(K521=1,D521*INDEX('الإعدادات'!$E$15:$E$29,MATCH(B521&amp;"",'الإعدادات'!$A$15:$A$29,0)),"")</f>
        <v/>
      </c>
      <c r="N521" s="19">
        <f>IF(K521=1,(F521+G521)*INDEX('الإعدادات'!$E$15:$E$29,MATCH(B521&amp;"",'الإعدادات'!$A$15:$A$29,0)),"")</f>
        <v/>
      </c>
      <c r="O521" s="15">
        <f>IF(J521="متعثر",COUNTIF($J$6:J521,"متعثر"),"")</f>
        <v/>
      </c>
      <c r="P521" s="6">
        <f>IF(J521="","",IF(J521="بدون طالب","اختر الطالب",IF(J521="مادة غير موجودة","اختر المادة من الإعدادات",IF(COUNTIF('الطلاب'!$A$6:$A$305,A521&amp;"")=0,"الطالب غير موجود في الطلاب",IF(IF(ISNUMBER(C521),IF(ISNUMBER(F521),IF(C521&gt;F521,1,0),0),0)=1,"أعمال السنة أكبر من الحد الأقصى",IF(IF(ISNUMBER(D521),IF(ISNUMBER(G521),IF(D521&gt;G521,1,0),0),0)=1,"النهائي أكبر من الحد الأقصى",IF(J521="ناقص","درجة غير مكتوبة","")))))))</f>
        <v/>
      </c>
    </row>
    <row r="522">
      <c r="A522" s="5" t="n"/>
      <c r="B522" s="5" t="n"/>
      <c r="C522" s="18" t="n"/>
      <c r="D522" s="18" t="n"/>
      <c r="E522" s="6">
        <f>IF(B522&amp;""="","",IFERROR(INDEX('الإعدادات'!$B$15:$B$29,MATCH(B522&amp;"",'الإعدادات'!$A$15:$A$29,0)),""))</f>
        <v/>
      </c>
      <c r="F522" s="19">
        <f>IF(B522&amp;""="","",IFERROR(INDEX('الإعدادات'!$C$15:$C$29,MATCH(B522&amp;"",'الإعدادات'!$A$15:$A$29,0)),""))</f>
        <v/>
      </c>
      <c r="G522" s="19">
        <f>IF(B522&amp;""="","",IFERROR(INDEX('الإعدادات'!$D$15:$D$29,MATCH(B522&amp;"",'الإعدادات'!$A$15:$A$29,0)),""))</f>
        <v/>
      </c>
      <c r="H522" s="19">
        <f>IF(AND(ISNUMBER(C522),ISNUMBER(D522)),C522+D522,"")</f>
        <v/>
      </c>
      <c r="I522" s="20">
        <f>IF(ISNUMBER(H522),IF(ISNUMBER(F522),IF(F522+G522=0,"",H522/(F522+G522)),""),"")</f>
        <v/>
      </c>
      <c r="J522" s="6">
        <f>IF(AND(A522&amp;""="",B522&amp;""=""),"",IF(A522&amp;""="","بدون طالب",IF(NOT(ISNUMBER(F522)),"مادة غير موجودة",IF(I522="","ناقص",IF(I522&gt;='الإعدادات'!$B$4,"ناجح","متعثر")))))</f>
        <v/>
      </c>
      <c r="K522" s="21">
        <f>IF(J522="","",IF(OR(J522="ناجح",J522="متعثر"),1,0))</f>
        <v/>
      </c>
      <c r="L522" s="19">
        <f>IF(K522=1,C522*INDEX('الإعدادات'!$E$15:$E$29,MATCH(B522&amp;"",'الإعدادات'!$A$15:$A$29,0)),"")</f>
        <v/>
      </c>
      <c r="M522" s="19">
        <f>IF(K522=1,D522*INDEX('الإعدادات'!$E$15:$E$29,MATCH(B522&amp;"",'الإعدادات'!$A$15:$A$29,0)),"")</f>
        <v/>
      </c>
      <c r="N522" s="19">
        <f>IF(K522=1,(F522+G522)*INDEX('الإعدادات'!$E$15:$E$29,MATCH(B522&amp;"",'الإعدادات'!$A$15:$A$29,0)),"")</f>
        <v/>
      </c>
      <c r="O522" s="15">
        <f>IF(J522="متعثر",COUNTIF($J$6:J522,"متعثر"),"")</f>
        <v/>
      </c>
      <c r="P522" s="6">
        <f>IF(J522="","",IF(J522="بدون طالب","اختر الطالب",IF(J522="مادة غير موجودة","اختر المادة من الإعدادات",IF(COUNTIF('الطلاب'!$A$6:$A$305,A522&amp;"")=0,"الطالب غير موجود في الطلاب",IF(IF(ISNUMBER(C522),IF(ISNUMBER(F522),IF(C522&gt;F522,1,0),0),0)=1,"أعمال السنة أكبر من الحد الأقصى",IF(IF(ISNUMBER(D522),IF(ISNUMBER(G522),IF(D522&gt;G522,1,0),0),0)=1,"النهائي أكبر من الحد الأقصى",IF(J522="ناقص","درجة غير مكتوبة","")))))))</f>
        <v/>
      </c>
    </row>
    <row r="523">
      <c r="A523" s="5" t="n"/>
      <c r="B523" s="5" t="n"/>
      <c r="C523" s="18" t="n"/>
      <c r="D523" s="18" t="n"/>
      <c r="E523" s="6">
        <f>IF(B523&amp;""="","",IFERROR(INDEX('الإعدادات'!$B$15:$B$29,MATCH(B523&amp;"",'الإعدادات'!$A$15:$A$29,0)),""))</f>
        <v/>
      </c>
      <c r="F523" s="19">
        <f>IF(B523&amp;""="","",IFERROR(INDEX('الإعدادات'!$C$15:$C$29,MATCH(B523&amp;"",'الإعدادات'!$A$15:$A$29,0)),""))</f>
        <v/>
      </c>
      <c r="G523" s="19">
        <f>IF(B523&amp;""="","",IFERROR(INDEX('الإعدادات'!$D$15:$D$29,MATCH(B523&amp;"",'الإعدادات'!$A$15:$A$29,0)),""))</f>
        <v/>
      </c>
      <c r="H523" s="19">
        <f>IF(AND(ISNUMBER(C523),ISNUMBER(D523)),C523+D523,"")</f>
        <v/>
      </c>
      <c r="I523" s="20">
        <f>IF(ISNUMBER(H523),IF(ISNUMBER(F523),IF(F523+G523=0,"",H523/(F523+G523)),""),"")</f>
        <v/>
      </c>
      <c r="J523" s="6">
        <f>IF(AND(A523&amp;""="",B523&amp;""=""),"",IF(A523&amp;""="","بدون طالب",IF(NOT(ISNUMBER(F523)),"مادة غير موجودة",IF(I523="","ناقص",IF(I523&gt;='الإعدادات'!$B$4,"ناجح","متعثر")))))</f>
        <v/>
      </c>
      <c r="K523" s="21">
        <f>IF(J523="","",IF(OR(J523="ناجح",J523="متعثر"),1,0))</f>
        <v/>
      </c>
      <c r="L523" s="19">
        <f>IF(K523=1,C523*INDEX('الإعدادات'!$E$15:$E$29,MATCH(B523&amp;"",'الإعدادات'!$A$15:$A$29,0)),"")</f>
        <v/>
      </c>
      <c r="M523" s="19">
        <f>IF(K523=1,D523*INDEX('الإعدادات'!$E$15:$E$29,MATCH(B523&amp;"",'الإعدادات'!$A$15:$A$29,0)),"")</f>
        <v/>
      </c>
      <c r="N523" s="19">
        <f>IF(K523=1,(F523+G523)*INDEX('الإعدادات'!$E$15:$E$29,MATCH(B523&amp;"",'الإعدادات'!$A$15:$A$29,0)),"")</f>
        <v/>
      </c>
      <c r="O523" s="15">
        <f>IF(J523="متعثر",COUNTIF($J$6:J523,"متعثر"),"")</f>
        <v/>
      </c>
      <c r="P523" s="6">
        <f>IF(J523="","",IF(J523="بدون طالب","اختر الطالب",IF(J523="مادة غير موجودة","اختر المادة من الإعدادات",IF(COUNTIF('الطلاب'!$A$6:$A$305,A523&amp;"")=0,"الطالب غير موجود في الطلاب",IF(IF(ISNUMBER(C523),IF(ISNUMBER(F523),IF(C523&gt;F523,1,0),0),0)=1,"أعمال السنة أكبر من الحد الأقصى",IF(IF(ISNUMBER(D523),IF(ISNUMBER(G523),IF(D523&gt;G523,1,0),0),0)=1,"النهائي أكبر من الحد الأقصى",IF(J523="ناقص","درجة غير مكتوبة","")))))))</f>
        <v/>
      </c>
    </row>
    <row r="524">
      <c r="A524" s="5" t="n"/>
      <c r="B524" s="5" t="n"/>
      <c r="C524" s="18" t="n"/>
      <c r="D524" s="18" t="n"/>
      <c r="E524" s="6">
        <f>IF(B524&amp;""="","",IFERROR(INDEX('الإعدادات'!$B$15:$B$29,MATCH(B524&amp;"",'الإعدادات'!$A$15:$A$29,0)),""))</f>
        <v/>
      </c>
      <c r="F524" s="19">
        <f>IF(B524&amp;""="","",IFERROR(INDEX('الإعدادات'!$C$15:$C$29,MATCH(B524&amp;"",'الإعدادات'!$A$15:$A$29,0)),""))</f>
        <v/>
      </c>
      <c r="G524" s="19">
        <f>IF(B524&amp;""="","",IFERROR(INDEX('الإعدادات'!$D$15:$D$29,MATCH(B524&amp;"",'الإعدادات'!$A$15:$A$29,0)),""))</f>
        <v/>
      </c>
      <c r="H524" s="19">
        <f>IF(AND(ISNUMBER(C524),ISNUMBER(D524)),C524+D524,"")</f>
        <v/>
      </c>
      <c r="I524" s="20">
        <f>IF(ISNUMBER(H524),IF(ISNUMBER(F524),IF(F524+G524=0,"",H524/(F524+G524)),""),"")</f>
        <v/>
      </c>
      <c r="J524" s="6">
        <f>IF(AND(A524&amp;""="",B524&amp;""=""),"",IF(A524&amp;""="","بدون طالب",IF(NOT(ISNUMBER(F524)),"مادة غير موجودة",IF(I524="","ناقص",IF(I524&gt;='الإعدادات'!$B$4,"ناجح","متعثر")))))</f>
        <v/>
      </c>
      <c r="K524" s="21">
        <f>IF(J524="","",IF(OR(J524="ناجح",J524="متعثر"),1,0))</f>
        <v/>
      </c>
      <c r="L524" s="19">
        <f>IF(K524=1,C524*INDEX('الإعدادات'!$E$15:$E$29,MATCH(B524&amp;"",'الإعدادات'!$A$15:$A$29,0)),"")</f>
        <v/>
      </c>
      <c r="M524" s="19">
        <f>IF(K524=1,D524*INDEX('الإعدادات'!$E$15:$E$29,MATCH(B524&amp;"",'الإعدادات'!$A$15:$A$29,0)),"")</f>
        <v/>
      </c>
      <c r="N524" s="19">
        <f>IF(K524=1,(F524+G524)*INDEX('الإعدادات'!$E$15:$E$29,MATCH(B524&amp;"",'الإعدادات'!$A$15:$A$29,0)),"")</f>
        <v/>
      </c>
      <c r="O524" s="15">
        <f>IF(J524="متعثر",COUNTIF($J$6:J524,"متعثر"),"")</f>
        <v/>
      </c>
      <c r="P524" s="6">
        <f>IF(J524="","",IF(J524="بدون طالب","اختر الطالب",IF(J524="مادة غير موجودة","اختر المادة من الإعدادات",IF(COUNTIF('الطلاب'!$A$6:$A$305,A524&amp;"")=0,"الطالب غير موجود في الطلاب",IF(IF(ISNUMBER(C524),IF(ISNUMBER(F524),IF(C524&gt;F524,1,0),0),0)=1,"أعمال السنة أكبر من الحد الأقصى",IF(IF(ISNUMBER(D524),IF(ISNUMBER(G524),IF(D524&gt;G524,1,0),0),0)=1,"النهائي أكبر من الحد الأقصى",IF(J524="ناقص","درجة غير مكتوبة","")))))))</f>
        <v/>
      </c>
    </row>
    <row r="525">
      <c r="A525" s="5" t="n"/>
      <c r="B525" s="5" t="n"/>
      <c r="C525" s="18" t="n"/>
      <c r="D525" s="18" t="n"/>
      <c r="E525" s="6">
        <f>IF(B525&amp;""="","",IFERROR(INDEX('الإعدادات'!$B$15:$B$29,MATCH(B525&amp;"",'الإعدادات'!$A$15:$A$29,0)),""))</f>
        <v/>
      </c>
      <c r="F525" s="19">
        <f>IF(B525&amp;""="","",IFERROR(INDEX('الإعدادات'!$C$15:$C$29,MATCH(B525&amp;"",'الإعدادات'!$A$15:$A$29,0)),""))</f>
        <v/>
      </c>
      <c r="G525" s="19">
        <f>IF(B525&amp;""="","",IFERROR(INDEX('الإعدادات'!$D$15:$D$29,MATCH(B525&amp;"",'الإعدادات'!$A$15:$A$29,0)),""))</f>
        <v/>
      </c>
      <c r="H525" s="19">
        <f>IF(AND(ISNUMBER(C525),ISNUMBER(D525)),C525+D525,"")</f>
        <v/>
      </c>
      <c r="I525" s="20">
        <f>IF(ISNUMBER(H525),IF(ISNUMBER(F525),IF(F525+G525=0,"",H525/(F525+G525)),""),"")</f>
        <v/>
      </c>
      <c r="J525" s="6">
        <f>IF(AND(A525&amp;""="",B525&amp;""=""),"",IF(A525&amp;""="","بدون طالب",IF(NOT(ISNUMBER(F525)),"مادة غير موجودة",IF(I525="","ناقص",IF(I525&gt;='الإعدادات'!$B$4,"ناجح","متعثر")))))</f>
        <v/>
      </c>
      <c r="K525" s="21">
        <f>IF(J525="","",IF(OR(J525="ناجح",J525="متعثر"),1,0))</f>
        <v/>
      </c>
      <c r="L525" s="19">
        <f>IF(K525=1,C525*INDEX('الإعدادات'!$E$15:$E$29,MATCH(B525&amp;"",'الإعدادات'!$A$15:$A$29,0)),"")</f>
        <v/>
      </c>
      <c r="M525" s="19">
        <f>IF(K525=1,D525*INDEX('الإعدادات'!$E$15:$E$29,MATCH(B525&amp;"",'الإعدادات'!$A$15:$A$29,0)),"")</f>
        <v/>
      </c>
      <c r="N525" s="19">
        <f>IF(K525=1,(F525+G525)*INDEX('الإعدادات'!$E$15:$E$29,MATCH(B525&amp;"",'الإعدادات'!$A$15:$A$29,0)),"")</f>
        <v/>
      </c>
      <c r="O525" s="15">
        <f>IF(J525="متعثر",COUNTIF($J$6:J525,"متعثر"),"")</f>
        <v/>
      </c>
      <c r="P525" s="6">
        <f>IF(J525="","",IF(J525="بدون طالب","اختر الطالب",IF(J525="مادة غير موجودة","اختر المادة من الإعدادات",IF(COUNTIF('الطلاب'!$A$6:$A$305,A525&amp;"")=0,"الطالب غير موجود في الطلاب",IF(IF(ISNUMBER(C525),IF(ISNUMBER(F525),IF(C525&gt;F525,1,0),0),0)=1,"أعمال السنة أكبر من الحد الأقصى",IF(IF(ISNUMBER(D525),IF(ISNUMBER(G525),IF(D525&gt;G525,1,0),0),0)=1,"النهائي أكبر من الحد الأقصى",IF(J525="ناقص","درجة غير مكتوبة","")))))))</f>
        <v/>
      </c>
    </row>
    <row r="526">
      <c r="A526" s="5" t="n"/>
      <c r="B526" s="5" t="n"/>
      <c r="C526" s="18" t="n"/>
      <c r="D526" s="18" t="n"/>
      <c r="E526" s="6">
        <f>IF(B526&amp;""="","",IFERROR(INDEX('الإعدادات'!$B$15:$B$29,MATCH(B526&amp;"",'الإعدادات'!$A$15:$A$29,0)),""))</f>
        <v/>
      </c>
      <c r="F526" s="19">
        <f>IF(B526&amp;""="","",IFERROR(INDEX('الإعدادات'!$C$15:$C$29,MATCH(B526&amp;"",'الإعدادات'!$A$15:$A$29,0)),""))</f>
        <v/>
      </c>
      <c r="G526" s="19">
        <f>IF(B526&amp;""="","",IFERROR(INDEX('الإعدادات'!$D$15:$D$29,MATCH(B526&amp;"",'الإعدادات'!$A$15:$A$29,0)),""))</f>
        <v/>
      </c>
      <c r="H526" s="19">
        <f>IF(AND(ISNUMBER(C526),ISNUMBER(D526)),C526+D526,"")</f>
        <v/>
      </c>
      <c r="I526" s="20">
        <f>IF(ISNUMBER(H526),IF(ISNUMBER(F526),IF(F526+G526=0,"",H526/(F526+G526)),""),"")</f>
        <v/>
      </c>
      <c r="J526" s="6">
        <f>IF(AND(A526&amp;""="",B526&amp;""=""),"",IF(A526&amp;""="","بدون طالب",IF(NOT(ISNUMBER(F526)),"مادة غير موجودة",IF(I526="","ناقص",IF(I526&gt;='الإعدادات'!$B$4,"ناجح","متعثر")))))</f>
        <v/>
      </c>
      <c r="K526" s="21">
        <f>IF(J526="","",IF(OR(J526="ناجح",J526="متعثر"),1,0))</f>
        <v/>
      </c>
      <c r="L526" s="19">
        <f>IF(K526=1,C526*INDEX('الإعدادات'!$E$15:$E$29,MATCH(B526&amp;"",'الإعدادات'!$A$15:$A$29,0)),"")</f>
        <v/>
      </c>
      <c r="M526" s="19">
        <f>IF(K526=1,D526*INDEX('الإعدادات'!$E$15:$E$29,MATCH(B526&amp;"",'الإعدادات'!$A$15:$A$29,0)),"")</f>
        <v/>
      </c>
      <c r="N526" s="19">
        <f>IF(K526=1,(F526+G526)*INDEX('الإعدادات'!$E$15:$E$29,MATCH(B526&amp;"",'الإعدادات'!$A$15:$A$29,0)),"")</f>
        <v/>
      </c>
      <c r="O526" s="15">
        <f>IF(J526="متعثر",COUNTIF($J$6:J526,"متعثر"),"")</f>
        <v/>
      </c>
      <c r="P526" s="6">
        <f>IF(J526="","",IF(J526="بدون طالب","اختر الطالب",IF(J526="مادة غير موجودة","اختر المادة من الإعدادات",IF(COUNTIF('الطلاب'!$A$6:$A$305,A526&amp;"")=0,"الطالب غير موجود في الطلاب",IF(IF(ISNUMBER(C526),IF(ISNUMBER(F526),IF(C526&gt;F526,1,0),0),0)=1,"أعمال السنة أكبر من الحد الأقصى",IF(IF(ISNUMBER(D526),IF(ISNUMBER(G526),IF(D526&gt;G526,1,0),0),0)=1,"النهائي أكبر من الحد الأقصى",IF(J526="ناقص","درجة غير مكتوبة","")))))))</f>
        <v/>
      </c>
    </row>
    <row r="527">
      <c r="A527" s="5" t="n"/>
      <c r="B527" s="5" t="n"/>
      <c r="C527" s="18" t="n"/>
      <c r="D527" s="18" t="n"/>
      <c r="E527" s="6">
        <f>IF(B527&amp;""="","",IFERROR(INDEX('الإعدادات'!$B$15:$B$29,MATCH(B527&amp;"",'الإعدادات'!$A$15:$A$29,0)),""))</f>
        <v/>
      </c>
      <c r="F527" s="19">
        <f>IF(B527&amp;""="","",IFERROR(INDEX('الإعدادات'!$C$15:$C$29,MATCH(B527&amp;"",'الإعدادات'!$A$15:$A$29,0)),""))</f>
        <v/>
      </c>
      <c r="G527" s="19">
        <f>IF(B527&amp;""="","",IFERROR(INDEX('الإعدادات'!$D$15:$D$29,MATCH(B527&amp;"",'الإعدادات'!$A$15:$A$29,0)),""))</f>
        <v/>
      </c>
      <c r="H527" s="19">
        <f>IF(AND(ISNUMBER(C527),ISNUMBER(D527)),C527+D527,"")</f>
        <v/>
      </c>
      <c r="I527" s="20">
        <f>IF(ISNUMBER(H527),IF(ISNUMBER(F527),IF(F527+G527=0,"",H527/(F527+G527)),""),"")</f>
        <v/>
      </c>
      <c r="J527" s="6">
        <f>IF(AND(A527&amp;""="",B527&amp;""=""),"",IF(A527&amp;""="","بدون طالب",IF(NOT(ISNUMBER(F527)),"مادة غير موجودة",IF(I527="","ناقص",IF(I527&gt;='الإعدادات'!$B$4,"ناجح","متعثر")))))</f>
        <v/>
      </c>
      <c r="K527" s="21">
        <f>IF(J527="","",IF(OR(J527="ناجح",J527="متعثر"),1,0))</f>
        <v/>
      </c>
      <c r="L527" s="19">
        <f>IF(K527=1,C527*INDEX('الإعدادات'!$E$15:$E$29,MATCH(B527&amp;"",'الإعدادات'!$A$15:$A$29,0)),"")</f>
        <v/>
      </c>
      <c r="M527" s="19">
        <f>IF(K527=1,D527*INDEX('الإعدادات'!$E$15:$E$29,MATCH(B527&amp;"",'الإعدادات'!$A$15:$A$29,0)),"")</f>
        <v/>
      </c>
      <c r="N527" s="19">
        <f>IF(K527=1,(F527+G527)*INDEX('الإعدادات'!$E$15:$E$29,MATCH(B527&amp;"",'الإعدادات'!$A$15:$A$29,0)),"")</f>
        <v/>
      </c>
      <c r="O527" s="15">
        <f>IF(J527="متعثر",COUNTIF($J$6:J527,"متعثر"),"")</f>
        <v/>
      </c>
      <c r="P527" s="6">
        <f>IF(J527="","",IF(J527="بدون طالب","اختر الطالب",IF(J527="مادة غير موجودة","اختر المادة من الإعدادات",IF(COUNTIF('الطلاب'!$A$6:$A$305,A527&amp;"")=0,"الطالب غير موجود في الطلاب",IF(IF(ISNUMBER(C527),IF(ISNUMBER(F527),IF(C527&gt;F527,1,0),0),0)=1,"أعمال السنة أكبر من الحد الأقصى",IF(IF(ISNUMBER(D527),IF(ISNUMBER(G527),IF(D527&gt;G527,1,0),0),0)=1,"النهائي أكبر من الحد الأقصى",IF(J527="ناقص","درجة غير مكتوبة","")))))))</f>
        <v/>
      </c>
    </row>
    <row r="528">
      <c r="A528" s="5" t="n"/>
      <c r="B528" s="5" t="n"/>
      <c r="C528" s="18" t="n"/>
      <c r="D528" s="18" t="n"/>
      <c r="E528" s="6">
        <f>IF(B528&amp;""="","",IFERROR(INDEX('الإعدادات'!$B$15:$B$29,MATCH(B528&amp;"",'الإعدادات'!$A$15:$A$29,0)),""))</f>
        <v/>
      </c>
      <c r="F528" s="19">
        <f>IF(B528&amp;""="","",IFERROR(INDEX('الإعدادات'!$C$15:$C$29,MATCH(B528&amp;"",'الإعدادات'!$A$15:$A$29,0)),""))</f>
        <v/>
      </c>
      <c r="G528" s="19">
        <f>IF(B528&amp;""="","",IFERROR(INDEX('الإعدادات'!$D$15:$D$29,MATCH(B528&amp;"",'الإعدادات'!$A$15:$A$29,0)),""))</f>
        <v/>
      </c>
      <c r="H528" s="19">
        <f>IF(AND(ISNUMBER(C528),ISNUMBER(D528)),C528+D528,"")</f>
        <v/>
      </c>
      <c r="I528" s="20">
        <f>IF(ISNUMBER(H528),IF(ISNUMBER(F528),IF(F528+G528=0,"",H528/(F528+G528)),""),"")</f>
        <v/>
      </c>
      <c r="J528" s="6">
        <f>IF(AND(A528&amp;""="",B528&amp;""=""),"",IF(A528&amp;""="","بدون طالب",IF(NOT(ISNUMBER(F528)),"مادة غير موجودة",IF(I528="","ناقص",IF(I528&gt;='الإعدادات'!$B$4,"ناجح","متعثر")))))</f>
        <v/>
      </c>
      <c r="K528" s="21">
        <f>IF(J528="","",IF(OR(J528="ناجح",J528="متعثر"),1,0))</f>
        <v/>
      </c>
      <c r="L528" s="19">
        <f>IF(K528=1,C528*INDEX('الإعدادات'!$E$15:$E$29,MATCH(B528&amp;"",'الإعدادات'!$A$15:$A$29,0)),"")</f>
        <v/>
      </c>
      <c r="M528" s="19">
        <f>IF(K528=1,D528*INDEX('الإعدادات'!$E$15:$E$29,MATCH(B528&amp;"",'الإعدادات'!$A$15:$A$29,0)),"")</f>
        <v/>
      </c>
      <c r="N528" s="19">
        <f>IF(K528=1,(F528+G528)*INDEX('الإعدادات'!$E$15:$E$29,MATCH(B528&amp;"",'الإعدادات'!$A$15:$A$29,0)),"")</f>
        <v/>
      </c>
      <c r="O528" s="15">
        <f>IF(J528="متعثر",COUNTIF($J$6:J528,"متعثر"),"")</f>
        <v/>
      </c>
      <c r="P528" s="6">
        <f>IF(J528="","",IF(J528="بدون طالب","اختر الطالب",IF(J528="مادة غير موجودة","اختر المادة من الإعدادات",IF(COUNTIF('الطلاب'!$A$6:$A$305,A528&amp;"")=0,"الطالب غير موجود في الطلاب",IF(IF(ISNUMBER(C528),IF(ISNUMBER(F528),IF(C528&gt;F528,1,0),0),0)=1,"أعمال السنة أكبر من الحد الأقصى",IF(IF(ISNUMBER(D528),IF(ISNUMBER(G528),IF(D528&gt;G528,1,0),0),0)=1,"النهائي أكبر من الحد الأقصى",IF(J528="ناقص","درجة غير مكتوبة","")))))))</f>
        <v/>
      </c>
    </row>
    <row r="529">
      <c r="A529" s="5" t="n"/>
      <c r="B529" s="5" t="n"/>
      <c r="C529" s="18" t="n"/>
      <c r="D529" s="18" t="n"/>
      <c r="E529" s="6">
        <f>IF(B529&amp;""="","",IFERROR(INDEX('الإعدادات'!$B$15:$B$29,MATCH(B529&amp;"",'الإعدادات'!$A$15:$A$29,0)),""))</f>
        <v/>
      </c>
      <c r="F529" s="19">
        <f>IF(B529&amp;""="","",IFERROR(INDEX('الإعدادات'!$C$15:$C$29,MATCH(B529&amp;"",'الإعدادات'!$A$15:$A$29,0)),""))</f>
        <v/>
      </c>
      <c r="G529" s="19">
        <f>IF(B529&amp;""="","",IFERROR(INDEX('الإعدادات'!$D$15:$D$29,MATCH(B529&amp;"",'الإعدادات'!$A$15:$A$29,0)),""))</f>
        <v/>
      </c>
      <c r="H529" s="19">
        <f>IF(AND(ISNUMBER(C529),ISNUMBER(D529)),C529+D529,"")</f>
        <v/>
      </c>
      <c r="I529" s="20">
        <f>IF(ISNUMBER(H529),IF(ISNUMBER(F529),IF(F529+G529=0,"",H529/(F529+G529)),""),"")</f>
        <v/>
      </c>
      <c r="J529" s="6">
        <f>IF(AND(A529&amp;""="",B529&amp;""=""),"",IF(A529&amp;""="","بدون طالب",IF(NOT(ISNUMBER(F529)),"مادة غير موجودة",IF(I529="","ناقص",IF(I529&gt;='الإعدادات'!$B$4,"ناجح","متعثر")))))</f>
        <v/>
      </c>
      <c r="K529" s="21">
        <f>IF(J529="","",IF(OR(J529="ناجح",J529="متعثر"),1,0))</f>
        <v/>
      </c>
      <c r="L529" s="19">
        <f>IF(K529=1,C529*INDEX('الإعدادات'!$E$15:$E$29,MATCH(B529&amp;"",'الإعدادات'!$A$15:$A$29,0)),"")</f>
        <v/>
      </c>
      <c r="M529" s="19">
        <f>IF(K529=1,D529*INDEX('الإعدادات'!$E$15:$E$29,MATCH(B529&amp;"",'الإعدادات'!$A$15:$A$29,0)),"")</f>
        <v/>
      </c>
      <c r="N529" s="19">
        <f>IF(K529=1,(F529+G529)*INDEX('الإعدادات'!$E$15:$E$29,MATCH(B529&amp;"",'الإعدادات'!$A$15:$A$29,0)),"")</f>
        <v/>
      </c>
      <c r="O529" s="15">
        <f>IF(J529="متعثر",COUNTIF($J$6:J529,"متعثر"),"")</f>
        <v/>
      </c>
      <c r="P529" s="6">
        <f>IF(J529="","",IF(J529="بدون طالب","اختر الطالب",IF(J529="مادة غير موجودة","اختر المادة من الإعدادات",IF(COUNTIF('الطلاب'!$A$6:$A$305,A529&amp;"")=0,"الطالب غير موجود في الطلاب",IF(IF(ISNUMBER(C529),IF(ISNUMBER(F529),IF(C529&gt;F529,1,0),0),0)=1,"أعمال السنة أكبر من الحد الأقصى",IF(IF(ISNUMBER(D529),IF(ISNUMBER(G529),IF(D529&gt;G529,1,0),0),0)=1,"النهائي أكبر من الحد الأقصى",IF(J529="ناقص","درجة غير مكتوبة","")))))))</f>
        <v/>
      </c>
    </row>
    <row r="530">
      <c r="A530" s="5" t="n"/>
      <c r="B530" s="5" t="n"/>
      <c r="C530" s="18" t="n"/>
      <c r="D530" s="18" t="n"/>
      <c r="E530" s="6">
        <f>IF(B530&amp;""="","",IFERROR(INDEX('الإعدادات'!$B$15:$B$29,MATCH(B530&amp;"",'الإعدادات'!$A$15:$A$29,0)),""))</f>
        <v/>
      </c>
      <c r="F530" s="19">
        <f>IF(B530&amp;""="","",IFERROR(INDEX('الإعدادات'!$C$15:$C$29,MATCH(B530&amp;"",'الإعدادات'!$A$15:$A$29,0)),""))</f>
        <v/>
      </c>
      <c r="G530" s="19">
        <f>IF(B530&amp;""="","",IFERROR(INDEX('الإعدادات'!$D$15:$D$29,MATCH(B530&amp;"",'الإعدادات'!$A$15:$A$29,0)),""))</f>
        <v/>
      </c>
      <c r="H530" s="19">
        <f>IF(AND(ISNUMBER(C530),ISNUMBER(D530)),C530+D530,"")</f>
        <v/>
      </c>
      <c r="I530" s="20">
        <f>IF(ISNUMBER(H530),IF(ISNUMBER(F530),IF(F530+G530=0,"",H530/(F530+G530)),""),"")</f>
        <v/>
      </c>
      <c r="J530" s="6">
        <f>IF(AND(A530&amp;""="",B530&amp;""=""),"",IF(A530&amp;""="","بدون طالب",IF(NOT(ISNUMBER(F530)),"مادة غير موجودة",IF(I530="","ناقص",IF(I530&gt;='الإعدادات'!$B$4,"ناجح","متعثر")))))</f>
        <v/>
      </c>
      <c r="K530" s="21">
        <f>IF(J530="","",IF(OR(J530="ناجح",J530="متعثر"),1,0))</f>
        <v/>
      </c>
      <c r="L530" s="19">
        <f>IF(K530=1,C530*INDEX('الإعدادات'!$E$15:$E$29,MATCH(B530&amp;"",'الإعدادات'!$A$15:$A$29,0)),"")</f>
        <v/>
      </c>
      <c r="M530" s="19">
        <f>IF(K530=1,D530*INDEX('الإعدادات'!$E$15:$E$29,MATCH(B530&amp;"",'الإعدادات'!$A$15:$A$29,0)),"")</f>
        <v/>
      </c>
      <c r="N530" s="19">
        <f>IF(K530=1,(F530+G530)*INDEX('الإعدادات'!$E$15:$E$29,MATCH(B530&amp;"",'الإعدادات'!$A$15:$A$29,0)),"")</f>
        <v/>
      </c>
      <c r="O530" s="15">
        <f>IF(J530="متعثر",COUNTIF($J$6:J530,"متعثر"),"")</f>
        <v/>
      </c>
      <c r="P530" s="6">
        <f>IF(J530="","",IF(J530="بدون طالب","اختر الطالب",IF(J530="مادة غير موجودة","اختر المادة من الإعدادات",IF(COUNTIF('الطلاب'!$A$6:$A$305,A530&amp;"")=0,"الطالب غير موجود في الطلاب",IF(IF(ISNUMBER(C530),IF(ISNUMBER(F530),IF(C530&gt;F530,1,0),0),0)=1,"أعمال السنة أكبر من الحد الأقصى",IF(IF(ISNUMBER(D530),IF(ISNUMBER(G530),IF(D530&gt;G530,1,0),0),0)=1,"النهائي أكبر من الحد الأقصى",IF(J530="ناقص","درجة غير مكتوبة","")))))))</f>
        <v/>
      </c>
    </row>
    <row r="531">
      <c r="A531" s="5" t="n"/>
      <c r="B531" s="5" t="n"/>
      <c r="C531" s="18" t="n"/>
      <c r="D531" s="18" t="n"/>
      <c r="E531" s="6">
        <f>IF(B531&amp;""="","",IFERROR(INDEX('الإعدادات'!$B$15:$B$29,MATCH(B531&amp;"",'الإعدادات'!$A$15:$A$29,0)),""))</f>
        <v/>
      </c>
      <c r="F531" s="19">
        <f>IF(B531&amp;""="","",IFERROR(INDEX('الإعدادات'!$C$15:$C$29,MATCH(B531&amp;"",'الإعدادات'!$A$15:$A$29,0)),""))</f>
        <v/>
      </c>
      <c r="G531" s="19">
        <f>IF(B531&amp;""="","",IFERROR(INDEX('الإعدادات'!$D$15:$D$29,MATCH(B531&amp;"",'الإعدادات'!$A$15:$A$29,0)),""))</f>
        <v/>
      </c>
      <c r="H531" s="19">
        <f>IF(AND(ISNUMBER(C531),ISNUMBER(D531)),C531+D531,"")</f>
        <v/>
      </c>
      <c r="I531" s="20">
        <f>IF(ISNUMBER(H531),IF(ISNUMBER(F531),IF(F531+G531=0,"",H531/(F531+G531)),""),"")</f>
        <v/>
      </c>
      <c r="J531" s="6">
        <f>IF(AND(A531&amp;""="",B531&amp;""=""),"",IF(A531&amp;""="","بدون طالب",IF(NOT(ISNUMBER(F531)),"مادة غير موجودة",IF(I531="","ناقص",IF(I531&gt;='الإعدادات'!$B$4,"ناجح","متعثر")))))</f>
        <v/>
      </c>
      <c r="K531" s="21">
        <f>IF(J531="","",IF(OR(J531="ناجح",J531="متعثر"),1,0))</f>
        <v/>
      </c>
      <c r="L531" s="19">
        <f>IF(K531=1,C531*INDEX('الإعدادات'!$E$15:$E$29,MATCH(B531&amp;"",'الإعدادات'!$A$15:$A$29,0)),"")</f>
        <v/>
      </c>
      <c r="M531" s="19">
        <f>IF(K531=1,D531*INDEX('الإعدادات'!$E$15:$E$29,MATCH(B531&amp;"",'الإعدادات'!$A$15:$A$29,0)),"")</f>
        <v/>
      </c>
      <c r="N531" s="19">
        <f>IF(K531=1,(F531+G531)*INDEX('الإعدادات'!$E$15:$E$29,MATCH(B531&amp;"",'الإعدادات'!$A$15:$A$29,0)),"")</f>
        <v/>
      </c>
      <c r="O531" s="15">
        <f>IF(J531="متعثر",COUNTIF($J$6:J531,"متعثر"),"")</f>
        <v/>
      </c>
      <c r="P531" s="6">
        <f>IF(J531="","",IF(J531="بدون طالب","اختر الطالب",IF(J531="مادة غير موجودة","اختر المادة من الإعدادات",IF(COUNTIF('الطلاب'!$A$6:$A$305,A531&amp;"")=0,"الطالب غير موجود في الطلاب",IF(IF(ISNUMBER(C531),IF(ISNUMBER(F531),IF(C531&gt;F531,1,0),0),0)=1,"أعمال السنة أكبر من الحد الأقصى",IF(IF(ISNUMBER(D531),IF(ISNUMBER(G531),IF(D531&gt;G531,1,0),0),0)=1,"النهائي أكبر من الحد الأقصى",IF(J531="ناقص","درجة غير مكتوبة","")))))))</f>
        <v/>
      </c>
    </row>
    <row r="532">
      <c r="A532" s="5" t="n"/>
      <c r="B532" s="5" t="n"/>
      <c r="C532" s="18" t="n"/>
      <c r="D532" s="18" t="n"/>
      <c r="E532" s="6">
        <f>IF(B532&amp;""="","",IFERROR(INDEX('الإعدادات'!$B$15:$B$29,MATCH(B532&amp;"",'الإعدادات'!$A$15:$A$29,0)),""))</f>
        <v/>
      </c>
      <c r="F532" s="19">
        <f>IF(B532&amp;""="","",IFERROR(INDEX('الإعدادات'!$C$15:$C$29,MATCH(B532&amp;"",'الإعدادات'!$A$15:$A$29,0)),""))</f>
        <v/>
      </c>
      <c r="G532" s="19">
        <f>IF(B532&amp;""="","",IFERROR(INDEX('الإعدادات'!$D$15:$D$29,MATCH(B532&amp;"",'الإعدادات'!$A$15:$A$29,0)),""))</f>
        <v/>
      </c>
      <c r="H532" s="19">
        <f>IF(AND(ISNUMBER(C532),ISNUMBER(D532)),C532+D532,"")</f>
        <v/>
      </c>
      <c r="I532" s="20">
        <f>IF(ISNUMBER(H532),IF(ISNUMBER(F532),IF(F532+G532=0,"",H532/(F532+G532)),""),"")</f>
        <v/>
      </c>
      <c r="J532" s="6">
        <f>IF(AND(A532&amp;""="",B532&amp;""=""),"",IF(A532&amp;""="","بدون طالب",IF(NOT(ISNUMBER(F532)),"مادة غير موجودة",IF(I532="","ناقص",IF(I532&gt;='الإعدادات'!$B$4,"ناجح","متعثر")))))</f>
        <v/>
      </c>
      <c r="K532" s="21">
        <f>IF(J532="","",IF(OR(J532="ناجح",J532="متعثر"),1,0))</f>
        <v/>
      </c>
      <c r="L532" s="19">
        <f>IF(K532=1,C532*INDEX('الإعدادات'!$E$15:$E$29,MATCH(B532&amp;"",'الإعدادات'!$A$15:$A$29,0)),"")</f>
        <v/>
      </c>
      <c r="M532" s="19">
        <f>IF(K532=1,D532*INDEX('الإعدادات'!$E$15:$E$29,MATCH(B532&amp;"",'الإعدادات'!$A$15:$A$29,0)),"")</f>
        <v/>
      </c>
      <c r="N532" s="19">
        <f>IF(K532=1,(F532+G532)*INDEX('الإعدادات'!$E$15:$E$29,MATCH(B532&amp;"",'الإعدادات'!$A$15:$A$29,0)),"")</f>
        <v/>
      </c>
      <c r="O532" s="15">
        <f>IF(J532="متعثر",COUNTIF($J$6:J532,"متعثر"),"")</f>
        <v/>
      </c>
      <c r="P532" s="6">
        <f>IF(J532="","",IF(J532="بدون طالب","اختر الطالب",IF(J532="مادة غير موجودة","اختر المادة من الإعدادات",IF(COUNTIF('الطلاب'!$A$6:$A$305,A532&amp;"")=0,"الطالب غير موجود في الطلاب",IF(IF(ISNUMBER(C532),IF(ISNUMBER(F532),IF(C532&gt;F532,1,0),0),0)=1,"أعمال السنة أكبر من الحد الأقصى",IF(IF(ISNUMBER(D532),IF(ISNUMBER(G532),IF(D532&gt;G532,1,0),0),0)=1,"النهائي أكبر من الحد الأقصى",IF(J532="ناقص","درجة غير مكتوبة","")))))))</f>
        <v/>
      </c>
    </row>
    <row r="533">
      <c r="A533" s="5" t="n"/>
      <c r="B533" s="5" t="n"/>
      <c r="C533" s="18" t="n"/>
      <c r="D533" s="18" t="n"/>
      <c r="E533" s="6">
        <f>IF(B533&amp;""="","",IFERROR(INDEX('الإعدادات'!$B$15:$B$29,MATCH(B533&amp;"",'الإعدادات'!$A$15:$A$29,0)),""))</f>
        <v/>
      </c>
      <c r="F533" s="19">
        <f>IF(B533&amp;""="","",IFERROR(INDEX('الإعدادات'!$C$15:$C$29,MATCH(B533&amp;"",'الإعدادات'!$A$15:$A$29,0)),""))</f>
        <v/>
      </c>
      <c r="G533" s="19">
        <f>IF(B533&amp;""="","",IFERROR(INDEX('الإعدادات'!$D$15:$D$29,MATCH(B533&amp;"",'الإعدادات'!$A$15:$A$29,0)),""))</f>
        <v/>
      </c>
      <c r="H533" s="19">
        <f>IF(AND(ISNUMBER(C533),ISNUMBER(D533)),C533+D533,"")</f>
        <v/>
      </c>
      <c r="I533" s="20">
        <f>IF(ISNUMBER(H533),IF(ISNUMBER(F533),IF(F533+G533=0,"",H533/(F533+G533)),""),"")</f>
        <v/>
      </c>
      <c r="J533" s="6">
        <f>IF(AND(A533&amp;""="",B533&amp;""=""),"",IF(A533&amp;""="","بدون طالب",IF(NOT(ISNUMBER(F533)),"مادة غير موجودة",IF(I533="","ناقص",IF(I533&gt;='الإعدادات'!$B$4,"ناجح","متعثر")))))</f>
        <v/>
      </c>
      <c r="K533" s="21">
        <f>IF(J533="","",IF(OR(J533="ناجح",J533="متعثر"),1,0))</f>
        <v/>
      </c>
      <c r="L533" s="19">
        <f>IF(K533=1,C533*INDEX('الإعدادات'!$E$15:$E$29,MATCH(B533&amp;"",'الإعدادات'!$A$15:$A$29,0)),"")</f>
        <v/>
      </c>
      <c r="M533" s="19">
        <f>IF(K533=1,D533*INDEX('الإعدادات'!$E$15:$E$29,MATCH(B533&amp;"",'الإعدادات'!$A$15:$A$29,0)),"")</f>
        <v/>
      </c>
      <c r="N533" s="19">
        <f>IF(K533=1,(F533+G533)*INDEX('الإعدادات'!$E$15:$E$29,MATCH(B533&amp;"",'الإعدادات'!$A$15:$A$29,0)),"")</f>
        <v/>
      </c>
      <c r="O533" s="15">
        <f>IF(J533="متعثر",COUNTIF($J$6:J533,"متعثر"),"")</f>
        <v/>
      </c>
      <c r="P533" s="6">
        <f>IF(J533="","",IF(J533="بدون طالب","اختر الطالب",IF(J533="مادة غير موجودة","اختر المادة من الإعدادات",IF(COUNTIF('الطلاب'!$A$6:$A$305,A533&amp;"")=0,"الطالب غير موجود في الطلاب",IF(IF(ISNUMBER(C533),IF(ISNUMBER(F533),IF(C533&gt;F533,1,0),0),0)=1,"أعمال السنة أكبر من الحد الأقصى",IF(IF(ISNUMBER(D533),IF(ISNUMBER(G533),IF(D533&gt;G533,1,0),0),0)=1,"النهائي أكبر من الحد الأقصى",IF(J533="ناقص","درجة غير مكتوبة","")))))))</f>
        <v/>
      </c>
    </row>
    <row r="534">
      <c r="A534" s="5" t="n"/>
      <c r="B534" s="5" t="n"/>
      <c r="C534" s="18" t="n"/>
      <c r="D534" s="18" t="n"/>
      <c r="E534" s="6">
        <f>IF(B534&amp;""="","",IFERROR(INDEX('الإعدادات'!$B$15:$B$29,MATCH(B534&amp;"",'الإعدادات'!$A$15:$A$29,0)),""))</f>
        <v/>
      </c>
      <c r="F534" s="19">
        <f>IF(B534&amp;""="","",IFERROR(INDEX('الإعدادات'!$C$15:$C$29,MATCH(B534&amp;"",'الإعدادات'!$A$15:$A$29,0)),""))</f>
        <v/>
      </c>
      <c r="G534" s="19">
        <f>IF(B534&amp;""="","",IFERROR(INDEX('الإعدادات'!$D$15:$D$29,MATCH(B534&amp;"",'الإعدادات'!$A$15:$A$29,0)),""))</f>
        <v/>
      </c>
      <c r="H534" s="19">
        <f>IF(AND(ISNUMBER(C534),ISNUMBER(D534)),C534+D534,"")</f>
        <v/>
      </c>
      <c r="I534" s="20">
        <f>IF(ISNUMBER(H534),IF(ISNUMBER(F534),IF(F534+G534=0,"",H534/(F534+G534)),""),"")</f>
        <v/>
      </c>
      <c r="J534" s="6">
        <f>IF(AND(A534&amp;""="",B534&amp;""=""),"",IF(A534&amp;""="","بدون طالب",IF(NOT(ISNUMBER(F534)),"مادة غير موجودة",IF(I534="","ناقص",IF(I534&gt;='الإعدادات'!$B$4,"ناجح","متعثر")))))</f>
        <v/>
      </c>
      <c r="K534" s="21">
        <f>IF(J534="","",IF(OR(J534="ناجح",J534="متعثر"),1,0))</f>
        <v/>
      </c>
      <c r="L534" s="19">
        <f>IF(K534=1,C534*INDEX('الإعدادات'!$E$15:$E$29,MATCH(B534&amp;"",'الإعدادات'!$A$15:$A$29,0)),"")</f>
        <v/>
      </c>
      <c r="M534" s="19">
        <f>IF(K534=1,D534*INDEX('الإعدادات'!$E$15:$E$29,MATCH(B534&amp;"",'الإعدادات'!$A$15:$A$29,0)),"")</f>
        <v/>
      </c>
      <c r="N534" s="19">
        <f>IF(K534=1,(F534+G534)*INDEX('الإعدادات'!$E$15:$E$29,MATCH(B534&amp;"",'الإعدادات'!$A$15:$A$29,0)),"")</f>
        <v/>
      </c>
      <c r="O534" s="15">
        <f>IF(J534="متعثر",COUNTIF($J$6:J534,"متعثر"),"")</f>
        <v/>
      </c>
      <c r="P534" s="6">
        <f>IF(J534="","",IF(J534="بدون طالب","اختر الطالب",IF(J534="مادة غير موجودة","اختر المادة من الإعدادات",IF(COUNTIF('الطلاب'!$A$6:$A$305,A534&amp;"")=0,"الطالب غير موجود في الطلاب",IF(IF(ISNUMBER(C534),IF(ISNUMBER(F534),IF(C534&gt;F534,1,0),0),0)=1,"أعمال السنة أكبر من الحد الأقصى",IF(IF(ISNUMBER(D534),IF(ISNUMBER(G534),IF(D534&gt;G534,1,0),0),0)=1,"النهائي أكبر من الحد الأقصى",IF(J534="ناقص","درجة غير مكتوبة","")))))))</f>
        <v/>
      </c>
    </row>
    <row r="535">
      <c r="A535" s="5" t="n"/>
      <c r="B535" s="5" t="n"/>
      <c r="C535" s="18" t="n"/>
      <c r="D535" s="18" t="n"/>
      <c r="E535" s="6">
        <f>IF(B535&amp;""="","",IFERROR(INDEX('الإعدادات'!$B$15:$B$29,MATCH(B535&amp;"",'الإعدادات'!$A$15:$A$29,0)),""))</f>
        <v/>
      </c>
      <c r="F535" s="19">
        <f>IF(B535&amp;""="","",IFERROR(INDEX('الإعدادات'!$C$15:$C$29,MATCH(B535&amp;"",'الإعدادات'!$A$15:$A$29,0)),""))</f>
        <v/>
      </c>
      <c r="G535" s="19">
        <f>IF(B535&amp;""="","",IFERROR(INDEX('الإعدادات'!$D$15:$D$29,MATCH(B535&amp;"",'الإعدادات'!$A$15:$A$29,0)),""))</f>
        <v/>
      </c>
      <c r="H535" s="19">
        <f>IF(AND(ISNUMBER(C535),ISNUMBER(D535)),C535+D535,"")</f>
        <v/>
      </c>
      <c r="I535" s="20">
        <f>IF(ISNUMBER(H535),IF(ISNUMBER(F535),IF(F535+G535=0,"",H535/(F535+G535)),""),"")</f>
        <v/>
      </c>
      <c r="J535" s="6">
        <f>IF(AND(A535&amp;""="",B535&amp;""=""),"",IF(A535&amp;""="","بدون طالب",IF(NOT(ISNUMBER(F535)),"مادة غير موجودة",IF(I535="","ناقص",IF(I535&gt;='الإعدادات'!$B$4,"ناجح","متعثر")))))</f>
        <v/>
      </c>
      <c r="K535" s="21">
        <f>IF(J535="","",IF(OR(J535="ناجح",J535="متعثر"),1,0))</f>
        <v/>
      </c>
      <c r="L535" s="19">
        <f>IF(K535=1,C535*INDEX('الإعدادات'!$E$15:$E$29,MATCH(B535&amp;"",'الإعدادات'!$A$15:$A$29,0)),"")</f>
        <v/>
      </c>
      <c r="M535" s="19">
        <f>IF(K535=1,D535*INDEX('الإعدادات'!$E$15:$E$29,MATCH(B535&amp;"",'الإعدادات'!$A$15:$A$29,0)),"")</f>
        <v/>
      </c>
      <c r="N535" s="19">
        <f>IF(K535=1,(F535+G535)*INDEX('الإعدادات'!$E$15:$E$29,MATCH(B535&amp;"",'الإعدادات'!$A$15:$A$29,0)),"")</f>
        <v/>
      </c>
      <c r="O535" s="15">
        <f>IF(J535="متعثر",COUNTIF($J$6:J535,"متعثر"),"")</f>
        <v/>
      </c>
      <c r="P535" s="6">
        <f>IF(J535="","",IF(J535="بدون طالب","اختر الطالب",IF(J535="مادة غير موجودة","اختر المادة من الإعدادات",IF(COUNTIF('الطلاب'!$A$6:$A$305,A535&amp;"")=0,"الطالب غير موجود في الطلاب",IF(IF(ISNUMBER(C535),IF(ISNUMBER(F535),IF(C535&gt;F535,1,0),0),0)=1,"أعمال السنة أكبر من الحد الأقصى",IF(IF(ISNUMBER(D535),IF(ISNUMBER(G535),IF(D535&gt;G535,1,0),0),0)=1,"النهائي أكبر من الحد الأقصى",IF(J535="ناقص","درجة غير مكتوبة","")))))))</f>
        <v/>
      </c>
    </row>
    <row r="536">
      <c r="A536" s="5" t="n"/>
      <c r="B536" s="5" t="n"/>
      <c r="C536" s="18" t="n"/>
      <c r="D536" s="18" t="n"/>
      <c r="E536" s="6">
        <f>IF(B536&amp;""="","",IFERROR(INDEX('الإعدادات'!$B$15:$B$29,MATCH(B536&amp;"",'الإعدادات'!$A$15:$A$29,0)),""))</f>
        <v/>
      </c>
      <c r="F536" s="19">
        <f>IF(B536&amp;""="","",IFERROR(INDEX('الإعدادات'!$C$15:$C$29,MATCH(B536&amp;"",'الإعدادات'!$A$15:$A$29,0)),""))</f>
        <v/>
      </c>
      <c r="G536" s="19">
        <f>IF(B536&amp;""="","",IFERROR(INDEX('الإعدادات'!$D$15:$D$29,MATCH(B536&amp;"",'الإعدادات'!$A$15:$A$29,0)),""))</f>
        <v/>
      </c>
      <c r="H536" s="19">
        <f>IF(AND(ISNUMBER(C536),ISNUMBER(D536)),C536+D536,"")</f>
        <v/>
      </c>
      <c r="I536" s="20">
        <f>IF(ISNUMBER(H536),IF(ISNUMBER(F536),IF(F536+G536=0,"",H536/(F536+G536)),""),"")</f>
        <v/>
      </c>
      <c r="J536" s="6">
        <f>IF(AND(A536&amp;""="",B536&amp;""=""),"",IF(A536&amp;""="","بدون طالب",IF(NOT(ISNUMBER(F536)),"مادة غير موجودة",IF(I536="","ناقص",IF(I536&gt;='الإعدادات'!$B$4,"ناجح","متعثر")))))</f>
        <v/>
      </c>
      <c r="K536" s="21">
        <f>IF(J536="","",IF(OR(J536="ناجح",J536="متعثر"),1,0))</f>
        <v/>
      </c>
      <c r="L536" s="19">
        <f>IF(K536=1,C536*INDEX('الإعدادات'!$E$15:$E$29,MATCH(B536&amp;"",'الإعدادات'!$A$15:$A$29,0)),"")</f>
        <v/>
      </c>
      <c r="M536" s="19">
        <f>IF(K536=1,D536*INDEX('الإعدادات'!$E$15:$E$29,MATCH(B536&amp;"",'الإعدادات'!$A$15:$A$29,0)),"")</f>
        <v/>
      </c>
      <c r="N536" s="19">
        <f>IF(K536=1,(F536+G536)*INDEX('الإعدادات'!$E$15:$E$29,MATCH(B536&amp;"",'الإعدادات'!$A$15:$A$29,0)),"")</f>
        <v/>
      </c>
      <c r="O536" s="15">
        <f>IF(J536="متعثر",COUNTIF($J$6:J536,"متعثر"),"")</f>
        <v/>
      </c>
      <c r="P536" s="6">
        <f>IF(J536="","",IF(J536="بدون طالب","اختر الطالب",IF(J536="مادة غير موجودة","اختر المادة من الإعدادات",IF(COUNTIF('الطلاب'!$A$6:$A$305,A536&amp;"")=0,"الطالب غير موجود في الطلاب",IF(IF(ISNUMBER(C536),IF(ISNUMBER(F536),IF(C536&gt;F536,1,0),0),0)=1,"أعمال السنة أكبر من الحد الأقصى",IF(IF(ISNUMBER(D536),IF(ISNUMBER(G536),IF(D536&gt;G536,1,0),0),0)=1,"النهائي أكبر من الحد الأقصى",IF(J536="ناقص","درجة غير مكتوبة","")))))))</f>
        <v/>
      </c>
    </row>
    <row r="537">
      <c r="A537" s="5" t="n"/>
      <c r="B537" s="5" t="n"/>
      <c r="C537" s="18" t="n"/>
      <c r="D537" s="18" t="n"/>
      <c r="E537" s="6">
        <f>IF(B537&amp;""="","",IFERROR(INDEX('الإعدادات'!$B$15:$B$29,MATCH(B537&amp;"",'الإعدادات'!$A$15:$A$29,0)),""))</f>
        <v/>
      </c>
      <c r="F537" s="19">
        <f>IF(B537&amp;""="","",IFERROR(INDEX('الإعدادات'!$C$15:$C$29,MATCH(B537&amp;"",'الإعدادات'!$A$15:$A$29,0)),""))</f>
        <v/>
      </c>
      <c r="G537" s="19">
        <f>IF(B537&amp;""="","",IFERROR(INDEX('الإعدادات'!$D$15:$D$29,MATCH(B537&amp;"",'الإعدادات'!$A$15:$A$29,0)),""))</f>
        <v/>
      </c>
      <c r="H537" s="19">
        <f>IF(AND(ISNUMBER(C537),ISNUMBER(D537)),C537+D537,"")</f>
        <v/>
      </c>
      <c r="I537" s="20">
        <f>IF(ISNUMBER(H537),IF(ISNUMBER(F537),IF(F537+G537=0,"",H537/(F537+G537)),""),"")</f>
        <v/>
      </c>
      <c r="J537" s="6">
        <f>IF(AND(A537&amp;""="",B537&amp;""=""),"",IF(A537&amp;""="","بدون طالب",IF(NOT(ISNUMBER(F537)),"مادة غير موجودة",IF(I537="","ناقص",IF(I537&gt;='الإعدادات'!$B$4,"ناجح","متعثر")))))</f>
        <v/>
      </c>
      <c r="K537" s="21">
        <f>IF(J537="","",IF(OR(J537="ناجح",J537="متعثر"),1,0))</f>
        <v/>
      </c>
      <c r="L537" s="19">
        <f>IF(K537=1,C537*INDEX('الإعدادات'!$E$15:$E$29,MATCH(B537&amp;"",'الإعدادات'!$A$15:$A$29,0)),"")</f>
        <v/>
      </c>
      <c r="M537" s="19">
        <f>IF(K537=1,D537*INDEX('الإعدادات'!$E$15:$E$29,MATCH(B537&amp;"",'الإعدادات'!$A$15:$A$29,0)),"")</f>
        <v/>
      </c>
      <c r="N537" s="19">
        <f>IF(K537=1,(F537+G537)*INDEX('الإعدادات'!$E$15:$E$29,MATCH(B537&amp;"",'الإعدادات'!$A$15:$A$29,0)),"")</f>
        <v/>
      </c>
      <c r="O537" s="15">
        <f>IF(J537="متعثر",COUNTIF($J$6:J537,"متعثر"),"")</f>
        <v/>
      </c>
      <c r="P537" s="6">
        <f>IF(J537="","",IF(J537="بدون طالب","اختر الطالب",IF(J537="مادة غير موجودة","اختر المادة من الإعدادات",IF(COUNTIF('الطلاب'!$A$6:$A$305,A537&amp;"")=0,"الطالب غير موجود في الطلاب",IF(IF(ISNUMBER(C537),IF(ISNUMBER(F537),IF(C537&gt;F537,1,0),0),0)=1,"أعمال السنة أكبر من الحد الأقصى",IF(IF(ISNUMBER(D537),IF(ISNUMBER(G537),IF(D537&gt;G537,1,0),0),0)=1,"النهائي أكبر من الحد الأقصى",IF(J537="ناقص","درجة غير مكتوبة","")))))))</f>
        <v/>
      </c>
    </row>
    <row r="538">
      <c r="A538" s="5" t="n"/>
      <c r="B538" s="5" t="n"/>
      <c r="C538" s="18" t="n"/>
      <c r="D538" s="18" t="n"/>
      <c r="E538" s="6">
        <f>IF(B538&amp;""="","",IFERROR(INDEX('الإعدادات'!$B$15:$B$29,MATCH(B538&amp;"",'الإعدادات'!$A$15:$A$29,0)),""))</f>
        <v/>
      </c>
      <c r="F538" s="19">
        <f>IF(B538&amp;""="","",IFERROR(INDEX('الإعدادات'!$C$15:$C$29,MATCH(B538&amp;"",'الإعدادات'!$A$15:$A$29,0)),""))</f>
        <v/>
      </c>
      <c r="G538" s="19">
        <f>IF(B538&amp;""="","",IFERROR(INDEX('الإعدادات'!$D$15:$D$29,MATCH(B538&amp;"",'الإعدادات'!$A$15:$A$29,0)),""))</f>
        <v/>
      </c>
      <c r="H538" s="19">
        <f>IF(AND(ISNUMBER(C538),ISNUMBER(D538)),C538+D538,"")</f>
        <v/>
      </c>
      <c r="I538" s="20">
        <f>IF(ISNUMBER(H538),IF(ISNUMBER(F538),IF(F538+G538=0,"",H538/(F538+G538)),""),"")</f>
        <v/>
      </c>
      <c r="J538" s="6">
        <f>IF(AND(A538&amp;""="",B538&amp;""=""),"",IF(A538&amp;""="","بدون طالب",IF(NOT(ISNUMBER(F538)),"مادة غير موجودة",IF(I538="","ناقص",IF(I538&gt;='الإعدادات'!$B$4,"ناجح","متعثر")))))</f>
        <v/>
      </c>
      <c r="K538" s="21">
        <f>IF(J538="","",IF(OR(J538="ناجح",J538="متعثر"),1,0))</f>
        <v/>
      </c>
      <c r="L538" s="19">
        <f>IF(K538=1,C538*INDEX('الإعدادات'!$E$15:$E$29,MATCH(B538&amp;"",'الإعدادات'!$A$15:$A$29,0)),"")</f>
        <v/>
      </c>
      <c r="M538" s="19">
        <f>IF(K538=1,D538*INDEX('الإعدادات'!$E$15:$E$29,MATCH(B538&amp;"",'الإعدادات'!$A$15:$A$29,0)),"")</f>
        <v/>
      </c>
      <c r="N538" s="19">
        <f>IF(K538=1,(F538+G538)*INDEX('الإعدادات'!$E$15:$E$29,MATCH(B538&amp;"",'الإعدادات'!$A$15:$A$29,0)),"")</f>
        <v/>
      </c>
      <c r="O538" s="15">
        <f>IF(J538="متعثر",COUNTIF($J$6:J538,"متعثر"),"")</f>
        <v/>
      </c>
      <c r="P538" s="6">
        <f>IF(J538="","",IF(J538="بدون طالب","اختر الطالب",IF(J538="مادة غير موجودة","اختر المادة من الإعدادات",IF(COUNTIF('الطلاب'!$A$6:$A$305,A538&amp;"")=0,"الطالب غير موجود في الطلاب",IF(IF(ISNUMBER(C538),IF(ISNUMBER(F538),IF(C538&gt;F538,1,0),0),0)=1,"أعمال السنة أكبر من الحد الأقصى",IF(IF(ISNUMBER(D538),IF(ISNUMBER(G538),IF(D538&gt;G538,1,0),0),0)=1,"النهائي أكبر من الحد الأقصى",IF(J538="ناقص","درجة غير مكتوبة","")))))))</f>
        <v/>
      </c>
    </row>
    <row r="539">
      <c r="A539" s="5" t="n"/>
      <c r="B539" s="5" t="n"/>
      <c r="C539" s="18" t="n"/>
      <c r="D539" s="18" t="n"/>
      <c r="E539" s="6">
        <f>IF(B539&amp;""="","",IFERROR(INDEX('الإعدادات'!$B$15:$B$29,MATCH(B539&amp;"",'الإعدادات'!$A$15:$A$29,0)),""))</f>
        <v/>
      </c>
      <c r="F539" s="19">
        <f>IF(B539&amp;""="","",IFERROR(INDEX('الإعدادات'!$C$15:$C$29,MATCH(B539&amp;"",'الإعدادات'!$A$15:$A$29,0)),""))</f>
        <v/>
      </c>
      <c r="G539" s="19">
        <f>IF(B539&amp;""="","",IFERROR(INDEX('الإعدادات'!$D$15:$D$29,MATCH(B539&amp;"",'الإعدادات'!$A$15:$A$29,0)),""))</f>
        <v/>
      </c>
      <c r="H539" s="19">
        <f>IF(AND(ISNUMBER(C539),ISNUMBER(D539)),C539+D539,"")</f>
        <v/>
      </c>
      <c r="I539" s="20">
        <f>IF(ISNUMBER(H539),IF(ISNUMBER(F539),IF(F539+G539=0,"",H539/(F539+G539)),""),"")</f>
        <v/>
      </c>
      <c r="J539" s="6">
        <f>IF(AND(A539&amp;""="",B539&amp;""=""),"",IF(A539&amp;""="","بدون طالب",IF(NOT(ISNUMBER(F539)),"مادة غير موجودة",IF(I539="","ناقص",IF(I539&gt;='الإعدادات'!$B$4,"ناجح","متعثر")))))</f>
        <v/>
      </c>
      <c r="K539" s="21">
        <f>IF(J539="","",IF(OR(J539="ناجح",J539="متعثر"),1,0))</f>
        <v/>
      </c>
      <c r="L539" s="19">
        <f>IF(K539=1,C539*INDEX('الإعدادات'!$E$15:$E$29,MATCH(B539&amp;"",'الإعدادات'!$A$15:$A$29,0)),"")</f>
        <v/>
      </c>
      <c r="M539" s="19">
        <f>IF(K539=1,D539*INDEX('الإعدادات'!$E$15:$E$29,MATCH(B539&amp;"",'الإعدادات'!$A$15:$A$29,0)),"")</f>
        <v/>
      </c>
      <c r="N539" s="19">
        <f>IF(K539=1,(F539+G539)*INDEX('الإعدادات'!$E$15:$E$29,MATCH(B539&amp;"",'الإعدادات'!$A$15:$A$29,0)),"")</f>
        <v/>
      </c>
      <c r="O539" s="15">
        <f>IF(J539="متعثر",COUNTIF($J$6:J539,"متعثر"),"")</f>
        <v/>
      </c>
      <c r="P539" s="6">
        <f>IF(J539="","",IF(J539="بدون طالب","اختر الطالب",IF(J539="مادة غير موجودة","اختر المادة من الإعدادات",IF(COUNTIF('الطلاب'!$A$6:$A$305,A539&amp;"")=0,"الطالب غير موجود في الطلاب",IF(IF(ISNUMBER(C539),IF(ISNUMBER(F539),IF(C539&gt;F539,1,0),0),0)=1,"أعمال السنة أكبر من الحد الأقصى",IF(IF(ISNUMBER(D539),IF(ISNUMBER(G539),IF(D539&gt;G539,1,0),0),0)=1,"النهائي أكبر من الحد الأقصى",IF(J539="ناقص","درجة غير مكتوبة","")))))))</f>
        <v/>
      </c>
    </row>
    <row r="540">
      <c r="A540" s="5" t="n"/>
      <c r="B540" s="5" t="n"/>
      <c r="C540" s="18" t="n"/>
      <c r="D540" s="18" t="n"/>
      <c r="E540" s="6">
        <f>IF(B540&amp;""="","",IFERROR(INDEX('الإعدادات'!$B$15:$B$29,MATCH(B540&amp;"",'الإعدادات'!$A$15:$A$29,0)),""))</f>
        <v/>
      </c>
      <c r="F540" s="19">
        <f>IF(B540&amp;""="","",IFERROR(INDEX('الإعدادات'!$C$15:$C$29,MATCH(B540&amp;"",'الإعدادات'!$A$15:$A$29,0)),""))</f>
        <v/>
      </c>
      <c r="G540" s="19">
        <f>IF(B540&amp;""="","",IFERROR(INDEX('الإعدادات'!$D$15:$D$29,MATCH(B540&amp;"",'الإعدادات'!$A$15:$A$29,0)),""))</f>
        <v/>
      </c>
      <c r="H540" s="19">
        <f>IF(AND(ISNUMBER(C540),ISNUMBER(D540)),C540+D540,"")</f>
        <v/>
      </c>
      <c r="I540" s="20">
        <f>IF(ISNUMBER(H540),IF(ISNUMBER(F540),IF(F540+G540=0,"",H540/(F540+G540)),""),"")</f>
        <v/>
      </c>
      <c r="J540" s="6">
        <f>IF(AND(A540&amp;""="",B540&amp;""=""),"",IF(A540&amp;""="","بدون طالب",IF(NOT(ISNUMBER(F540)),"مادة غير موجودة",IF(I540="","ناقص",IF(I540&gt;='الإعدادات'!$B$4,"ناجح","متعثر")))))</f>
        <v/>
      </c>
      <c r="K540" s="21">
        <f>IF(J540="","",IF(OR(J540="ناجح",J540="متعثر"),1,0))</f>
        <v/>
      </c>
      <c r="L540" s="19">
        <f>IF(K540=1,C540*INDEX('الإعدادات'!$E$15:$E$29,MATCH(B540&amp;"",'الإعدادات'!$A$15:$A$29,0)),"")</f>
        <v/>
      </c>
      <c r="M540" s="19">
        <f>IF(K540=1,D540*INDEX('الإعدادات'!$E$15:$E$29,MATCH(B540&amp;"",'الإعدادات'!$A$15:$A$29,0)),"")</f>
        <v/>
      </c>
      <c r="N540" s="19">
        <f>IF(K540=1,(F540+G540)*INDEX('الإعدادات'!$E$15:$E$29,MATCH(B540&amp;"",'الإعدادات'!$A$15:$A$29,0)),"")</f>
        <v/>
      </c>
      <c r="O540" s="15">
        <f>IF(J540="متعثر",COUNTIF($J$6:J540,"متعثر"),"")</f>
        <v/>
      </c>
      <c r="P540" s="6">
        <f>IF(J540="","",IF(J540="بدون طالب","اختر الطالب",IF(J540="مادة غير موجودة","اختر المادة من الإعدادات",IF(COUNTIF('الطلاب'!$A$6:$A$305,A540&amp;"")=0,"الطالب غير موجود في الطلاب",IF(IF(ISNUMBER(C540),IF(ISNUMBER(F540),IF(C540&gt;F540,1,0),0),0)=1,"أعمال السنة أكبر من الحد الأقصى",IF(IF(ISNUMBER(D540),IF(ISNUMBER(G540),IF(D540&gt;G540,1,0),0),0)=1,"النهائي أكبر من الحد الأقصى",IF(J540="ناقص","درجة غير مكتوبة","")))))))</f>
        <v/>
      </c>
    </row>
    <row r="541">
      <c r="A541" s="5" t="n"/>
      <c r="B541" s="5" t="n"/>
      <c r="C541" s="18" t="n"/>
      <c r="D541" s="18" t="n"/>
      <c r="E541" s="6">
        <f>IF(B541&amp;""="","",IFERROR(INDEX('الإعدادات'!$B$15:$B$29,MATCH(B541&amp;"",'الإعدادات'!$A$15:$A$29,0)),""))</f>
        <v/>
      </c>
      <c r="F541" s="19">
        <f>IF(B541&amp;""="","",IFERROR(INDEX('الإعدادات'!$C$15:$C$29,MATCH(B541&amp;"",'الإعدادات'!$A$15:$A$29,0)),""))</f>
        <v/>
      </c>
      <c r="G541" s="19">
        <f>IF(B541&amp;""="","",IFERROR(INDEX('الإعدادات'!$D$15:$D$29,MATCH(B541&amp;"",'الإعدادات'!$A$15:$A$29,0)),""))</f>
        <v/>
      </c>
      <c r="H541" s="19">
        <f>IF(AND(ISNUMBER(C541),ISNUMBER(D541)),C541+D541,"")</f>
        <v/>
      </c>
      <c r="I541" s="20">
        <f>IF(ISNUMBER(H541),IF(ISNUMBER(F541),IF(F541+G541=0,"",H541/(F541+G541)),""),"")</f>
        <v/>
      </c>
      <c r="J541" s="6">
        <f>IF(AND(A541&amp;""="",B541&amp;""=""),"",IF(A541&amp;""="","بدون طالب",IF(NOT(ISNUMBER(F541)),"مادة غير موجودة",IF(I541="","ناقص",IF(I541&gt;='الإعدادات'!$B$4,"ناجح","متعثر")))))</f>
        <v/>
      </c>
      <c r="K541" s="21">
        <f>IF(J541="","",IF(OR(J541="ناجح",J541="متعثر"),1,0))</f>
        <v/>
      </c>
      <c r="L541" s="19">
        <f>IF(K541=1,C541*INDEX('الإعدادات'!$E$15:$E$29,MATCH(B541&amp;"",'الإعدادات'!$A$15:$A$29,0)),"")</f>
        <v/>
      </c>
      <c r="M541" s="19">
        <f>IF(K541=1,D541*INDEX('الإعدادات'!$E$15:$E$29,MATCH(B541&amp;"",'الإعدادات'!$A$15:$A$29,0)),"")</f>
        <v/>
      </c>
      <c r="N541" s="19">
        <f>IF(K541=1,(F541+G541)*INDEX('الإعدادات'!$E$15:$E$29,MATCH(B541&amp;"",'الإعدادات'!$A$15:$A$29,0)),"")</f>
        <v/>
      </c>
      <c r="O541" s="15">
        <f>IF(J541="متعثر",COUNTIF($J$6:J541,"متعثر"),"")</f>
        <v/>
      </c>
      <c r="P541" s="6">
        <f>IF(J541="","",IF(J541="بدون طالب","اختر الطالب",IF(J541="مادة غير موجودة","اختر المادة من الإعدادات",IF(COUNTIF('الطلاب'!$A$6:$A$305,A541&amp;"")=0,"الطالب غير موجود في الطلاب",IF(IF(ISNUMBER(C541),IF(ISNUMBER(F541),IF(C541&gt;F541,1,0),0),0)=1,"أعمال السنة أكبر من الحد الأقصى",IF(IF(ISNUMBER(D541),IF(ISNUMBER(G541),IF(D541&gt;G541,1,0),0),0)=1,"النهائي أكبر من الحد الأقصى",IF(J541="ناقص","درجة غير مكتوبة","")))))))</f>
        <v/>
      </c>
    </row>
    <row r="542">
      <c r="A542" s="5" t="n"/>
      <c r="B542" s="5" t="n"/>
      <c r="C542" s="18" t="n"/>
      <c r="D542" s="18" t="n"/>
      <c r="E542" s="6">
        <f>IF(B542&amp;""="","",IFERROR(INDEX('الإعدادات'!$B$15:$B$29,MATCH(B542&amp;"",'الإعدادات'!$A$15:$A$29,0)),""))</f>
        <v/>
      </c>
      <c r="F542" s="19">
        <f>IF(B542&amp;""="","",IFERROR(INDEX('الإعدادات'!$C$15:$C$29,MATCH(B542&amp;"",'الإعدادات'!$A$15:$A$29,0)),""))</f>
        <v/>
      </c>
      <c r="G542" s="19">
        <f>IF(B542&amp;""="","",IFERROR(INDEX('الإعدادات'!$D$15:$D$29,MATCH(B542&amp;"",'الإعدادات'!$A$15:$A$29,0)),""))</f>
        <v/>
      </c>
      <c r="H542" s="19">
        <f>IF(AND(ISNUMBER(C542),ISNUMBER(D542)),C542+D542,"")</f>
        <v/>
      </c>
      <c r="I542" s="20">
        <f>IF(ISNUMBER(H542),IF(ISNUMBER(F542),IF(F542+G542=0,"",H542/(F542+G542)),""),"")</f>
        <v/>
      </c>
      <c r="J542" s="6">
        <f>IF(AND(A542&amp;""="",B542&amp;""=""),"",IF(A542&amp;""="","بدون طالب",IF(NOT(ISNUMBER(F542)),"مادة غير موجودة",IF(I542="","ناقص",IF(I542&gt;='الإعدادات'!$B$4,"ناجح","متعثر")))))</f>
        <v/>
      </c>
      <c r="K542" s="21">
        <f>IF(J542="","",IF(OR(J542="ناجح",J542="متعثر"),1,0))</f>
        <v/>
      </c>
      <c r="L542" s="19">
        <f>IF(K542=1,C542*INDEX('الإعدادات'!$E$15:$E$29,MATCH(B542&amp;"",'الإعدادات'!$A$15:$A$29,0)),"")</f>
        <v/>
      </c>
      <c r="M542" s="19">
        <f>IF(K542=1,D542*INDEX('الإعدادات'!$E$15:$E$29,MATCH(B542&amp;"",'الإعدادات'!$A$15:$A$29,0)),"")</f>
        <v/>
      </c>
      <c r="N542" s="19">
        <f>IF(K542=1,(F542+G542)*INDEX('الإعدادات'!$E$15:$E$29,MATCH(B542&amp;"",'الإعدادات'!$A$15:$A$29,0)),"")</f>
        <v/>
      </c>
      <c r="O542" s="15">
        <f>IF(J542="متعثر",COUNTIF($J$6:J542,"متعثر"),"")</f>
        <v/>
      </c>
      <c r="P542" s="6">
        <f>IF(J542="","",IF(J542="بدون طالب","اختر الطالب",IF(J542="مادة غير موجودة","اختر المادة من الإعدادات",IF(COUNTIF('الطلاب'!$A$6:$A$305,A542&amp;"")=0,"الطالب غير موجود في الطلاب",IF(IF(ISNUMBER(C542),IF(ISNUMBER(F542),IF(C542&gt;F542,1,0),0),0)=1,"أعمال السنة أكبر من الحد الأقصى",IF(IF(ISNUMBER(D542),IF(ISNUMBER(G542),IF(D542&gt;G542,1,0),0),0)=1,"النهائي أكبر من الحد الأقصى",IF(J542="ناقص","درجة غير مكتوبة","")))))))</f>
        <v/>
      </c>
    </row>
    <row r="543">
      <c r="A543" s="5" t="n"/>
      <c r="B543" s="5" t="n"/>
      <c r="C543" s="18" t="n"/>
      <c r="D543" s="18" t="n"/>
      <c r="E543" s="6">
        <f>IF(B543&amp;""="","",IFERROR(INDEX('الإعدادات'!$B$15:$B$29,MATCH(B543&amp;"",'الإعدادات'!$A$15:$A$29,0)),""))</f>
        <v/>
      </c>
      <c r="F543" s="19">
        <f>IF(B543&amp;""="","",IFERROR(INDEX('الإعدادات'!$C$15:$C$29,MATCH(B543&amp;"",'الإعدادات'!$A$15:$A$29,0)),""))</f>
        <v/>
      </c>
      <c r="G543" s="19">
        <f>IF(B543&amp;""="","",IFERROR(INDEX('الإعدادات'!$D$15:$D$29,MATCH(B543&amp;"",'الإعدادات'!$A$15:$A$29,0)),""))</f>
        <v/>
      </c>
      <c r="H543" s="19">
        <f>IF(AND(ISNUMBER(C543),ISNUMBER(D543)),C543+D543,"")</f>
        <v/>
      </c>
      <c r="I543" s="20">
        <f>IF(ISNUMBER(H543),IF(ISNUMBER(F543),IF(F543+G543=0,"",H543/(F543+G543)),""),"")</f>
        <v/>
      </c>
      <c r="J543" s="6">
        <f>IF(AND(A543&amp;""="",B543&amp;""=""),"",IF(A543&amp;""="","بدون طالب",IF(NOT(ISNUMBER(F543)),"مادة غير موجودة",IF(I543="","ناقص",IF(I543&gt;='الإعدادات'!$B$4,"ناجح","متعثر")))))</f>
        <v/>
      </c>
      <c r="K543" s="21">
        <f>IF(J543="","",IF(OR(J543="ناجح",J543="متعثر"),1,0))</f>
        <v/>
      </c>
      <c r="L543" s="19">
        <f>IF(K543=1,C543*INDEX('الإعدادات'!$E$15:$E$29,MATCH(B543&amp;"",'الإعدادات'!$A$15:$A$29,0)),"")</f>
        <v/>
      </c>
      <c r="M543" s="19">
        <f>IF(K543=1,D543*INDEX('الإعدادات'!$E$15:$E$29,MATCH(B543&amp;"",'الإعدادات'!$A$15:$A$29,0)),"")</f>
        <v/>
      </c>
      <c r="N543" s="19">
        <f>IF(K543=1,(F543+G543)*INDEX('الإعدادات'!$E$15:$E$29,MATCH(B543&amp;"",'الإعدادات'!$A$15:$A$29,0)),"")</f>
        <v/>
      </c>
      <c r="O543" s="15">
        <f>IF(J543="متعثر",COUNTIF($J$6:J543,"متعثر"),"")</f>
        <v/>
      </c>
      <c r="P543" s="6">
        <f>IF(J543="","",IF(J543="بدون طالب","اختر الطالب",IF(J543="مادة غير موجودة","اختر المادة من الإعدادات",IF(COUNTIF('الطلاب'!$A$6:$A$305,A543&amp;"")=0,"الطالب غير موجود في الطلاب",IF(IF(ISNUMBER(C543),IF(ISNUMBER(F543),IF(C543&gt;F543,1,0),0),0)=1,"أعمال السنة أكبر من الحد الأقصى",IF(IF(ISNUMBER(D543),IF(ISNUMBER(G543),IF(D543&gt;G543,1,0),0),0)=1,"النهائي أكبر من الحد الأقصى",IF(J543="ناقص","درجة غير مكتوبة","")))))))</f>
        <v/>
      </c>
    </row>
    <row r="544">
      <c r="A544" s="5" t="n"/>
      <c r="B544" s="5" t="n"/>
      <c r="C544" s="18" t="n"/>
      <c r="D544" s="18" t="n"/>
      <c r="E544" s="6">
        <f>IF(B544&amp;""="","",IFERROR(INDEX('الإعدادات'!$B$15:$B$29,MATCH(B544&amp;"",'الإعدادات'!$A$15:$A$29,0)),""))</f>
        <v/>
      </c>
      <c r="F544" s="19">
        <f>IF(B544&amp;""="","",IFERROR(INDEX('الإعدادات'!$C$15:$C$29,MATCH(B544&amp;"",'الإعدادات'!$A$15:$A$29,0)),""))</f>
        <v/>
      </c>
      <c r="G544" s="19">
        <f>IF(B544&amp;""="","",IFERROR(INDEX('الإعدادات'!$D$15:$D$29,MATCH(B544&amp;"",'الإعدادات'!$A$15:$A$29,0)),""))</f>
        <v/>
      </c>
      <c r="H544" s="19">
        <f>IF(AND(ISNUMBER(C544),ISNUMBER(D544)),C544+D544,"")</f>
        <v/>
      </c>
      <c r="I544" s="20">
        <f>IF(ISNUMBER(H544),IF(ISNUMBER(F544),IF(F544+G544=0,"",H544/(F544+G544)),""),"")</f>
        <v/>
      </c>
      <c r="J544" s="6">
        <f>IF(AND(A544&amp;""="",B544&amp;""=""),"",IF(A544&amp;""="","بدون طالب",IF(NOT(ISNUMBER(F544)),"مادة غير موجودة",IF(I544="","ناقص",IF(I544&gt;='الإعدادات'!$B$4,"ناجح","متعثر")))))</f>
        <v/>
      </c>
      <c r="K544" s="21">
        <f>IF(J544="","",IF(OR(J544="ناجح",J544="متعثر"),1,0))</f>
        <v/>
      </c>
      <c r="L544" s="19">
        <f>IF(K544=1,C544*INDEX('الإعدادات'!$E$15:$E$29,MATCH(B544&amp;"",'الإعدادات'!$A$15:$A$29,0)),"")</f>
        <v/>
      </c>
      <c r="M544" s="19">
        <f>IF(K544=1,D544*INDEX('الإعدادات'!$E$15:$E$29,MATCH(B544&amp;"",'الإعدادات'!$A$15:$A$29,0)),"")</f>
        <v/>
      </c>
      <c r="N544" s="19">
        <f>IF(K544=1,(F544+G544)*INDEX('الإعدادات'!$E$15:$E$29,MATCH(B544&amp;"",'الإعدادات'!$A$15:$A$29,0)),"")</f>
        <v/>
      </c>
      <c r="O544" s="15">
        <f>IF(J544="متعثر",COUNTIF($J$6:J544,"متعثر"),"")</f>
        <v/>
      </c>
      <c r="P544" s="6">
        <f>IF(J544="","",IF(J544="بدون طالب","اختر الطالب",IF(J544="مادة غير موجودة","اختر المادة من الإعدادات",IF(COUNTIF('الطلاب'!$A$6:$A$305,A544&amp;"")=0,"الطالب غير موجود في الطلاب",IF(IF(ISNUMBER(C544),IF(ISNUMBER(F544),IF(C544&gt;F544,1,0),0),0)=1,"أعمال السنة أكبر من الحد الأقصى",IF(IF(ISNUMBER(D544),IF(ISNUMBER(G544),IF(D544&gt;G544,1,0),0),0)=1,"النهائي أكبر من الحد الأقصى",IF(J544="ناقص","درجة غير مكتوبة","")))))))</f>
        <v/>
      </c>
    </row>
    <row r="545">
      <c r="A545" s="5" t="n"/>
      <c r="B545" s="5" t="n"/>
      <c r="C545" s="18" t="n"/>
      <c r="D545" s="18" t="n"/>
      <c r="E545" s="6">
        <f>IF(B545&amp;""="","",IFERROR(INDEX('الإعدادات'!$B$15:$B$29,MATCH(B545&amp;"",'الإعدادات'!$A$15:$A$29,0)),""))</f>
        <v/>
      </c>
      <c r="F545" s="19">
        <f>IF(B545&amp;""="","",IFERROR(INDEX('الإعدادات'!$C$15:$C$29,MATCH(B545&amp;"",'الإعدادات'!$A$15:$A$29,0)),""))</f>
        <v/>
      </c>
      <c r="G545" s="19">
        <f>IF(B545&amp;""="","",IFERROR(INDEX('الإعدادات'!$D$15:$D$29,MATCH(B545&amp;"",'الإعدادات'!$A$15:$A$29,0)),""))</f>
        <v/>
      </c>
      <c r="H545" s="19">
        <f>IF(AND(ISNUMBER(C545),ISNUMBER(D545)),C545+D545,"")</f>
        <v/>
      </c>
      <c r="I545" s="20">
        <f>IF(ISNUMBER(H545),IF(ISNUMBER(F545),IF(F545+G545=0,"",H545/(F545+G545)),""),"")</f>
        <v/>
      </c>
      <c r="J545" s="6">
        <f>IF(AND(A545&amp;""="",B545&amp;""=""),"",IF(A545&amp;""="","بدون طالب",IF(NOT(ISNUMBER(F545)),"مادة غير موجودة",IF(I545="","ناقص",IF(I545&gt;='الإعدادات'!$B$4,"ناجح","متعثر")))))</f>
        <v/>
      </c>
      <c r="K545" s="21">
        <f>IF(J545="","",IF(OR(J545="ناجح",J545="متعثر"),1,0))</f>
        <v/>
      </c>
      <c r="L545" s="19">
        <f>IF(K545=1,C545*INDEX('الإعدادات'!$E$15:$E$29,MATCH(B545&amp;"",'الإعدادات'!$A$15:$A$29,0)),"")</f>
        <v/>
      </c>
      <c r="M545" s="19">
        <f>IF(K545=1,D545*INDEX('الإعدادات'!$E$15:$E$29,MATCH(B545&amp;"",'الإعدادات'!$A$15:$A$29,0)),"")</f>
        <v/>
      </c>
      <c r="N545" s="19">
        <f>IF(K545=1,(F545+G545)*INDEX('الإعدادات'!$E$15:$E$29,MATCH(B545&amp;"",'الإعدادات'!$A$15:$A$29,0)),"")</f>
        <v/>
      </c>
      <c r="O545" s="15">
        <f>IF(J545="متعثر",COUNTIF($J$6:J545,"متعثر"),"")</f>
        <v/>
      </c>
      <c r="P545" s="6">
        <f>IF(J545="","",IF(J545="بدون طالب","اختر الطالب",IF(J545="مادة غير موجودة","اختر المادة من الإعدادات",IF(COUNTIF('الطلاب'!$A$6:$A$305,A545&amp;"")=0,"الطالب غير موجود في الطلاب",IF(IF(ISNUMBER(C545),IF(ISNUMBER(F545),IF(C545&gt;F545,1,0),0),0)=1,"أعمال السنة أكبر من الحد الأقصى",IF(IF(ISNUMBER(D545),IF(ISNUMBER(G545),IF(D545&gt;G545,1,0),0),0)=1,"النهائي أكبر من الحد الأقصى",IF(J545="ناقص","درجة غير مكتوبة","")))))))</f>
        <v/>
      </c>
    </row>
    <row r="546">
      <c r="A546" s="5" t="n"/>
      <c r="B546" s="5" t="n"/>
      <c r="C546" s="18" t="n"/>
      <c r="D546" s="18" t="n"/>
      <c r="E546" s="6">
        <f>IF(B546&amp;""="","",IFERROR(INDEX('الإعدادات'!$B$15:$B$29,MATCH(B546&amp;"",'الإعدادات'!$A$15:$A$29,0)),""))</f>
        <v/>
      </c>
      <c r="F546" s="19">
        <f>IF(B546&amp;""="","",IFERROR(INDEX('الإعدادات'!$C$15:$C$29,MATCH(B546&amp;"",'الإعدادات'!$A$15:$A$29,0)),""))</f>
        <v/>
      </c>
      <c r="G546" s="19">
        <f>IF(B546&amp;""="","",IFERROR(INDEX('الإعدادات'!$D$15:$D$29,MATCH(B546&amp;"",'الإعدادات'!$A$15:$A$29,0)),""))</f>
        <v/>
      </c>
      <c r="H546" s="19">
        <f>IF(AND(ISNUMBER(C546),ISNUMBER(D546)),C546+D546,"")</f>
        <v/>
      </c>
      <c r="I546" s="20">
        <f>IF(ISNUMBER(H546),IF(ISNUMBER(F546),IF(F546+G546=0,"",H546/(F546+G546)),""),"")</f>
        <v/>
      </c>
      <c r="J546" s="6">
        <f>IF(AND(A546&amp;""="",B546&amp;""=""),"",IF(A546&amp;""="","بدون طالب",IF(NOT(ISNUMBER(F546)),"مادة غير موجودة",IF(I546="","ناقص",IF(I546&gt;='الإعدادات'!$B$4,"ناجح","متعثر")))))</f>
        <v/>
      </c>
      <c r="K546" s="21">
        <f>IF(J546="","",IF(OR(J546="ناجح",J546="متعثر"),1,0))</f>
        <v/>
      </c>
      <c r="L546" s="19">
        <f>IF(K546=1,C546*INDEX('الإعدادات'!$E$15:$E$29,MATCH(B546&amp;"",'الإعدادات'!$A$15:$A$29,0)),"")</f>
        <v/>
      </c>
      <c r="M546" s="19">
        <f>IF(K546=1,D546*INDEX('الإعدادات'!$E$15:$E$29,MATCH(B546&amp;"",'الإعدادات'!$A$15:$A$29,0)),"")</f>
        <v/>
      </c>
      <c r="N546" s="19">
        <f>IF(K546=1,(F546+G546)*INDEX('الإعدادات'!$E$15:$E$29,MATCH(B546&amp;"",'الإعدادات'!$A$15:$A$29,0)),"")</f>
        <v/>
      </c>
      <c r="O546" s="15">
        <f>IF(J546="متعثر",COUNTIF($J$6:J546,"متعثر"),"")</f>
        <v/>
      </c>
      <c r="P546" s="6">
        <f>IF(J546="","",IF(J546="بدون طالب","اختر الطالب",IF(J546="مادة غير موجودة","اختر المادة من الإعدادات",IF(COUNTIF('الطلاب'!$A$6:$A$305,A546&amp;"")=0,"الطالب غير موجود في الطلاب",IF(IF(ISNUMBER(C546),IF(ISNUMBER(F546),IF(C546&gt;F546,1,0),0),0)=1,"أعمال السنة أكبر من الحد الأقصى",IF(IF(ISNUMBER(D546),IF(ISNUMBER(G546),IF(D546&gt;G546,1,0),0),0)=1,"النهائي أكبر من الحد الأقصى",IF(J546="ناقص","درجة غير مكتوبة","")))))))</f>
        <v/>
      </c>
    </row>
    <row r="547">
      <c r="A547" s="5" t="n"/>
      <c r="B547" s="5" t="n"/>
      <c r="C547" s="18" t="n"/>
      <c r="D547" s="18" t="n"/>
      <c r="E547" s="6">
        <f>IF(B547&amp;""="","",IFERROR(INDEX('الإعدادات'!$B$15:$B$29,MATCH(B547&amp;"",'الإعدادات'!$A$15:$A$29,0)),""))</f>
        <v/>
      </c>
      <c r="F547" s="19">
        <f>IF(B547&amp;""="","",IFERROR(INDEX('الإعدادات'!$C$15:$C$29,MATCH(B547&amp;"",'الإعدادات'!$A$15:$A$29,0)),""))</f>
        <v/>
      </c>
      <c r="G547" s="19">
        <f>IF(B547&amp;""="","",IFERROR(INDEX('الإعدادات'!$D$15:$D$29,MATCH(B547&amp;"",'الإعدادات'!$A$15:$A$29,0)),""))</f>
        <v/>
      </c>
      <c r="H547" s="19">
        <f>IF(AND(ISNUMBER(C547),ISNUMBER(D547)),C547+D547,"")</f>
        <v/>
      </c>
      <c r="I547" s="20">
        <f>IF(ISNUMBER(H547),IF(ISNUMBER(F547),IF(F547+G547=0,"",H547/(F547+G547)),""),"")</f>
        <v/>
      </c>
      <c r="J547" s="6">
        <f>IF(AND(A547&amp;""="",B547&amp;""=""),"",IF(A547&amp;""="","بدون طالب",IF(NOT(ISNUMBER(F547)),"مادة غير موجودة",IF(I547="","ناقص",IF(I547&gt;='الإعدادات'!$B$4,"ناجح","متعثر")))))</f>
        <v/>
      </c>
      <c r="K547" s="21">
        <f>IF(J547="","",IF(OR(J547="ناجح",J547="متعثر"),1,0))</f>
        <v/>
      </c>
      <c r="L547" s="19">
        <f>IF(K547=1,C547*INDEX('الإعدادات'!$E$15:$E$29,MATCH(B547&amp;"",'الإعدادات'!$A$15:$A$29,0)),"")</f>
        <v/>
      </c>
      <c r="M547" s="19">
        <f>IF(K547=1,D547*INDEX('الإعدادات'!$E$15:$E$29,MATCH(B547&amp;"",'الإعدادات'!$A$15:$A$29,0)),"")</f>
        <v/>
      </c>
      <c r="N547" s="19">
        <f>IF(K547=1,(F547+G547)*INDEX('الإعدادات'!$E$15:$E$29,MATCH(B547&amp;"",'الإعدادات'!$A$15:$A$29,0)),"")</f>
        <v/>
      </c>
      <c r="O547" s="15">
        <f>IF(J547="متعثر",COUNTIF($J$6:J547,"متعثر"),"")</f>
        <v/>
      </c>
      <c r="P547" s="6">
        <f>IF(J547="","",IF(J547="بدون طالب","اختر الطالب",IF(J547="مادة غير موجودة","اختر المادة من الإعدادات",IF(COUNTIF('الطلاب'!$A$6:$A$305,A547&amp;"")=0,"الطالب غير موجود في الطلاب",IF(IF(ISNUMBER(C547),IF(ISNUMBER(F547),IF(C547&gt;F547,1,0),0),0)=1,"أعمال السنة أكبر من الحد الأقصى",IF(IF(ISNUMBER(D547),IF(ISNUMBER(G547),IF(D547&gt;G547,1,0),0),0)=1,"النهائي أكبر من الحد الأقصى",IF(J547="ناقص","درجة غير مكتوبة","")))))))</f>
        <v/>
      </c>
    </row>
    <row r="548">
      <c r="A548" s="5" t="n"/>
      <c r="B548" s="5" t="n"/>
      <c r="C548" s="18" t="n"/>
      <c r="D548" s="18" t="n"/>
      <c r="E548" s="6">
        <f>IF(B548&amp;""="","",IFERROR(INDEX('الإعدادات'!$B$15:$B$29,MATCH(B548&amp;"",'الإعدادات'!$A$15:$A$29,0)),""))</f>
        <v/>
      </c>
      <c r="F548" s="19">
        <f>IF(B548&amp;""="","",IFERROR(INDEX('الإعدادات'!$C$15:$C$29,MATCH(B548&amp;"",'الإعدادات'!$A$15:$A$29,0)),""))</f>
        <v/>
      </c>
      <c r="G548" s="19">
        <f>IF(B548&amp;""="","",IFERROR(INDEX('الإعدادات'!$D$15:$D$29,MATCH(B548&amp;"",'الإعدادات'!$A$15:$A$29,0)),""))</f>
        <v/>
      </c>
      <c r="H548" s="19">
        <f>IF(AND(ISNUMBER(C548),ISNUMBER(D548)),C548+D548,"")</f>
        <v/>
      </c>
      <c r="I548" s="20">
        <f>IF(ISNUMBER(H548),IF(ISNUMBER(F548),IF(F548+G548=0,"",H548/(F548+G548)),""),"")</f>
        <v/>
      </c>
      <c r="J548" s="6">
        <f>IF(AND(A548&amp;""="",B548&amp;""=""),"",IF(A548&amp;""="","بدون طالب",IF(NOT(ISNUMBER(F548)),"مادة غير موجودة",IF(I548="","ناقص",IF(I548&gt;='الإعدادات'!$B$4,"ناجح","متعثر")))))</f>
        <v/>
      </c>
      <c r="K548" s="21">
        <f>IF(J548="","",IF(OR(J548="ناجح",J548="متعثر"),1,0))</f>
        <v/>
      </c>
      <c r="L548" s="19">
        <f>IF(K548=1,C548*INDEX('الإعدادات'!$E$15:$E$29,MATCH(B548&amp;"",'الإعدادات'!$A$15:$A$29,0)),"")</f>
        <v/>
      </c>
      <c r="M548" s="19">
        <f>IF(K548=1,D548*INDEX('الإعدادات'!$E$15:$E$29,MATCH(B548&amp;"",'الإعدادات'!$A$15:$A$29,0)),"")</f>
        <v/>
      </c>
      <c r="N548" s="19">
        <f>IF(K548=1,(F548+G548)*INDEX('الإعدادات'!$E$15:$E$29,MATCH(B548&amp;"",'الإعدادات'!$A$15:$A$29,0)),"")</f>
        <v/>
      </c>
      <c r="O548" s="15">
        <f>IF(J548="متعثر",COUNTIF($J$6:J548,"متعثر"),"")</f>
        <v/>
      </c>
      <c r="P548" s="6">
        <f>IF(J548="","",IF(J548="بدون طالب","اختر الطالب",IF(J548="مادة غير موجودة","اختر المادة من الإعدادات",IF(COUNTIF('الطلاب'!$A$6:$A$305,A548&amp;"")=0,"الطالب غير موجود في الطلاب",IF(IF(ISNUMBER(C548),IF(ISNUMBER(F548),IF(C548&gt;F548,1,0),0),0)=1,"أعمال السنة أكبر من الحد الأقصى",IF(IF(ISNUMBER(D548),IF(ISNUMBER(G548),IF(D548&gt;G548,1,0),0),0)=1,"النهائي أكبر من الحد الأقصى",IF(J548="ناقص","درجة غير مكتوبة","")))))))</f>
        <v/>
      </c>
    </row>
    <row r="549">
      <c r="A549" s="5" t="n"/>
      <c r="B549" s="5" t="n"/>
      <c r="C549" s="18" t="n"/>
      <c r="D549" s="18" t="n"/>
      <c r="E549" s="6">
        <f>IF(B549&amp;""="","",IFERROR(INDEX('الإعدادات'!$B$15:$B$29,MATCH(B549&amp;"",'الإعدادات'!$A$15:$A$29,0)),""))</f>
        <v/>
      </c>
      <c r="F549" s="19">
        <f>IF(B549&amp;""="","",IFERROR(INDEX('الإعدادات'!$C$15:$C$29,MATCH(B549&amp;"",'الإعدادات'!$A$15:$A$29,0)),""))</f>
        <v/>
      </c>
      <c r="G549" s="19">
        <f>IF(B549&amp;""="","",IFERROR(INDEX('الإعدادات'!$D$15:$D$29,MATCH(B549&amp;"",'الإعدادات'!$A$15:$A$29,0)),""))</f>
        <v/>
      </c>
      <c r="H549" s="19">
        <f>IF(AND(ISNUMBER(C549),ISNUMBER(D549)),C549+D549,"")</f>
        <v/>
      </c>
      <c r="I549" s="20">
        <f>IF(ISNUMBER(H549),IF(ISNUMBER(F549),IF(F549+G549=0,"",H549/(F549+G549)),""),"")</f>
        <v/>
      </c>
      <c r="J549" s="6">
        <f>IF(AND(A549&amp;""="",B549&amp;""=""),"",IF(A549&amp;""="","بدون طالب",IF(NOT(ISNUMBER(F549)),"مادة غير موجودة",IF(I549="","ناقص",IF(I549&gt;='الإعدادات'!$B$4,"ناجح","متعثر")))))</f>
        <v/>
      </c>
      <c r="K549" s="21">
        <f>IF(J549="","",IF(OR(J549="ناجح",J549="متعثر"),1,0))</f>
        <v/>
      </c>
      <c r="L549" s="19">
        <f>IF(K549=1,C549*INDEX('الإعدادات'!$E$15:$E$29,MATCH(B549&amp;"",'الإعدادات'!$A$15:$A$29,0)),"")</f>
        <v/>
      </c>
      <c r="M549" s="19">
        <f>IF(K549=1,D549*INDEX('الإعدادات'!$E$15:$E$29,MATCH(B549&amp;"",'الإعدادات'!$A$15:$A$29,0)),"")</f>
        <v/>
      </c>
      <c r="N549" s="19">
        <f>IF(K549=1,(F549+G549)*INDEX('الإعدادات'!$E$15:$E$29,MATCH(B549&amp;"",'الإعدادات'!$A$15:$A$29,0)),"")</f>
        <v/>
      </c>
      <c r="O549" s="15">
        <f>IF(J549="متعثر",COUNTIF($J$6:J549,"متعثر"),"")</f>
        <v/>
      </c>
      <c r="P549" s="6">
        <f>IF(J549="","",IF(J549="بدون طالب","اختر الطالب",IF(J549="مادة غير موجودة","اختر المادة من الإعدادات",IF(COUNTIF('الطلاب'!$A$6:$A$305,A549&amp;"")=0,"الطالب غير موجود في الطلاب",IF(IF(ISNUMBER(C549),IF(ISNUMBER(F549),IF(C549&gt;F549,1,0),0),0)=1,"أعمال السنة أكبر من الحد الأقصى",IF(IF(ISNUMBER(D549),IF(ISNUMBER(G549),IF(D549&gt;G549,1,0),0),0)=1,"النهائي أكبر من الحد الأقصى",IF(J549="ناقص","درجة غير مكتوبة","")))))))</f>
        <v/>
      </c>
    </row>
    <row r="550">
      <c r="A550" s="5" t="n"/>
      <c r="B550" s="5" t="n"/>
      <c r="C550" s="18" t="n"/>
      <c r="D550" s="18" t="n"/>
      <c r="E550" s="6">
        <f>IF(B550&amp;""="","",IFERROR(INDEX('الإعدادات'!$B$15:$B$29,MATCH(B550&amp;"",'الإعدادات'!$A$15:$A$29,0)),""))</f>
        <v/>
      </c>
      <c r="F550" s="19">
        <f>IF(B550&amp;""="","",IFERROR(INDEX('الإعدادات'!$C$15:$C$29,MATCH(B550&amp;"",'الإعدادات'!$A$15:$A$29,0)),""))</f>
        <v/>
      </c>
      <c r="G550" s="19">
        <f>IF(B550&amp;""="","",IFERROR(INDEX('الإعدادات'!$D$15:$D$29,MATCH(B550&amp;"",'الإعدادات'!$A$15:$A$29,0)),""))</f>
        <v/>
      </c>
      <c r="H550" s="19">
        <f>IF(AND(ISNUMBER(C550),ISNUMBER(D550)),C550+D550,"")</f>
        <v/>
      </c>
      <c r="I550" s="20">
        <f>IF(ISNUMBER(H550),IF(ISNUMBER(F550),IF(F550+G550=0,"",H550/(F550+G550)),""),"")</f>
        <v/>
      </c>
      <c r="J550" s="6">
        <f>IF(AND(A550&amp;""="",B550&amp;""=""),"",IF(A550&amp;""="","بدون طالب",IF(NOT(ISNUMBER(F550)),"مادة غير موجودة",IF(I550="","ناقص",IF(I550&gt;='الإعدادات'!$B$4,"ناجح","متعثر")))))</f>
        <v/>
      </c>
      <c r="K550" s="21">
        <f>IF(J550="","",IF(OR(J550="ناجح",J550="متعثر"),1,0))</f>
        <v/>
      </c>
      <c r="L550" s="19">
        <f>IF(K550=1,C550*INDEX('الإعدادات'!$E$15:$E$29,MATCH(B550&amp;"",'الإعدادات'!$A$15:$A$29,0)),"")</f>
        <v/>
      </c>
      <c r="M550" s="19">
        <f>IF(K550=1,D550*INDEX('الإعدادات'!$E$15:$E$29,MATCH(B550&amp;"",'الإعدادات'!$A$15:$A$29,0)),"")</f>
        <v/>
      </c>
      <c r="N550" s="19">
        <f>IF(K550=1,(F550+G550)*INDEX('الإعدادات'!$E$15:$E$29,MATCH(B550&amp;"",'الإعدادات'!$A$15:$A$29,0)),"")</f>
        <v/>
      </c>
      <c r="O550" s="15">
        <f>IF(J550="متعثر",COUNTIF($J$6:J550,"متعثر"),"")</f>
        <v/>
      </c>
      <c r="P550" s="6">
        <f>IF(J550="","",IF(J550="بدون طالب","اختر الطالب",IF(J550="مادة غير موجودة","اختر المادة من الإعدادات",IF(COUNTIF('الطلاب'!$A$6:$A$305,A550&amp;"")=0,"الطالب غير موجود في الطلاب",IF(IF(ISNUMBER(C550),IF(ISNUMBER(F550),IF(C550&gt;F550,1,0),0),0)=1,"أعمال السنة أكبر من الحد الأقصى",IF(IF(ISNUMBER(D550),IF(ISNUMBER(G550),IF(D550&gt;G550,1,0),0),0)=1,"النهائي أكبر من الحد الأقصى",IF(J550="ناقص","درجة غير مكتوبة","")))))))</f>
        <v/>
      </c>
    </row>
    <row r="551">
      <c r="A551" s="5" t="n"/>
      <c r="B551" s="5" t="n"/>
      <c r="C551" s="18" t="n"/>
      <c r="D551" s="18" t="n"/>
      <c r="E551" s="6">
        <f>IF(B551&amp;""="","",IFERROR(INDEX('الإعدادات'!$B$15:$B$29,MATCH(B551&amp;"",'الإعدادات'!$A$15:$A$29,0)),""))</f>
        <v/>
      </c>
      <c r="F551" s="19">
        <f>IF(B551&amp;""="","",IFERROR(INDEX('الإعدادات'!$C$15:$C$29,MATCH(B551&amp;"",'الإعدادات'!$A$15:$A$29,0)),""))</f>
        <v/>
      </c>
      <c r="G551" s="19">
        <f>IF(B551&amp;""="","",IFERROR(INDEX('الإعدادات'!$D$15:$D$29,MATCH(B551&amp;"",'الإعدادات'!$A$15:$A$29,0)),""))</f>
        <v/>
      </c>
      <c r="H551" s="19">
        <f>IF(AND(ISNUMBER(C551),ISNUMBER(D551)),C551+D551,"")</f>
        <v/>
      </c>
      <c r="I551" s="20">
        <f>IF(ISNUMBER(H551),IF(ISNUMBER(F551),IF(F551+G551=0,"",H551/(F551+G551)),""),"")</f>
        <v/>
      </c>
      <c r="J551" s="6">
        <f>IF(AND(A551&amp;""="",B551&amp;""=""),"",IF(A551&amp;""="","بدون طالب",IF(NOT(ISNUMBER(F551)),"مادة غير موجودة",IF(I551="","ناقص",IF(I551&gt;='الإعدادات'!$B$4,"ناجح","متعثر")))))</f>
        <v/>
      </c>
      <c r="K551" s="21">
        <f>IF(J551="","",IF(OR(J551="ناجح",J551="متعثر"),1,0))</f>
        <v/>
      </c>
      <c r="L551" s="19">
        <f>IF(K551=1,C551*INDEX('الإعدادات'!$E$15:$E$29,MATCH(B551&amp;"",'الإعدادات'!$A$15:$A$29,0)),"")</f>
        <v/>
      </c>
      <c r="M551" s="19">
        <f>IF(K551=1,D551*INDEX('الإعدادات'!$E$15:$E$29,MATCH(B551&amp;"",'الإعدادات'!$A$15:$A$29,0)),"")</f>
        <v/>
      </c>
      <c r="N551" s="19">
        <f>IF(K551=1,(F551+G551)*INDEX('الإعدادات'!$E$15:$E$29,MATCH(B551&amp;"",'الإعدادات'!$A$15:$A$29,0)),"")</f>
        <v/>
      </c>
      <c r="O551" s="15">
        <f>IF(J551="متعثر",COUNTIF($J$6:J551,"متعثر"),"")</f>
        <v/>
      </c>
      <c r="P551" s="6">
        <f>IF(J551="","",IF(J551="بدون طالب","اختر الطالب",IF(J551="مادة غير موجودة","اختر المادة من الإعدادات",IF(COUNTIF('الطلاب'!$A$6:$A$305,A551&amp;"")=0,"الطالب غير موجود في الطلاب",IF(IF(ISNUMBER(C551),IF(ISNUMBER(F551),IF(C551&gt;F551,1,0),0),0)=1,"أعمال السنة أكبر من الحد الأقصى",IF(IF(ISNUMBER(D551),IF(ISNUMBER(G551),IF(D551&gt;G551,1,0),0),0)=1,"النهائي أكبر من الحد الأقصى",IF(J551="ناقص","درجة غير مكتوبة","")))))))</f>
        <v/>
      </c>
    </row>
    <row r="552">
      <c r="A552" s="5" t="n"/>
      <c r="B552" s="5" t="n"/>
      <c r="C552" s="18" t="n"/>
      <c r="D552" s="18" t="n"/>
      <c r="E552" s="6">
        <f>IF(B552&amp;""="","",IFERROR(INDEX('الإعدادات'!$B$15:$B$29,MATCH(B552&amp;"",'الإعدادات'!$A$15:$A$29,0)),""))</f>
        <v/>
      </c>
      <c r="F552" s="19">
        <f>IF(B552&amp;""="","",IFERROR(INDEX('الإعدادات'!$C$15:$C$29,MATCH(B552&amp;"",'الإعدادات'!$A$15:$A$29,0)),""))</f>
        <v/>
      </c>
      <c r="G552" s="19">
        <f>IF(B552&amp;""="","",IFERROR(INDEX('الإعدادات'!$D$15:$D$29,MATCH(B552&amp;"",'الإعدادات'!$A$15:$A$29,0)),""))</f>
        <v/>
      </c>
      <c r="H552" s="19">
        <f>IF(AND(ISNUMBER(C552),ISNUMBER(D552)),C552+D552,"")</f>
        <v/>
      </c>
      <c r="I552" s="20">
        <f>IF(ISNUMBER(H552),IF(ISNUMBER(F552),IF(F552+G552=0,"",H552/(F552+G552)),""),"")</f>
        <v/>
      </c>
      <c r="J552" s="6">
        <f>IF(AND(A552&amp;""="",B552&amp;""=""),"",IF(A552&amp;""="","بدون طالب",IF(NOT(ISNUMBER(F552)),"مادة غير موجودة",IF(I552="","ناقص",IF(I552&gt;='الإعدادات'!$B$4,"ناجح","متعثر")))))</f>
        <v/>
      </c>
      <c r="K552" s="21">
        <f>IF(J552="","",IF(OR(J552="ناجح",J552="متعثر"),1,0))</f>
        <v/>
      </c>
      <c r="L552" s="19">
        <f>IF(K552=1,C552*INDEX('الإعدادات'!$E$15:$E$29,MATCH(B552&amp;"",'الإعدادات'!$A$15:$A$29,0)),"")</f>
        <v/>
      </c>
      <c r="M552" s="19">
        <f>IF(K552=1,D552*INDEX('الإعدادات'!$E$15:$E$29,MATCH(B552&amp;"",'الإعدادات'!$A$15:$A$29,0)),"")</f>
        <v/>
      </c>
      <c r="N552" s="19">
        <f>IF(K552=1,(F552+G552)*INDEX('الإعدادات'!$E$15:$E$29,MATCH(B552&amp;"",'الإعدادات'!$A$15:$A$29,0)),"")</f>
        <v/>
      </c>
      <c r="O552" s="15">
        <f>IF(J552="متعثر",COUNTIF($J$6:J552,"متعثر"),"")</f>
        <v/>
      </c>
      <c r="P552" s="6">
        <f>IF(J552="","",IF(J552="بدون طالب","اختر الطالب",IF(J552="مادة غير موجودة","اختر المادة من الإعدادات",IF(COUNTIF('الطلاب'!$A$6:$A$305,A552&amp;"")=0,"الطالب غير موجود في الطلاب",IF(IF(ISNUMBER(C552),IF(ISNUMBER(F552),IF(C552&gt;F552,1,0),0),0)=1,"أعمال السنة أكبر من الحد الأقصى",IF(IF(ISNUMBER(D552),IF(ISNUMBER(G552),IF(D552&gt;G552,1,0),0),0)=1,"النهائي أكبر من الحد الأقصى",IF(J552="ناقص","درجة غير مكتوبة","")))))))</f>
        <v/>
      </c>
    </row>
    <row r="553">
      <c r="A553" s="5" t="n"/>
      <c r="B553" s="5" t="n"/>
      <c r="C553" s="18" t="n"/>
      <c r="D553" s="18" t="n"/>
      <c r="E553" s="6">
        <f>IF(B553&amp;""="","",IFERROR(INDEX('الإعدادات'!$B$15:$B$29,MATCH(B553&amp;"",'الإعدادات'!$A$15:$A$29,0)),""))</f>
        <v/>
      </c>
      <c r="F553" s="19">
        <f>IF(B553&amp;""="","",IFERROR(INDEX('الإعدادات'!$C$15:$C$29,MATCH(B553&amp;"",'الإعدادات'!$A$15:$A$29,0)),""))</f>
        <v/>
      </c>
      <c r="G553" s="19">
        <f>IF(B553&amp;""="","",IFERROR(INDEX('الإعدادات'!$D$15:$D$29,MATCH(B553&amp;"",'الإعدادات'!$A$15:$A$29,0)),""))</f>
        <v/>
      </c>
      <c r="H553" s="19">
        <f>IF(AND(ISNUMBER(C553),ISNUMBER(D553)),C553+D553,"")</f>
        <v/>
      </c>
      <c r="I553" s="20">
        <f>IF(ISNUMBER(H553),IF(ISNUMBER(F553),IF(F553+G553=0,"",H553/(F553+G553)),""),"")</f>
        <v/>
      </c>
      <c r="J553" s="6">
        <f>IF(AND(A553&amp;""="",B553&amp;""=""),"",IF(A553&amp;""="","بدون طالب",IF(NOT(ISNUMBER(F553)),"مادة غير موجودة",IF(I553="","ناقص",IF(I553&gt;='الإعدادات'!$B$4,"ناجح","متعثر")))))</f>
        <v/>
      </c>
      <c r="K553" s="21">
        <f>IF(J553="","",IF(OR(J553="ناجح",J553="متعثر"),1,0))</f>
        <v/>
      </c>
      <c r="L553" s="19">
        <f>IF(K553=1,C553*INDEX('الإعدادات'!$E$15:$E$29,MATCH(B553&amp;"",'الإعدادات'!$A$15:$A$29,0)),"")</f>
        <v/>
      </c>
      <c r="M553" s="19">
        <f>IF(K553=1,D553*INDEX('الإعدادات'!$E$15:$E$29,MATCH(B553&amp;"",'الإعدادات'!$A$15:$A$29,0)),"")</f>
        <v/>
      </c>
      <c r="N553" s="19">
        <f>IF(K553=1,(F553+G553)*INDEX('الإعدادات'!$E$15:$E$29,MATCH(B553&amp;"",'الإعدادات'!$A$15:$A$29,0)),"")</f>
        <v/>
      </c>
      <c r="O553" s="15">
        <f>IF(J553="متعثر",COUNTIF($J$6:J553,"متعثر"),"")</f>
        <v/>
      </c>
      <c r="P553" s="6">
        <f>IF(J553="","",IF(J553="بدون طالب","اختر الطالب",IF(J553="مادة غير موجودة","اختر المادة من الإعدادات",IF(COUNTIF('الطلاب'!$A$6:$A$305,A553&amp;"")=0,"الطالب غير موجود في الطلاب",IF(IF(ISNUMBER(C553),IF(ISNUMBER(F553),IF(C553&gt;F553,1,0),0),0)=1,"أعمال السنة أكبر من الحد الأقصى",IF(IF(ISNUMBER(D553),IF(ISNUMBER(G553),IF(D553&gt;G553,1,0),0),0)=1,"النهائي أكبر من الحد الأقصى",IF(J553="ناقص","درجة غير مكتوبة","")))))))</f>
        <v/>
      </c>
    </row>
    <row r="554">
      <c r="A554" s="5" t="n"/>
      <c r="B554" s="5" t="n"/>
      <c r="C554" s="18" t="n"/>
      <c r="D554" s="18" t="n"/>
      <c r="E554" s="6">
        <f>IF(B554&amp;""="","",IFERROR(INDEX('الإعدادات'!$B$15:$B$29,MATCH(B554&amp;"",'الإعدادات'!$A$15:$A$29,0)),""))</f>
        <v/>
      </c>
      <c r="F554" s="19">
        <f>IF(B554&amp;""="","",IFERROR(INDEX('الإعدادات'!$C$15:$C$29,MATCH(B554&amp;"",'الإعدادات'!$A$15:$A$29,0)),""))</f>
        <v/>
      </c>
      <c r="G554" s="19">
        <f>IF(B554&amp;""="","",IFERROR(INDEX('الإعدادات'!$D$15:$D$29,MATCH(B554&amp;"",'الإعدادات'!$A$15:$A$29,0)),""))</f>
        <v/>
      </c>
      <c r="H554" s="19">
        <f>IF(AND(ISNUMBER(C554),ISNUMBER(D554)),C554+D554,"")</f>
        <v/>
      </c>
      <c r="I554" s="20">
        <f>IF(ISNUMBER(H554),IF(ISNUMBER(F554),IF(F554+G554=0,"",H554/(F554+G554)),""),"")</f>
        <v/>
      </c>
      <c r="J554" s="6">
        <f>IF(AND(A554&amp;""="",B554&amp;""=""),"",IF(A554&amp;""="","بدون طالب",IF(NOT(ISNUMBER(F554)),"مادة غير موجودة",IF(I554="","ناقص",IF(I554&gt;='الإعدادات'!$B$4,"ناجح","متعثر")))))</f>
        <v/>
      </c>
      <c r="K554" s="21">
        <f>IF(J554="","",IF(OR(J554="ناجح",J554="متعثر"),1,0))</f>
        <v/>
      </c>
      <c r="L554" s="19">
        <f>IF(K554=1,C554*INDEX('الإعدادات'!$E$15:$E$29,MATCH(B554&amp;"",'الإعدادات'!$A$15:$A$29,0)),"")</f>
        <v/>
      </c>
      <c r="M554" s="19">
        <f>IF(K554=1,D554*INDEX('الإعدادات'!$E$15:$E$29,MATCH(B554&amp;"",'الإعدادات'!$A$15:$A$29,0)),"")</f>
        <v/>
      </c>
      <c r="N554" s="19">
        <f>IF(K554=1,(F554+G554)*INDEX('الإعدادات'!$E$15:$E$29,MATCH(B554&amp;"",'الإعدادات'!$A$15:$A$29,0)),"")</f>
        <v/>
      </c>
      <c r="O554" s="15">
        <f>IF(J554="متعثر",COUNTIF($J$6:J554,"متعثر"),"")</f>
        <v/>
      </c>
      <c r="P554" s="6">
        <f>IF(J554="","",IF(J554="بدون طالب","اختر الطالب",IF(J554="مادة غير موجودة","اختر المادة من الإعدادات",IF(COUNTIF('الطلاب'!$A$6:$A$305,A554&amp;"")=0,"الطالب غير موجود في الطلاب",IF(IF(ISNUMBER(C554),IF(ISNUMBER(F554),IF(C554&gt;F554,1,0),0),0)=1,"أعمال السنة أكبر من الحد الأقصى",IF(IF(ISNUMBER(D554),IF(ISNUMBER(G554),IF(D554&gt;G554,1,0),0),0)=1,"النهائي أكبر من الحد الأقصى",IF(J554="ناقص","درجة غير مكتوبة","")))))))</f>
        <v/>
      </c>
    </row>
    <row r="555">
      <c r="A555" s="5" t="n"/>
      <c r="B555" s="5" t="n"/>
      <c r="C555" s="18" t="n"/>
      <c r="D555" s="18" t="n"/>
      <c r="E555" s="6">
        <f>IF(B555&amp;""="","",IFERROR(INDEX('الإعدادات'!$B$15:$B$29,MATCH(B555&amp;"",'الإعدادات'!$A$15:$A$29,0)),""))</f>
        <v/>
      </c>
      <c r="F555" s="19">
        <f>IF(B555&amp;""="","",IFERROR(INDEX('الإعدادات'!$C$15:$C$29,MATCH(B555&amp;"",'الإعدادات'!$A$15:$A$29,0)),""))</f>
        <v/>
      </c>
      <c r="G555" s="19">
        <f>IF(B555&amp;""="","",IFERROR(INDEX('الإعدادات'!$D$15:$D$29,MATCH(B555&amp;"",'الإعدادات'!$A$15:$A$29,0)),""))</f>
        <v/>
      </c>
      <c r="H555" s="19">
        <f>IF(AND(ISNUMBER(C555),ISNUMBER(D555)),C555+D555,"")</f>
        <v/>
      </c>
      <c r="I555" s="20">
        <f>IF(ISNUMBER(H555),IF(ISNUMBER(F555),IF(F555+G555=0,"",H555/(F555+G555)),""),"")</f>
        <v/>
      </c>
      <c r="J555" s="6">
        <f>IF(AND(A555&amp;""="",B555&amp;""=""),"",IF(A555&amp;""="","بدون طالب",IF(NOT(ISNUMBER(F555)),"مادة غير موجودة",IF(I555="","ناقص",IF(I555&gt;='الإعدادات'!$B$4,"ناجح","متعثر")))))</f>
        <v/>
      </c>
      <c r="K555" s="21">
        <f>IF(J555="","",IF(OR(J555="ناجح",J555="متعثر"),1,0))</f>
        <v/>
      </c>
      <c r="L555" s="19">
        <f>IF(K555=1,C555*INDEX('الإعدادات'!$E$15:$E$29,MATCH(B555&amp;"",'الإعدادات'!$A$15:$A$29,0)),"")</f>
        <v/>
      </c>
      <c r="M555" s="19">
        <f>IF(K555=1,D555*INDEX('الإعدادات'!$E$15:$E$29,MATCH(B555&amp;"",'الإعدادات'!$A$15:$A$29,0)),"")</f>
        <v/>
      </c>
      <c r="N555" s="19">
        <f>IF(K555=1,(F555+G555)*INDEX('الإعدادات'!$E$15:$E$29,MATCH(B555&amp;"",'الإعدادات'!$A$15:$A$29,0)),"")</f>
        <v/>
      </c>
      <c r="O555" s="15">
        <f>IF(J555="متعثر",COUNTIF($J$6:J555,"متعثر"),"")</f>
        <v/>
      </c>
      <c r="P555" s="6">
        <f>IF(J555="","",IF(J555="بدون طالب","اختر الطالب",IF(J555="مادة غير موجودة","اختر المادة من الإعدادات",IF(COUNTIF('الطلاب'!$A$6:$A$305,A555&amp;"")=0,"الطالب غير موجود في الطلاب",IF(IF(ISNUMBER(C555),IF(ISNUMBER(F555),IF(C555&gt;F555,1,0),0),0)=1,"أعمال السنة أكبر من الحد الأقصى",IF(IF(ISNUMBER(D555),IF(ISNUMBER(G555),IF(D555&gt;G555,1,0),0),0)=1,"النهائي أكبر من الحد الأقصى",IF(J555="ناقص","درجة غير مكتوبة","")))))))</f>
        <v/>
      </c>
    </row>
    <row r="556">
      <c r="A556" s="5" t="n"/>
      <c r="B556" s="5" t="n"/>
      <c r="C556" s="18" t="n"/>
      <c r="D556" s="18" t="n"/>
      <c r="E556" s="6">
        <f>IF(B556&amp;""="","",IFERROR(INDEX('الإعدادات'!$B$15:$B$29,MATCH(B556&amp;"",'الإعدادات'!$A$15:$A$29,0)),""))</f>
        <v/>
      </c>
      <c r="F556" s="19">
        <f>IF(B556&amp;""="","",IFERROR(INDEX('الإعدادات'!$C$15:$C$29,MATCH(B556&amp;"",'الإعدادات'!$A$15:$A$29,0)),""))</f>
        <v/>
      </c>
      <c r="G556" s="19">
        <f>IF(B556&amp;""="","",IFERROR(INDEX('الإعدادات'!$D$15:$D$29,MATCH(B556&amp;"",'الإعدادات'!$A$15:$A$29,0)),""))</f>
        <v/>
      </c>
      <c r="H556" s="19">
        <f>IF(AND(ISNUMBER(C556),ISNUMBER(D556)),C556+D556,"")</f>
        <v/>
      </c>
      <c r="I556" s="20">
        <f>IF(ISNUMBER(H556),IF(ISNUMBER(F556),IF(F556+G556=0,"",H556/(F556+G556)),""),"")</f>
        <v/>
      </c>
      <c r="J556" s="6">
        <f>IF(AND(A556&amp;""="",B556&amp;""=""),"",IF(A556&amp;""="","بدون طالب",IF(NOT(ISNUMBER(F556)),"مادة غير موجودة",IF(I556="","ناقص",IF(I556&gt;='الإعدادات'!$B$4,"ناجح","متعثر")))))</f>
        <v/>
      </c>
      <c r="K556" s="21">
        <f>IF(J556="","",IF(OR(J556="ناجح",J556="متعثر"),1,0))</f>
        <v/>
      </c>
      <c r="L556" s="19">
        <f>IF(K556=1,C556*INDEX('الإعدادات'!$E$15:$E$29,MATCH(B556&amp;"",'الإعدادات'!$A$15:$A$29,0)),"")</f>
        <v/>
      </c>
      <c r="M556" s="19">
        <f>IF(K556=1,D556*INDEX('الإعدادات'!$E$15:$E$29,MATCH(B556&amp;"",'الإعدادات'!$A$15:$A$29,0)),"")</f>
        <v/>
      </c>
      <c r="N556" s="19">
        <f>IF(K556=1,(F556+G556)*INDEX('الإعدادات'!$E$15:$E$29,MATCH(B556&amp;"",'الإعدادات'!$A$15:$A$29,0)),"")</f>
        <v/>
      </c>
      <c r="O556" s="15">
        <f>IF(J556="متعثر",COUNTIF($J$6:J556,"متعثر"),"")</f>
        <v/>
      </c>
      <c r="P556" s="6">
        <f>IF(J556="","",IF(J556="بدون طالب","اختر الطالب",IF(J556="مادة غير موجودة","اختر المادة من الإعدادات",IF(COUNTIF('الطلاب'!$A$6:$A$305,A556&amp;"")=0,"الطالب غير موجود في الطلاب",IF(IF(ISNUMBER(C556),IF(ISNUMBER(F556),IF(C556&gt;F556,1,0),0),0)=1,"أعمال السنة أكبر من الحد الأقصى",IF(IF(ISNUMBER(D556),IF(ISNUMBER(G556),IF(D556&gt;G556,1,0),0),0)=1,"النهائي أكبر من الحد الأقصى",IF(J556="ناقص","درجة غير مكتوبة","")))))))</f>
        <v/>
      </c>
    </row>
    <row r="557">
      <c r="A557" s="5" t="n"/>
      <c r="B557" s="5" t="n"/>
      <c r="C557" s="18" t="n"/>
      <c r="D557" s="18" t="n"/>
      <c r="E557" s="6">
        <f>IF(B557&amp;""="","",IFERROR(INDEX('الإعدادات'!$B$15:$B$29,MATCH(B557&amp;"",'الإعدادات'!$A$15:$A$29,0)),""))</f>
        <v/>
      </c>
      <c r="F557" s="19">
        <f>IF(B557&amp;""="","",IFERROR(INDEX('الإعدادات'!$C$15:$C$29,MATCH(B557&amp;"",'الإعدادات'!$A$15:$A$29,0)),""))</f>
        <v/>
      </c>
      <c r="G557" s="19">
        <f>IF(B557&amp;""="","",IFERROR(INDEX('الإعدادات'!$D$15:$D$29,MATCH(B557&amp;"",'الإعدادات'!$A$15:$A$29,0)),""))</f>
        <v/>
      </c>
      <c r="H557" s="19">
        <f>IF(AND(ISNUMBER(C557),ISNUMBER(D557)),C557+D557,"")</f>
        <v/>
      </c>
      <c r="I557" s="20">
        <f>IF(ISNUMBER(H557),IF(ISNUMBER(F557),IF(F557+G557=0,"",H557/(F557+G557)),""),"")</f>
        <v/>
      </c>
      <c r="J557" s="6">
        <f>IF(AND(A557&amp;""="",B557&amp;""=""),"",IF(A557&amp;""="","بدون طالب",IF(NOT(ISNUMBER(F557)),"مادة غير موجودة",IF(I557="","ناقص",IF(I557&gt;='الإعدادات'!$B$4,"ناجح","متعثر")))))</f>
        <v/>
      </c>
      <c r="K557" s="21">
        <f>IF(J557="","",IF(OR(J557="ناجح",J557="متعثر"),1,0))</f>
        <v/>
      </c>
      <c r="L557" s="19">
        <f>IF(K557=1,C557*INDEX('الإعدادات'!$E$15:$E$29,MATCH(B557&amp;"",'الإعدادات'!$A$15:$A$29,0)),"")</f>
        <v/>
      </c>
      <c r="M557" s="19">
        <f>IF(K557=1,D557*INDEX('الإعدادات'!$E$15:$E$29,MATCH(B557&amp;"",'الإعدادات'!$A$15:$A$29,0)),"")</f>
        <v/>
      </c>
      <c r="N557" s="19">
        <f>IF(K557=1,(F557+G557)*INDEX('الإعدادات'!$E$15:$E$29,MATCH(B557&amp;"",'الإعدادات'!$A$15:$A$29,0)),"")</f>
        <v/>
      </c>
      <c r="O557" s="15">
        <f>IF(J557="متعثر",COUNTIF($J$6:J557,"متعثر"),"")</f>
        <v/>
      </c>
      <c r="P557" s="6">
        <f>IF(J557="","",IF(J557="بدون طالب","اختر الطالب",IF(J557="مادة غير موجودة","اختر المادة من الإعدادات",IF(COUNTIF('الطلاب'!$A$6:$A$305,A557&amp;"")=0,"الطالب غير موجود في الطلاب",IF(IF(ISNUMBER(C557),IF(ISNUMBER(F557),IF(C557&gt;F557,1,0),0),0)=1,"أعمال السنة أكبر من الحد الأقصى",IF(IF(ISNUMBER(D557),IF(ISNUMBER(G557),IF(D557&gt;G557,1,0),0),0)=1,"النهائي أكبر من الحد الأقصى",IF(J557="ناقص","درجة غير مكتوبة","")))))))</f>
        <v/>
      </c>
    </row>
    <row r="558">
      <c r="A558" s="5" t="n"/>
      <c r="B558" s="5" t="n"/>
      <c r="C558" s="18" t="n"/>
      <c r="D558" s="18" t="n"/>
      <c r="E558" s="6">
        <f>IF(B558&amp;""="","",IFERROR(INDEX('الإعدادات'!$B$15:$B$29,MATCH(B558&amp;"",'الإعدادات'!$A$15:$A$29,0)),""))</f>
        <v/>
      </c>
      <c r="F558" s="19">
        <f>IF(B558&amp;""="","",IFERROR(INDEX('الإعدادات'!$C$15:$C$29,MATCH(B558&amp;"",'الإعدادات'!$A$15:$A$29,0)),""))</f>
        <v/>
      </c>
      <c r="G558" s="19">
        <f>IF(B558&amp;""="","",IFERROR(INDEX('الإعدادات'!$D$15:$D$29,MATCH(B558&amp;"",'الإعدادات'!$A$15:$A$29,0)),""))</f>
        <v/>
      </c>
      <c r="H558" s="19">
        <f>IF(AND(ISNUMBER(C558),ISNUMBER(D558)),C558+D558,"")</f>
        <v/>
      </c>
      <c r="I558" s="20">
        <f>IF(ISNUMBER(H558),IF(ISNUMBER(F558),IF(F558+G558=0,"",H558/(F558+G558)),""),"")</f>
        <v/>
      </c>
      <c r="J558" s="6">
        <f>IF(AND(A558&amp;""="",B558&amp;""=""),"",IF(A558&amp;""="","بدون طالب",IF(NOT(ISNUMBER(F558)),"مادة غير موجودة",IF(I558="","ناقص",IF(I558&gt;='الإعدادات'!$B$4,"ناجح","متعثر")))))</f>
        <v/>
      </c>
      <c r="K558" s="21">
        <f>IF(J558="","",IF(OR(J558="ناجح",J558="متعثر"),1,0))</f>
        <v/>
      </c>
      <c r="L558" s="19">
        <f>IF(K558=1,C558*INDEX('الإعدادات'!$E$15:$E$29,MATCH(B558&amp;"",'الإعدادات'!$A$15:$A$29,0)),"")</f>
        <v/>
      </c>
      <c r="M558" s="19">
        <f>IF(K558=1,D558*INDEX('الإعدادات'!$E$15:$E$29,MATCH(B558&amp;"",'الإعدادات'!$A$15:$A$29,0)),"")</f>
        <v/>
      </c>
      <c r="N558" s="19">
        <f>IF(K558=1,(F558+G558)*INDEX('الإعدادات'!$E$15:$E$29,MATCH(B558&amp;"",'الإعدادات'!$A$15:$A$29,0)),"")</f>
        <v/>
      </c>
      <c r="O558" s="15">
        <f>IF(J558="متعثر",COUNTIF($J$6:J558,"متعثر"),"")</f>
        <v/>
      </c>
      <c r="P558" s="6">
        <f>IF(J558="","",IF(J558="بدون طالب","اختر الطالب",IF(J558="مادة غير موجودة","اختر المادة من الإعدادات",IF(COUNTIF('الطلاب'!$A$6:$A$305,A558&amp;"")=0,"الطالب غير موجود في الطلاب",IF(IF(ISNUMBER(C558),IF(ISNUMBER(F558),IF(C558&gt;F558,1,0),0),0)=1,"أعمال السنة أكبر من الحد الأقصى",IF(IF(ISNUMBER(D558),IF(ISNUMBER(G558),IF(D558&gt;G558,1,0),0),0)=1,"النهائي أكبر من الحد الأقصى",IF(J558="ناقص","درجة غير مكتوبة","")))))))</f>
        <v/>
      </c>
    </row>
    <row r="559">
      <c r="A559" s="5" t="n"/>
      <c r="B559" s="5" t="n"/>
      <c r="C559" s="18" t="n"/>
      <c r="D559" s="18" t="n"/>
      <c r="E559" s="6">
        <f>IF(B559&amp;""="","",IFERROR(INDEX('الإعدادات'!$B$15:$B$29,MATCH(B559&amp;"",'الإعدادات'!$A$15:$A$29,0)),""))</f>
        <v/>
      </c>
      <c r="F559" s="19">
        <f>IF(B559&amp;""="","",IFERROR(INDEX('الإعدادات'!$C$15:$C$29,MATCH(B559&amp;"",'الإعدادات'!$A$15:$A$29,0)),""))</f>
        <v/>
      </c>
      <c r="G559" s="19">
        <f>IF(B559&amp;""="","",IFERROR(INDEX('الإعدادات'!$D$15:$D$29,MATCH(B559&amp;"",'الإعدادات'!$A$15:$A$29,0)),""))</f>
        <v/>
      </c>
      <c r="H559" s="19">
        <f>IF(AND(ISNUMBER(C559),ISNUMBER(D559)),C559+D559,"")</f>
        <v/>
      </c>
      <c r="I559" s="20">
        <f>IF(ISNUMBER(H559),IF(ISNUMBER(F559),IF(F559+G559=0,"",H559/(F559+G559)),""),"")</f>
        <v/>
      </c>
      <c r="J559" s="6">
        <f>IF(AND(A559&amp;""="",B559&amp;""=""),"",IF(A559&amp;""="","بدون طالب",IF(NOT(ISNUMBER(F559)),"مادة غير موجودة",IF(I559="","ناقص",IF(I559&gt;='الإعدادات'!$B$4,"ناجح","متعثر")))))</f>
        <v/>
      </c>
      <c r="K559" s="21">
        <f>IF(J559="","",IF(OR(J559="ناجح",J559="متعثر"),1,0))</f>
        <v/>
      </c>
      <c r="L559" s="19">
        <f>IF(K559=1,C559*INDEX('الإعدادات'!$E$15:$E$29,MATCH(B559&amp;"",'الإعدادات'!$A$15:$A$29,0)),"")</f>
        <v/>
      </c>
      <c r="M559" s="19">
        <f>IF(K559=1,D559*INDEX('الإعدادات'!$E$15:$E$29,MATCH(B559&amp;"",'الإعدادات'!$A$15:$A$29,0)),"")</f>
        <v/>
      </c>
      <c r="N559" s="19">
        <f>IF(K559=1,(F559+G559)*INDEX('الإعدادات'!$E$15:$E$29,MATCH(B559&amp;"",'الإعدادات'!$A$15:$A$29,0)),"")</f>
        <v/>
      </c>
      <c r="O559" s="15">
        <f>IF(J559="متعثر",COUNTIF($J$6:J559,"متعثر"),"")</f>
        <v/>
      </c>
      <c r="P559" s="6">
        <f>IF(J559="","",IF(J559="بدون طالب","اختر الطالب",IF(J559="مادة غير موجودة","اختر المادة من الإعدادات",IF(COUNTIF('الطلاب'!$A$6:$A$305,A559&amp;"")=0,"الطالب غير موجود في الطلاب",IF(IF(ISNUMBER(C559),IF(ISNUMBER(F559),IF(C559&gt;F559,1,0),0),0)=1,"أعمال السنة أكبر من الحد الأقصى",IF(IF(ISNUMBER(D559),IF(ISNUMBER(G559),IF(D559&gt;G559,1,0),0),0)=1,"النهائي أكبر من الحد الأقصى",IF(J559="ناقص","درجة غير مكتوبة","")))))))</f>
        <v/>
      </c>
    </row>
    <row r="560">
      <c r="A560" s="5" t="n"/>
      <c r="B560" s="5" t="n"/>
      <c r="C560" s="18" t="n"/>
      <c r="D560" s="18" t="n"/>
      <c r="E560" s="6">
        <f>IF(B560&amp;""="","",IFERROR(INDEX('الإعدادات'!$B$15:$B$29,MATCH(B560&amp;"",'الإعدادات'!$A$15:$A$29,0)),""))</f>
        <v/>
      </c>
      <c r="F560" s="19">
        <f>IF(B560&amp;""="","",IFERROR(INDEX('الإعدادات'!$C$15:$C$29,MATCH(B560&amp;"",'الإعدادات'!$A$15:$A$29,0)),""))</f>
        <v/>
      </c>
      <c r="G560" s="19">
        <f>IF(B560&amp;""="","",IFERROR(INDEX('الإعدادات'!$D$15:$D$29,MATCH(B560&amp;"",'الإعدادات'!$A$15:$A$29,0)),""))</f>
        <v/>
      </c>
      <c r="H560" s="19">
        <f>IF(AND(ISNUMBER(C560),ISNUMBER(D560)),C560+D560,"")</f>
        <v/>
      </c>
      <c r="I560" s="20">
        <f>IF(ISNUMBER(H560),IF(ISNUMBER(F560),IF(F560+G560=0,"",H560/(F560+G560)),""),"")</f>
        <v/>
      </c>
      <c r="J560" s="6">
        <f>IF(AND(A560&amp;""="",B560&amp;""=""),"",IF(A560&amp;""="","بدون طالب",IF(NOT(ISNUMBER(F560)),"مادة غير موجودة",IF(I560="","ناقص",IF(I560&gt;='الإعدادات'!$B$4,"ناجح","متعثر")))))</f>
        <v/>
      </c>
      <c r="K560" s="21">
        <f>IF(J560="","",IF(OR(J560="ناجح",J560="متعثر"),1,0))</f>
        <v/>
      </c>
      <c r="L560" s="19">
        <f>IF(K560=1,C560*INDEX('الإعدادات'!$E$15:$E$29,MATCH(B560&amp;"",'الإعدادات'!$A$15:$A$29,0)),"")</f>
        <v/>
      </c>
      <c r="M560" s="19">
        <f>IF(K560=1,D560*INDEX('الإعدادات'!$E$15:$E$29,MATCH(B560&amp;"",'الإعدادات'!$A$15:$A$29,0)),"")</f>
        <v/>
      </c>
      <c r="N560" s="19">
        <f>IF(K560=1,(F560+G560)*INDEX('الإعدادات'!$E$15:$E$29,MATCH(B560&amp;"",'الإعدادات'!$A$15:$A$29,0)),"")</f>
        <v/>
      </c>
      <c r="O560" s="15">
        <f>IF(J560="متعثر",COUNTIF($J$6:J560,"متعثر"),"")</f>
        <v/>
      </c>
      <c r="P560" s="6">
        <f>IF(J560="","",IF(J560="بدون طالب","اختر الطالب",IF(J560="مادة غير موجودة","اختر المادة من الإعدادات",IF(COUNTIF('الطلاب'!$A$6:$A$305,A560&amp;"")=0,"الطالب غير موجود في الطلاب",IF(IF(ISNUMBER(C560),IF(ISNUMBER(F560),IF(C560&gt;F560,1,0),0),0)=1,"أعمال السنة أكبر من الحد الأقصى",IF(IF(ISNUMBER(D560),IF(ISNUMBER(G560),IF(D560&gt;G560,1,0),0),0)=1,"النهائي أكبر من الحد الأقصى",IF(J560="ناقص","درجة غير مكتوبة","")))))))</f>
        <v/>
      </c>
    </row>
    <row r="561">
      <c r="A561" s="5" t="n"/>
      <c r="B561" s="5" t="n"/>
      <c r="C561" s="18" t="n"/>
      <c r="D561" s="18" t="n"/>
      <c r="E561" s="6">
        <f>IF(B561&amp;""="","",IFERROR(INDEX('الإعدادات'!$B$15:$B$29,MATCH(B561&amp;"",'الإعدادات'!$A$15:$A$29,0)),""))</f>
        <v/>
      </c>
      <c r="F561" s="19">
        <f>IF(B561&amp;""="","",IFERROR(INDEX('الإعدادات'!$C$15:$C$29,MATCH(B561&amp;"",'الإعدادات'!$A$15:$A$29,0)),""))</f>
        <v/>
      </c>
      <c r="G561" s="19">
        <f>IF(B561&amp;""="","",IFERROR(INDEX('الإعدادات'!$D$15:$D$29,MATCH(B561&amp;"",'الإعدادات'!$A$15:$A$29,0)),""))</f>
        <v/>
      </c>
      <c r="H561" s="19">
        <f>IF(AND(ISNUMBER(C561),ISNUMBER(D561)),C561+D561,"")</f>
        <v/>
      </c>
      <c r="I561" s="20">
        <f>IF(ISNUMBER(H561),IF(ISNUMBER(F561),IF(F561+G561=0,"",H561/(F561+G561)),""),"")</f>
        <v/>
      </c>
      <c r="J561" s="6">
        <f>IF(AND(A561&amp;""="",B561&amp;""=""),"",IF(A561&amp;""="","بدون طالب",IF(NOT(ISNUMBER(F561)),"مادة غير موجودة",IF(I561="","ناقص",IF(I561&gt;='الإعدادات'!$B$4,"ناجح","متعثر")))))</f>
        <v/>
      </c>
      <c r="K561" s="21">
        <f>IF(J561="","",IF(OR(J561="ناجح",J561="متعثر"),1,0))</f>
        <v/>
      </c>
      <c r="L561" s="19">
        <f>IF(K561=1,C561*INDEX('الإعدادات'!$E$15:$E$29,MATCH(B561&amp;"",'الإعدادات'!$A$15:$A$29,0)),"")</f>
        <v/>
      </c>
      <c r="M561" s="19">
        <f>IF(K561=1,D561*INDEX('الإعدادات'!$E$15:$E$29,MATCH(B561&amp;"",'الإعدادات'!$A$15:$A$29,0)),"")</f>
        <v/>
      </c>
      <c r="N561" s="19">
        <f>IF(K561=1,(F561+G561)*INDEX('الإعدادات'!$E$15:$E$29,MATCH(B561&amp;"",'الإعدادات'!$A$15:$A$29,0)),"")</f>
        <v/>
      </c>
      <c r="O561" s="15">
        <f>IF(J561="متعثر",COUNTIF($J$6:J561,"متعثر"),"")</f>
        <v/>
      </c>
      <c r="P561" s="6">
        <f>IF(J561="","",IF(J561="بدون طالب","اختر الطالب",IF(J561="مادة غير موجودة","اختر المادة من الإعدادات",IF(COUNTIF('الطلاب'!$A$6:$A$305,A561&amp;"")=0,"الطالب غير موجود في الطلاب",IF(IF(ISNUMBER(C561),IF(ISNUMBER(F561),IF(C561&gt;F561,1,0),0),0)=1,"أعمال السنة أكبر من الحد الأقصى",IF(IF(ISNUMBER(D561),IF(ISNUMBER(G561),IF(D561&gt;G561,1,0),0),0)=1,"النهائي أكبر من الحد الأقصى",IF(J561="ناقص","درجة غير مكتوبة","")))))))</f>
        <v/>
      </c>
    </row>
    <row r="562">
      <c r="A562" s="5" t="n"/>
      <c r="B562" s="5" t="n"/>
      <c r="C562" s="18" t="n"/>
      <c r="D562" s="18" t="n"/>
      <c r="E562" s="6">
        <f>IF(B562&amp;""="","",IFERROR(INDEX('الإعدادات'!$B$15:$B$29,MATCH(B562&amp;"",'الإعدادات'!$A$15:$A$29,0)),""))</f>
        <v/>
      </c>
      <c r="F562" s="19">
        <f>IF(B562&amp;""="","",IFERROR(INDEX('الإعدادات'!$C$15:$C$29,MATCH(B562&amp;"",'الإعدادات'!$A$15:$A$29,0)),""))</f>
        <v/>
      </c>
      <c r="G562" s="19">
        <f>IF(B562&amp;""="","",IFERROR(INDEX('الإعدادات'!$D$15:$D$29,MATCH(B562&amp;"",'الإعدادات'!$A$15:$A$29,0)),""))</f>
        <v/>
      </c>
      <c r="H562" s="19">
        <f>IF(AND(ISNUMBER(C562),ISNUMBER(D562)),C562+D562,"")</f>
        <v/>
      </c>
      <c r="I562" s="20">
        <f>IF(ISNUMBER(H562),IF(ISNUMBER(F562),IF(F562+G562=0,"",H562/(F562+G562)),""),"")</f>
        <v/>
      </c>
      <c r="J562" s="6">
        <f>IF(AND(A562&amp;""="",B562&amp;""=""),"",IF(A562&amp;""="","بدون طالب",IF(NOT(ISNUMBER(F562)),"مادة غير موجودة",IF(I562="","ناقص",IF(I562&gt;='الإعدادات'!$B$4,"ناجح","متعثر")))))</f>
        <v/>
      </c>
      <c r="K562" s="21">
        <f>IF(J562="","",IF(OR(J562="ناجح",J562="متعثر"),1,0))</f>
        <v/>
      </c>
      <c r="L562" s="19">
        <f>IF(K562=1,C562*INDEX('الإعدادات'!$E$15:$E$29,MATCH(B562&amp;"",'الإعدادات'!$A$15:$A$29,0)),"")</f>
        <v/>
      </c>
      <c r="M562" s="19">
        <f>IF(K562=1,D562*INDEX('الإعدادات'!$E$15:$E$29,MATCH(B562&amp;"",'الإعدادات'!$A$15:$A$29,0)),"")</f>
        <v/>
      </c>
      <c r="N562" s="19">
        <f>IF(K562=1,(F562+G562)*INDEX('الإعدادات'!$E$15:$E$29,MATCH(B562&amp;"",'الإعدادات'!$A$15:$A$29,0)),"")</f>
        <v/>
      </c>
      <c r="O562" s="15">
        <f>IF(J562="متعثر",COUNTIF($J$6:J562,"متعثر"),"")</f>
        <v/>
      </c>
      <c r="P562" s="6">
        <f>IF(J562="","",IF(J562="بدون طالب","اختر الطالب",IF(J562="مادة غير موجودة","اختر المادة من الإعدادات",IF(COUNTIF('الطلاب'!$A$6:$A$305,A562&amp;"")=0,"الطالب غير موجود في الطلاب",IF(IF(ISNUMBER(C562),IF(ISNUMBER(F562),IF(C562&gt;F562,1,0),0),0)=1,"أعمال السنة أكبر من الحد الأقصى",IF(IF(ISNUMBER(D562),IF(ISNUMBER(G562),IF(D562&gt;G562,1,0),0),0)=1,"النهائي أكبر من الحد الأقصى",IF(J562="ناقص","درجة غير مكتوبة","")))))))</f>
        <v/>
      </c>
    </row>
    <row r="563">
      <c r="A563" s="5" t="n"/>
      <c r="B563" s="5" t="n"/>
      <c r="C563" s="18" t="n"/>
      <c r="D563" s="18" t="n"/>
      <c r="E563" s="6">
        <f>IF(B563&amp;""="","",IFERROR(INDEX('الإعدادات'!$B$15:$B$29,MATCH(B563&amp;"",'الإعدادات'!$A$15:$A$29,0)),""))</f>
        <v/>
      </c>
      <c r="F563" s="19">
        <f>IF(B563&amp;""="","",IFERROR(INDEX('الإعدادات'!$C$15:$C$29,MATCH(B563&amp;"",'الإعدادات'!$A$15:$A$29,0)),""))</f>
        <v/>
      </c>
      <c r="G563" s="19">
        <f>IF(B563&amp;""="","",IFERROR(INDEX('الإعدادات'!$D$15:$D$29,MATCH(B563&amp;"",'الإعدادات'!$A$15:$A$29,0)),""))</f>
        <v/>
      </c>
      <c r="H563" s="19">
        <f>IF(AND(ISNUMBER(C563),ISNUMBER(D563)),C563+D563,"")</f>
        <v/>
      </c>
      <c r="I563" s="20">
        <f>IF(ISNUMBER(H563),IF(ISNUMBER(F563),IF(F563+G563=0,"",H563/(F563+G563)),""),"")</f>
        <v/>
      </c>
      <c r="J563" s="6">
        <f>IF(AND(A563&amp;""="",B563&amp;""=""),"",IF(A563&amp;""="","بدون طالب",IF(NOT(ISNUMBER(F563)),"مادة غير موجودة",IF(I563="","ناقص",IF(I563&gt;='الإعدادات'!$B$4,"ناجح","متعثر")))))</f>
        <v/>
      </c>
      <c r="K563" s="21">
        <f>IF(J563="","",IF(OR(J563="ناجح",J563="متعثر"),1,0))</f>
        <v/>
      </c>
      <c r="L563" s="19">
        <f>IF(K563=1,C563*INDEX('الإعدادات'!$E$15:$E$29,MATCH(B563&amp;"",'الإعدادات'!$A$15:$A$29,0)),"")</f>
        <v/>
      </c>
      <c r="M563" s="19">
        <f>IF(K563=1,D563*INDEX('الإعدادات'!$E$15:$E$29,MATCH(B563&amp;"",'الإعدادات'!$A$15:$A$29,0)),"")</f>
        <v/>
      </c>
      <c r="N563" s="19">
        <f>IF(K563=1,(F563+G563)*INDEX('الإعدادات'!$E$15:$E$29,MATCH(B563&amp;"",'الإعدادات'!$A$15:$A$29,0)),"")</f>
        <v/>
      </c>
      <c r="O563" s="15">
        <f>IF(J563="متعثر",COUNTIF($J$6:J563,"متعثر"),"")</f>
        <v/>
      </c>
      <c r="P563" s="6">
        <f>IF(J563="","",IF(J563="بدون طالب","اختر الطالب",IF(J563="مادة غير موجودة","اختر المادة من الإعدادات",IF(COUNTIF('الطلاب'!$A$6:$A$305,A563&amp;"")=0,"الطالب غير موجود في الطلاب",IF(IF(ISNUMBER(C563),IF(ISNUMBER(F563),IF(C563&gt;F563,1,0),0),0)=1,"أعمال السنة أكبر من الحد الأقصى",IF(IF(ISNUMBER(D563),IF(ISNUMBER(G563),IF(D563&gt;G563,1,0),0),0)=1,"النهائي أكبر من الحد الأقصى",IF(J563="ناقص","درجة غير مكتوبة","")))))))</f>
        <v/>
      </c>
    </row>
    <row r="564">
      <c r="A564" s="5" t="n"/>
      <c r="B564" s="5" t="n"/>
      <c r="C564" s="18" t="n"/>
      <c r="D564" s="18" t="n"/>
      <c r="E564" s="6">
        <f>IF(B564&amp;""="","",IFERROR(INDEX('الإعدادات'!$B$15:$B$29,MATCH(B564&amp;"",'الإعدادات'!$A$15:$A$29,0)),""))</f>
        <v/>
      </c>
      <c r="F564" s="19">
        <f>IF(B564&amp;""="","",IFERROR(INDEX('الإعدادات'!$C$15:$C$29,MATCH(B564&amp;"",'الإعدادات'!$A$15:$A$29,0)),""))</f>
        <v/>
      </c>
      <c r="G564" s="19">
        <f>IF(B564&amp;""="","",IFERROR(INDEX('الإعدادات'!$D$15:$D$29,MATCH(B564&amp;"",'الإعدادات'!$A$15:$A$29,0)),""))</f>
        <v/>
      </c>
      <c r="H564" s="19">
        <f>IF(AND(ISNUMBER(C564),ISNUMBER(D564)),C564+D564,"")</f>
        <v/>
      </c>
      <c r="I564" s="20">
        <f>IF(ISNUMBER(H564),IF(ISNUMBER(F564),IF(F564+G564=0,"",H564/(F564+G564)),""),"")</f>
        <v/>
      </c>
      <c r="J564" s="6">
        <f>IF(AND(A564&amp;""="",B564&amp;""=""),"",IF(A564&amp;""="","بدون طالب",IF(NOT(ISNUMBER(F564)),"مادة غير موجودة",IF(I564="","ناقص",IF(I564&gt;='الإعدادات'!$B$4,"ناجح","متعثر")))))</f>
        <v/>
      </c>
      <c r="K564" s="21">
        <f>IF(J564="","",IF(OR(J564="ناجح",J564="متعثر"),1,0))</f>
        <v/>
      </c>
      <c r="L564" s="19">
        <f>IF(K564=1,C564*INDEX('الإعدادات'!$E$15:$E$29,MATCH(B564&amp;"",'الإعدادات'!$A$15:$A$29,0)),"")</f>
        <v/>
      </c>
      <c r="M564" s="19">
        <f>IF(K564=1,D564*INDEX('الإعدادات'!$E$15:$E$29,MATCH(B564&amp;"",'الإعدادات'!$A$15:$A$29,0)),"")</f>
        <v/>
      </c>
      <c r="N564" s="19">
        <f>IF(K564=1,(F564+G564)*INDEX('الإعدادات'!$E$15:$E$29,MATCH(B564&amp;"",'الإعدادات'!$A$15:$A$29,0)),"")</f>
        <v/>
      </c>
      <c r="O564" s="15">
        <f>IF(J564="متعثر",COUNTIF($J$6:J564,"متعثر"),"")</f>
        <v/>
      </c>
      <c r="P564" s="6">
        <f>IF(J564="","",IF(J564="بدون طالب","اختر الطالب",IF(J564="مادة غير موجودة","اختر المادة من الإعدادات",IF(COUNTIF('الطلاب'!$A$6:$A$305,A564&amp;"")=0,"الطالب غير موجود في الطلاب",IF(IF(ISNUMBER(C564),IF(ISNUMBER(F564),IF(C564&gt;F564,1,0),0),0)=1,"أعمال السنة أكبر من الحد الأقصى",IF(IF(ISNUMBER(D564),IF(ISNUMBER(G564),IF(D564&gt;G564,1,0),0),0)=1,"النهائي أكبر من الحد الأقصى",IF(J564="ناقص","درجة غير مكتوبة","")))))))</f>
        <v/>
      </c>
    </row>
    <row r="565">
      <c r="A565" s="5" t="n"/>
      <c r="B565" s="5" t="n"/>
      <c r="C565" s="18" t="n"/>
      <c r="D565" s="18" t="n"/>
      <c r="E565" s="6">
        <f>IF(B565&amp;""="","",IFERROR(INDEX('الإعدادات'!$B$15:$B$29,MATCH(B565&amp;"",'الإعدادات'!$A$15:$A$29,0)),""))</f>
        <v/>
      </c>
      <c r="F565" s="19">
        <f>IF(B565&amp;""="","",IFERROR(INDEX('الإعدادات'!$C$15:$C$29,MATCH(B565&amp;"",'الإعدادات'!$A$15:$A$29,0)),""))</f>
        <v/>
      </c>
      <c r="G565" s="19">
        <f>IF(B565&amp;""="","",IFERROR(INDEX('الإعدادات'!$D$15:$D$29,MATCH(B565&amp;"",'الإعدادات'!$A$15:$A$29,0)),""))</f>
        <v/>
      </c>
      <c r="H565" s="19">
        <f>IF(AND(ISNUMBER(C565),ISNUMBER(D565)),C565+D565,"")</f>
        <v/>
      </c>
      <c r="I565" s="20">
        <f>IF(ISNUMBER(H565),IF(ISNUMBER(F565),IF(F565+G565=0,"",H565/(F565+G565)),""),"")</f>
        <v/>
      </c>
      <c r="J565" s="6">
        <f>IF(AND(A565&amp;""="",B565&amp;""=""),"",IF(A565&amp;""="","بدون طالب",IF(NOT(ISNUMBER(F565)),"مادة غير موجودة",IF(I565="","ناقص",IF(I565&gt;='الإعدادات'!$B$4,"ناجح","متعثر")))))</f>
        <v/>
      </c>
      <c r="K565" s="21">
        <f>IF(J565="","",IF(OR(J565="ناجح",J565="متعثر"),1,0))</f>
        <v/>
      </c>
      <c r="L565" s="19">
        <f>IF(K565=1,C565*INDEX('الإعدادات'!$E$15:$E$29,MATCH(B565&amp;"",'الإعدادات'!$A$15:$A$29,0)),"")</f>
        <v/>
      </c>
      <c r="M565" s="19">
        <f>IF(K565=1,D565*INDEX('الإعدادات'!$E$15:$E$29,MATCH(B565&amp;"",'الإعدادات'!$A$15:$A$29,0)),"")</f>
        <v/>
      </c>
      <c r="N565" s="19">
        <f>IF(K565=1,(F565+G565)*INDEX('الإعدادات'!$E$15:$E$29,MATCH(B565&amp;"",'الإعدادات'!$A$15:$A$29,0)),"")</f>
        <v/>
      </c>
      <c r="O565" s="15">
        <f>IF(J565="متعثر",COUNTIF($J$6:J565,"متعثر"),"")</f>
        <v/>
      </c>
      <c r="P565" s="6">
        <f>IF(J565="","",IF(J565="بدون طالب","اختر الطالب",IF(J565="مادة غير موجودة","اختر المادة من الإعدادات",IF(COUNTIF('الطلاب'!$A$6:$A$305,A565&amp;"")=0,"الطالب غير موجود في الطلاب",IF(IF(ISNUMBER(C565),IF(ISNUMBER(F565),IF(C565&gt;F565,1,0),0),0)=1,"أعمال السنة أكبر من الحد الأقصى",IF(IF(ISNUMBER(D565),IF(ISNUMBER(G565),IF(D565&gt;G565,1,0),0),0)=1,"النهائي أكبر من الحد الأقصى",IF(J565="ناقص","درجة غير مكتوبة","")))))))</f>
        <v/>
      </c>
    </row>
    <row r="566">
      <c r="A566" s="5" t="n"/>
      <c r="B566" s="5" t="n"/>
      <c r="C566" s="18" t="n"/>
      <c r="D566" s="18" t="n"/>
      <c r="E566" s="6">
        <f>IF(B566&amp;""="","",IFERROR(INDEX('الإعدادات'!$B$15:$B$29,MATCH(B566&amp;"",'الإعدادات'!$A$15:$A$29,0)),""))</f>
        <v/>
      </c>
      <c r="F566" s="19">
        <f>IF(B566&amp;""="","",IFERROR(INDEX('الإعدادات'!$C$15:$C$29,MATCH(B566&amp;"",'الإعدادات'!$A$15:$A$29,0)),""))</f>
        <v/>
      </c>
      <c r="G566" s="19">
        <f>IF(B566&amp;""="","",IFERROR(INDEX('الإعدادات'!$D$15:$D$29,MATCH(B566&amp;"",'الإعدادات'!$A$15:$A$29,0)),""))</f>
        <v/>
      </c>
      <c r="H566" s="19">
        <f>IF(AND(ISNUMBER(C566),ISNUMBER(D566)),C566+D566,"")</f>
        <v/>
      </c>
      <c r="I566" s="20">
        <f>IF(ISNUMBER(H566),IF(ISNUMBER(F566),IF(F566+G566=0,"",H566/(F566+G566)),""),"")</f>
        <v/>
      </c>
      <c r="J566" s="6">
        <f>IF(AND(A566&amp;""="",B566&amp;""=""),"",IF(A566&amp;""="","بدون طالب",IF(NOT(ISNUMBER(F566)),"مادة غير موجودة",IF(I566="","ناقص",IF(I566&gt;='الإعدادات'!$B$4,"ناجح","متعثر")))))</f>
        <v/>
      </c>
      <c r="K566" s="21">
        <f>IF(J566="","",IF(OR(J566="ناجح",J566="متعثر"),1,0))</f>
        <v/>
      </c>
      <c r="L566" s="19">
        <f>IF(K566=1,C566*INDEX('الإعدادات'!$E$15:$E$29,MATCH(B566&amp;"",'الإعدادات'!$A$15:$A$29,0)),"")</f>
        <v/>
      </c>
      <c r="M566" s="19">
        <f>IF(K566=1,D566*INDEX('الإعدادات'!$E$15:$E$29,MATCH(B566&amp;"",'الإعدادات'!$A$15:$A$29,0)),"")</f>
        <v/>
      </c>
      <c r="N566" s="19">
        <f>IF(K566=1,(F566+G566)*INDEX('الإعدادات'!$E$15:$E$29,MATCH(B566&amp;"",'الإعدادات'!$A$15:$A$29,0)),"")</f>
        <v/>
      </c>
      <c r="O566" s="15">
        <f>IF(J566="متعثر",COUNTIF($J$6:J566,"متعثر"),"")</f>
        <v/>
      </c>
      <c r="P566" s="6">
        <f>IF(J566="","",IF(J566="بدون طالب","اختر الطالب",IF(J566="مادة غير موجودة","اختر المادة من الإعدادات",IF(COUNTIF('الطلاب'!$A$6:$A$305,A566&amp;"")=0,"الطالب غير موجود في الطلاب",IF(IF(ISNUMBER(C566),IF(ISNUMBER(F566),IF(C566&gt;F566,1,0),0),0)=1,"أعمال السنة أكبر من الحد الأقصى",IF(IF(ISNUMBER(D566),IF(ISNUMBER(G566),IF(D566&gt;G566,1,0),0),0)=1,"النهائي أكبر من الحد الأقصى",IF(J566="ناقص","درجة غير مكتوبة","")))))))</f>
        <v/>
      </c>
    </row>
    <row r="567">
      <c r="A567" s="5" t="n"/>
      <c r="B567" s="5" t="n"/>
      <c r="C567" s="18" t="n"/>
      <c r="D567" s="18" t="n"/>
      <c r="E567" s="6">
        <f>IF(B567&amp;""="","",IFERROR(INDEX('الإعدادات'!$B$15:$B$29,MATCH(B567&amp;"",'الإعدادات'!$A$15:$A$29,0)),""))</f>
        <v/>
      </c>
      <c r="F567" s="19">
        <f>IF(B567&amp;""="","",IFERROR(INDEX('الإعدادات'!$C$15:$C$29,MATCH(B567&amp;"",'الإعدادات'!$A$15:$A$29,0)),""))</f>
        <v/>
      </c>
      <c r="G567" s="19">
        <f>IF(B567&amp;""="","",IFERROR(INDEX('الإعدادات'!$D$15:$D$29,MATCH(B567&amp;"",'الإعدادات'!$A$15:$A$29,0)),""))</f>
        <v/>
      </c>
      <c r="H567" s="19">
        <f>IF(AND(ISNUMBER(C567),ISNUMBER(D567)),C567+D567,"")</f>
        <v/>
      </c>
      <c r="I567" s="20">
        <f>IF(ISNUMBER(H567),IF(ISNUMBER(F567),IF(F567+G567=0,"",H567/(F567+G567)),""),"")</f>
        <v/>
      </c>
      <c r="J567" s="6">
        <f>IF(AND(A567&amp;""="",B567&amp;""=""),"",IF(A567&amp;""="","بدون طالب",IF(NOT(ISNUMBER(F567)),"مادة غير موجودة",IF(I567="","ناقص",IF(I567&gt;='الإعدادات'!$B$4,"ناجح","متعثر")))))</f>
        <v/>
      </c>
      <c r="K567" s="21">
        <f>IF(J567="","",IF(OR(J567="ناجح",J567="متعثر"),1,0))</f>
        <v/>
      </c>
      <c r="L567" s="19">
        <f>IF(K567=1,C567*INDEX('الإعدادات'!$E$15:$E$29,MATCH(B567&amp;"",'الإعدادات'!$A$15:$A$29,0)),"")</f>
        <v/>
      </c>
      <c r="M567" s="19">
        <f>IF(K567=1,D567*INDEX('الإعدادات'!$E$15:$E$29,MATCH(B567&amp;"",'الإعدادات'!$A$15:$A$29,0)),"")</f>
        <v/>
      </c>
      <c r="N567" s="19">
        <f>IF(K567=1,(F567+G567)*INDEX('الإعدادات'!$E$15:$E$29,MATCH(B567&amp;"",'الإعدادات'!$A$15:$A$29,0)),"")</f>
        <v/>
      </c>
      <c r="O567" s="15">
        <f>IF(J567="متعثر",COUNTIF($J$6:J567,"متعثر"),"")</f>
        <v/>
      </c>
      <c r="P567" s="6">
        <f>IF(J567="","",IF(J567="بدون طالب","اختر الطالب",IF(J567="مادة غير موجودة","اختر المادة من الإعدادات",IF(COUNTIF('الطلاب'!$A$6:$A$305,A567&amp;"")=0,"الطالب غير موجود في الطلاب",IF(IF(ISNUMBER(C567),IF(ISNUMBER(F567),IF(C567&gt;F567,1,0),0),0)=1,"أعمال السنة أكبر من الحد الأقصى",IF(IF(ISNUMBER(D567),IF(ISNUMBER(G567),IF(D567&gt;G567,1,0),0),0)=1,"النهائي أكبر من الحد الأقصى",IF(J567="ناقص","درجة غير مكتوبة","")))))))</f>
        <v/>
      </c>
    </row>
    <row r="568">
      <c r="A568" s="5" t="n"/>
      <c r="B568" s="5" t="n"/>
      <c r="C568" s="18" t="n"/>
      <c r="D568" s="18" t="n"/>
      <c r="E568" s="6">
        <f>IF(B568&amp;""="","",IFERROR(INDEX('الإعدادات'!$B$15:$B$29,MATCH(B568&amp;"",'الإعدادات'!$A$15:$A$29,0)),""))</f>
        <v/>
      </c>
      <c r="F568" s="19">
        <f>IF(B568&amp;""="","",IFERROR(INDEX('الإعدادات'!$C$15:$C$29,MATCH(B568&amp;"",'الإعدادات'!$A$15:$A$29,0)),""))</f>
        <v/>
      </c>
      <c r="G568" s="19">
        <f>IF(B568&amp;""="","",IFERROR(INDEX('الإعدادات'!$D$15:$D$29,MATCH(B568&amp;"",'الإعدادات'!$A$15:$A$29,0)),""))</f>
        <v/>
      </c>
      <c r="H568" s="19">
        <f>IF(AND(ISNUMBER(C568),ISNUMBER(D568)),C568+D568,"")</f>
        <v/>
      </c>
      <c r="I568" s="20">
        <f>IF(ISNUMBER(H568),IF(ISNUMBER(F568),IF(F568+G568=0,"",H568/(F568+G568)),""),"")</f>
        <v/>
      </c>
      <c r="J568" s="6">
        <f>IF(AND(A568&amp;""="",B568&amp;""=""),"",IF(A568&amp;""="","بدون طالب",IF(NOT(ISNUMBER(F568)),"مادة غير موجودة",IF(I568="","ناقص",IF(I568&gt;='الإعدادات'!$B$4,"ناجح","متعثر")))))</f>
        <v/>
      </c>
      <c r="K568" s="21">
        <f>IF(J568="","",IF(OR(J568="ناجح",J568="متعثر"),1,0))</f>
        <v/>
      </c>
      <c r="L568" s="19">
        <f>IF(K568=1,C568*INDEX('الإعدادات'!$E$15:$E$29,MATCH(B568&amp;"",'الإعدادات'!$A$15:$A$29,0)),"")</f>
        <v/>
      </c>
      <c r="M568" s="19">
        <f>IF(K568=1,D568*INDEX('الإعدادات'!$E$15:$E$29,MATCH(B568&amp;"",'الإعدادات'!$A$15:$A$29,0)),"")</f>
        <v/>
      </c>
      <c r="N568" s="19">
        <f>IF(K568=1,(F568+G568)*INDEX('الإعدادات'!$E$15:$E$29,MATCH(B568&amp;"",'الإعدادات'!$A$15:$A$29,0)),"")</f>
        <v/>
      </c>
      <c r="O568" s="15">
        <f>IF(J568="متعثر",COUNTIF($J$6:J568,"متعثر"),"")</f>
        <v/>
      </c>
      <c r="P568" s="6">
        <f>IF(J568="","",IF(J568="بدون طالب","اختر الطالب",IF(J568="مادة غير موجودة","اختر المادة من الإعدادات",IF(COUNTIF('الطلاب'!$A$6:$A$305,A568&amp;"")=0,"الطالب غير موجود في الطلاب",IF(IF(ISNUMBER(C568),IF(ISNUMBER(F568),IF(C568&gt;F568,1,0),0),0)=1,"أعمال السنة أكبر من الحد الأقصى",IF(IF(ISNUMBER(D568),IF(ISNUMBER(G568),IF(D568&gt;G568,1,0),0),0)=1,"النهائي أكبر من الحد الأقصى",IF(J568="ناقص","درجة غير مكتوبة","")))))))</f>
        <v/>
      </c>
    </row>
    <row r="569">
      <c r="A569" s="5" t="n"/>
      <c r="B569" s="5" t="n"/>
      <c r="C569" s="18" t="n"/>
      <c r="D569" s="18" t="n"/>
      <c r="E569" s="6">
        <f>IF(B569&amp;""="","",IFERROR(INDEX('الإعدادات'!$B$15:$B$29,MATCH(B569&amp;"",'الإعدادات'!$A$15:$A$29,0)),""))</f>
        <v/>
      </c>
      <c r="F569" s="19">
        <f>IF(B569&amp;""="","",IFERROR(INDEX('الإعدادات'!$C$15:$C$29,MATCH(B569&amp;"",'الإعدادات'!$A$15:$A$29,0)),""))</f>
        <v/>
      </c>
      <c r="G569" s="19">
        <f>IF(B569&amp;""="","",IFERROR(INDEX('الإعدادات'!$D$15:$D$29,MATCH(B569&amp;"",'الإعدادات'!$A$15:$A$29,0)),""))</f>
        <v/>
      </c>
      <c r="H569" s="19">
        <f>IF(AND(ISNUMBER(C569),ISNUMBER(D569)),C569+D569,"")</f>
        <v/>
      </c>
      <c r="I569" s="20">
        <f>IF(ISNUMBER(H569),IF(ISNUMBER(F569),IF(F569+G569=0,"",H569/(F569+G569)),""),"")</f>
        <v/>
      </c>
      <c r="J569" s="6">
        <f>IF(AND(A569&amp;""="",B569&amp;""=""),"",IF(A569&amp;""="","بدون طالب",IF(NOT(ISNUMBER(F569)),"مادة غير موجودة",IF(I569="","ناقص",IF(I569&gt;='الإعدادات'!$B$4,"ناجح","متعثر")))))</f>
        <v/>
      </c>
      <c r="K569" s="21">
        <f>IF(J569="","",IF(OR(J569="ناجح",J569="متعثر"),1,0))</f>
        <v/>
      </c>
      <c r="L569" s="19">
        <f>IF(K569=1,C569*INDEX('الإعدادات'!$E$15:$E$29,MATCH(B569&amp;"",'الإعدادات'!$A$15:$A$29,0)),"")</f>
        <v/>
      </c>
      <c r="M569" s="19">
        <f>IF(K569=1,D569*INDEX('الإعدادات'!$E$15:$E$29,MATCH(B569&amp;"",'الإعدادات'!$A$15:$A$29,0)),"")</f>
        <v/>
      </c>
      <c r="N569" s="19">
        <f>IF(K569=1,(F569+G569)*INDEX('الإعدادات'!$E$15:$E$29,MATCH(B569&amp;"",'الإعدادات'!$A$15:$A$29,0)),"")</f>
        <v/>
      </c>
      <c r="O569" s="15">
        <f>IF(J569="متعثر",COUNTIF($J$6:J569,"متعثر"),"")</f>
        <v/>
      </c>
      <c r="P569" s="6">
        <f>IF(J569="","",IF(J569="بدون طالب","اختر الطالب",IF(J569="مادة غير موجودة","اختر المادة من الإعدادات",IF(COUNTIF('الطلاب'!$A$6:$A$305,A569&amp;"")=0,"الطالب غير موجود في الطلاب",IF(IF(ISNUMBER(C569),IF(ISNUMBER(F569),IF(C569&gt;F569,1,0),0),0)=1,"أعمال السنة أكبر من الحد الأقصى",IF(IF(ISNUMBER(D569),IF(ISNUMBER(G569),IF(D569&gt;G569,1,0),0),0)=1,"النهائي أكبر من الحد الأقصى",IF(J569="ناقص","درجة غير مكتوبة","")))))))</f>
        <v/>
      </c>
    </row>
    <row r="570">
      <c r="A570" s="5" t="n"/>
      <c r="B570" s="5" t="n"/>
      <c r="C570" s="18" t="n"/>
      <c r="D570" s="18" t="n"/>
      <c r="E570" s="6">
        <f>IF(B570&amp;""="","",IFERROR(INDEX('الإعدادات'!$B$15:$B$29,MATCH(B570&amp;"",'الإعدادات'!$A$15:$A$29,0)),""))</f>
        <v/>
      </c>
      <c r="F570" s="19">
        <f>IF(B570&amp;""="","",IFERROR(INDEX('الإعدادات'!$C$15:$C$29,MATCH(B570&amp;"",'الإعدادات'!$A$15:$A$29,0)),""))</f>
        <v/>
      </c>
      <c r="G570" s="19">
        <f>IF(B570&amp;""="","",IFERROR(INDEX('الإعدادات'!$D$15:$D$29,MATCH(B570&amp;"",'الإعدادات'!$A$15:$A$29,0)),""))</f>
        <v/>
      </c>
      <c r="H570" s="19">
        <f>IF(AND(ISNUMBER(C570),ISNUMBER(D570)),C570+D570,"")</f>
        <v/>
      </c>
      <c r="I570" s="20">
        <f>IF(ISNUMBER(H570),IF(ISNUMBER(F570),IF(F570+G570=0,"",H570/(F570+G570)),""),"")</f>
        <v/>
      </c>
      <c r="J570" s="6">
        <f>IF(AND(A570&amp;""="",B570&amp;""=""),"",IF(A570&amp;""="","بدون طالب",IF(NOT(ISNUMBER(F570)),"مادة غير موجودة",IF(I570="","ناقص",IF(I570&gt;='الإعدادات'!$B$4,"ناجح","متعثر")))))</f>
        <v/>
      </c>
      <c r="K570" s="21">
        <f>IF(J570="","",IF(OR(J570="ناجح",J570="متعثر"),1,0))</f>
        <v/>
      </c>
      <c r="L570" s="19">
        <f>IF(K570=1,C570*INDEX('الإعدادات'!$E$15:$E$29,MATCH(B570&amp;"",'الإعدادات'!$A$15:$A$29,0)),"")</f>
        <v/>
      </c>
      <c r="M570" s="19">
        <f>IF(K570=1,D570*INDEX('الإعدادات'!$E$15:$E$29,MATCH(B570&amp;"",'الإعدادات'!$A$15:$A$29,0)),"")</f>
        <v/>
      </c>
      <c r="N570" s="19">
        <f>IF(K570=1,(F570+G570)*INDEX('الإعدادات'!$E$15:$E$29,MATCH(B570&amp;"",'الإعدادات'!$A$15:$A$29,0)),"")</f>
        <v/>
      </c>
      <c r="O570" s="15">
        <f>IF(J570="متعثر",COUNTIF($J$6:J570,"متعثر"),"")</f>
        <v/>
      </c>
      <c r="P570" s="6">
        <f>IF(J570="","",IF(J570="بدون طالب","اختر الطالب",IF(J570="مادة غير موجودة","اختر المادة من الإعدادات",IF(COUNTIF('الطلاب'!$A$6:$A$305,A570&amp;"")=0,"الطالب غير موجود في الطلاب",IF(IF(ISNUMBER(C570),IF(ISNUMBER(F570),IF(C570&gt;F570,1,0),0),0)=1,"أعمال السنة أكبر من الحد الأقصى",IF(IF(ISNUMBER(D570),IF(ISNUMBER(G570),IF(D570&gt;G570,1,0),0),0)=1,"النهائي أكبر من الحد الأقصى",IF(J570="ناقص","درجة غير مكتوبة","")))))))</f>
        <v/>
      </c>
    </row>
    <row r="571">
      <c r="A571" s="5" t="n"/>
      <c r="B571" s="5" t="n"/>
      <c r="C571" s="18" t="n"/>
      <c r="D571" s="18" t="n"/>
      <c r="E571" s="6">
        <f>IF(B571&amp;""="","",IFERROR(INDEX('الإعدادات'!$B$15:$B$29,MATCH(B571&amp;"",'الإعدادات'!$A$15:$A$29,0)),""))</f>
        <v/>
      </c>
      <c r="F571" s="19">
        <f>IF(B571&amp;""="","",IFERROR(INDEX('الإعدادات'!$C$15:$C$29,MATCH(B571&amp;"",'الإعدادات'!$A$15:$A$29,0)),""))</f>
        <v/>
      </c>
      <c r="G571" s="19">
        <f>IF(B571&amp;""="","",IFERROR(INDEX('الإعدادات'!$D$15:$D$29,MATCH(B571&amp;"",'الإعدادات'!$A$15:$A$29,0)),""))</f>
        <v/>
      </c>
      <c r="H571" s="19">
        <f>IF(AND(ISNUMBER(C571),ISNUMBER(D571)),C571+D571,"")</f>
        <v/>
      </c>
      <c r="I571" s="20">
        <f>IF(ISNUMBER(H571),IF(ISNUMBER(F571),IF(F571+G571=0,"",H571/(F571+G571)),""),"")</f>
        <v/>
      </c>
      <c r="J571" s="6">
        <f>IF(AND(A571&amp;""="",B571&amp;""=""),"",IF(A571&amp;""="","بدون طالب",IF(NOT(ISNUMBER(F571)),"مادة غير موجودة",IF(I571="","ناقص",IF(I571&gt;='الإعدادات'!$B$4,"ناجح","متعثر")))))</f>
        <v/>
      </c>
      <c r="K571" s="21">
        <f>IF(J571="","",IF(OR(J571="ناجح",J571="متعثر"),1,0))</f>
        <v/>
      </c>
      <c r="L571" s="19">
        <f>IF(K571=1,C571*INDEX('الإعدادات'!$E$15:$E$29,MATCH(B571&amp;"",'الإعدادات'!$A$15:$A$29,0)),"")</f>
        <v/>
      </c>
      <c r="M571" s="19">
        <f>IF(K571=1,D571*INDEX('الإعدادات'!$E$15:$E$29,MATCH(B571&amp;"",'الإعدادات'!$A$15:$A$29,0)),"")</f>
        <v/>
      </c>
      <c r="N571" s="19">
        <f>IF(K571=1,(F571+G571)*INDEX('الإعدادات'!$E$15:$E$29,MATCH(B571&amp;"",'الإعدادات'!$A$15:$A$29,0)),"")</f>
        <v/>
      </c>
      <c r="O571" s="15">
        <f>IF(J571="متعثر",COUNTIF($J$6:J571,"متعثر"),"")</f>
        <v/>
      </c>
      <c r="P571" s="6">
        <f>IF(J571="","",IF(J571="بدون طالب","اختر الطالب",IF(J571="مادة غير موجودة","اختر المادة من الإعدادات",IF(COUNTIF('الطلاب'!$A$6:$A$305,A571&amp;"")=0,"الطالب غير موجود في الطلاب",IF(IF(ISNUMBER(C571),IF(ISNUMBER(F571),IF(C571&gt;F571,1,0),0),0)=1,"أعمال السنة أكبر من الحد الأقصى",IF(IF(ISNUMBER(D571),IF(ISNUMBER(G571),IF(D571&gt;G571,1,0),0),0)=1,"النهائي أكبر من الحد الأقصى",IF(J571="ناقص","درجة غير مكتوبة","")))))))</f>
        <v/>
      </c>
    </row>
    <row r="572">
      <c r="A572" s="5" t="n"/>
      <c r="B572" s="5" t="n"/>
      <c r="C572" s="18" t="n"/>
      <c r="D572" s="18" t="n"/>
      <c r="E572" s="6">
        <f>IF(B572&amp;""="","",IFERROR(INDEX('الإعدادات'!$B$15:$B$29,MATCH(B572&amp;"",'الإعدادات'!$A$15:$A$29,0)),""))</f>
        <v/>
      </c>
      <c r="F572" s="19">
        <f>IF(B572&amp;""="","",IFERROR(INDEX('الإعدادات'!$C$15:$C$29,MATCH(B572&amp;"",'الإعدادات'!$A$15:$A$29,0)),""))</f>
        <v/>
      </c>
      <c r="G572" s="19">
        <f>IF(B572&amp;""="","",IFERROR(INDEX('الإعدادات'!$D$15:$D$29,MATCH(B572&amp;"",'الإعدادات'!$A$15:$A$29,0)),""))</f>
        <v/>
      </c>
      <c r="H572" s="19">
        <f>IF(AND(ISNUMBER(C572),ISNUMBER(D572)),C572+D572,"")</f>
        <v/>
      </c>
      <c r="I572" s="20">
        <f>IF(ISNUMBER(H572),IF(ISNUMBER(F572),IF(F572+G572=0,"",H572/(F572+G572)),""),"")</f>
        <v/>
      </c>
      <c r="J572" s="6">
        <f>IF(AND(A572&amp;""="",B572&amp;""=""),"",IF(A572&amp;""="","بدون طالب",IF(NOT(ISNUMBER(F572)),"مادة غير موجودة",IF(I572="","ناقص",IF(I572&gt;='الإعدادات'!$B$4,"ناجح","متعثر")))))</f>
        <v/>
      </c>
      <c r="K572" s="21">
        <f>IF(J572="","",IF(OR(J572="ناجح",J572="متعثر"),1,0))</f>
        <v/>
      </c>
      <c r="L572" s="19">
        <f>IF(K572=1,C572*INDEX('الإعدادات'!$E$15:$E$29,MATCH(B572&amp;"",'الإعدادات'!$A$15:$A$29,0)),"")</f>
        <v/>
      </c>
      <c r="M572" s="19">
        <f>IF(K572=1,D572*INDEX('الإعدادات'!$E$15:$E$29,MATCH(B572&amp;"",'الإعدادات'!$A$15:$A$29,0)),"")</f>
        <v/>
      </c>
      <c r="N572" s="19">
        <f>IF(K572=1,(F572+G572)*INDEX('الإعدادات'!$E$15:$E$29,MATCH(B572&amp;"",'الإعدادات'!$A$15:$A$29,0)),"")</f>
        <v/>
      </c>
      <c r="O572" s="15">
        <f>IF(J572="متعثر",COUNTIF($J$6:J572,"متعثر"),"")</f>
        <v/>
      </c>
      <c r="P572" s="6">
        <f>IF(J572="","",IF(J572="بدون طالب","اختر الطالب",IF(J572="مادة غير موجودة","اختر المادة من الإعدادات",IF(COUNTIF('الطلاب'!$A$6:$A$305,A572&amp;"")=0,"الطالب غير موجود في الطلاب",IF(IF(ISNUMBER(C572),IF(ISNUMBER(F572),IF(C572&gt;F572,1,0),0),0)=1,"أعمال السنة أكبر من الحد الأقصى",IF(IF(ISNUMBER(D572),IF(ISNUMBER(G572),IF(D572&gt;G572,1,0),0),0)=1,"النهائي أكبر من الحد الأقصى",IF(J572="ناقص","درجة غير مكتوبة","")))))))</f>
        <v/>
      </c>
    </row>
    <row r="573">
      <c r="A573" s="5" t="n"/>
      <c r="B573" s="5" t="n"/>
      <c r="C573" s="18" t="n"/>
      <c r="D573" s="18" t="n"/>
      <c r="E573" s="6">
        <f>IF(B573&amp;""="","",IFERROR(INDEX('الإعدادات'!$B$15:$B$29,MATCH(B573&amp;"",'الإعدادات'!$A$15:$A$29,0)),""))</f>
        <v/>
      </c>
      <c r="F573" s="19">
        <f>IF(B573&amp;""="","",IFERROR(INDEX('الإعدادات'!$C$15:$C$29,MATCH(B573&amp;"",'الإعدادات'!$A$15:$A$29,0)),""))</f>
        <v/>
      </c>
      <c r="G573" s="19">
        <f>IF(B573&amp;""="","",IFERROR(INDEX('الإعدادات'!$D$15:$D$29,MATCH(B573&amp;"",'الإعدادات'!$A$15:$A$29,0)),""))</f>
        <v/>
      </c>
      <c r="H573" s="19">
        <f>IF(AND(ISNUMBER(C573),ISNUMBER(D573)),C573+D573,"")</f>
        <v/>
      </c>
      <c r="I573" s="20">
        <f>IF(ISNUMBER(H573),IF(ISNUMBER(F573),IF(F573+G573=0,"",H573/(F573+G573)),""),"")</f>
        <v/>
      </c>
      <c r="J573" s="6">
        <f>IF(AND(A573&amp;""="",B573&amp;""=""),"",IF(A573&amp;""="","بدون طالب",IF(NOT(ISNUMBER(F573)),"مادة غير موجودة",IF(I573="","ناقص",IF(I573&gt;='الإعدادات'!$B$4,"ناجح","متعثر")))))</f>
        <v/>
      </c>
      <c r="K573" s="21">
        <f>IF(J573="","",IF(OR(J573="ناجح",J573="متعثر"),1,0))</f>
        <v/>
      </c>
      <c r="L573" s="19">
        <f>IF(K573=1,C573*INDEX('الإعدادات'!$E$15:$E$29,MATCH(B573&amp;"",'الإعدادات'!$A$15:$A$29,0)),"")</f>
        <v/>
      </c>
      <c r="M573" s="19">
        <f>IF(K573=1,D573*INDEX('الإعدادات'!$E$15:$E$29,MATCH(B573&amp;"",'الإعدادات'!$A$15:$A$29,0)),"")</f>
        <v/>
      </c>
      <c r="N573" s="19">
        <f>IF(K573=1,(F573+G573)*INDEX('الإعدادات'!$E$15:$E$29,MATCH(B573&amp;"",'الإعدادات'!$A$15:$A$29,0)),"")</f>
        <v/>
      </c>
      <c r="O573" s="15">
        <f>IF(J573="متعثر",COUNTIF($J$6:J573,"متعثر"),"")</f>
        <v/>
      </c>
      <c r="P573" s="6">
        <f>IF(J573="","",IF(J573="بدون طالب","اختر الطالب",IF(J573="مادة غير موجودة","اختر المادة من الإعدادات",IF(COUNTIF('الطلاب'!$A$6:$A$305,A573&amp;"")=0,"الطالب غير موجود في الطلاب",IF(IF(ISNUMBER(C573),IF(ISNUMBER(F573),IF(C573&gt;F573,1,0),0),0)=1,"أعمال السنة أكبر من الحد الأقصى",IF(IF(ISNUMBER(D573),IF(ISNUMBER(G573),IF(D573&gt;G573,1,0),0),0)=1,"النهائي أكبر من الحد الأقصى",IF(J573="ناقص","درجة غير مكتوبة","")))))))</f>
        <v/>
      </c>
    </row>
    <row r="574">
      <c r="A574" s="5" t="n"/>
      <c r="B574" s="5" t="n"/>
      <c r="C574" s="18" t="n"/>
      <c r="D574" s="18" t="n"/>
      <c r="E574" s="6">
        <f>IF(B574&amp;""="","",IFERROR(INDEX('الإعدادات'!$B$15:$B$29,MATCH(B574&amp;"",'الإعدادات'!$A$15:$A$29,0)),""))</f>
        <v/>
      </c>
      <c r="F574" s="19">
        <f>IF(B574&amp;""="","",IFERROR(INDEX('الإعدادات'!$C$15:$C$29,MATCH(B574&amp;"",'الإعدادات'!$A$15:$A$29,0)),""))</f>
        <v/>
      </c>
      <c r="G574" s="19">
        <f>IF(B574&amp;""="","",IFERROR(INDEX('الإعدادات'!$D$15:$D$29,MATCH(B574&amp;"",'الإعدادات'!$A$15:$A$29,0)),""))</f>
        <v/>
      </c>
      <c r="H574" s="19">
        <f>IF(AND(ISNUMBER(C574),ISNUMBER(D574)),C574+D574,"")</f>
        <v/>
      </c>
      <c r="I574" s="20">
        <f>IF(ISNUMBER(H574),IF(ISNUMBER(F574),IF(F574+G574=0,"",H574/(F574+G574)),""),"")</f>
        <v/>
      </c>
      <c r="J574" s="6">
        <f>IF(AND(A574&amp;""="",B574&amp;""=""),"",IF(A574&amp;""="","بدون طالب",IF(NOT(ISNUMBER(F574)),"مادة غير موجودة",IF(I574="","ناقص",IF(I574&gt;='الإعدادات'!$B$4,"ناجح","متعثر")))))</f>
        <v/>
      </c>
      <c r="K574" s="21">
        <f>IF(J574="","",IF(OR(J574="ناجح",J574="متعثر"),1,0))</f>
        <v/>
      </c>
      <c r="L574" s="19">
        <f>IF(K574=1,C574*INDEX('الإعدادات'!$E$15:$E$29,MATCH(B574&amp;"",'الإعدادات'!$A$15:$A$29,0)),"")</f>
        <v/>
      </c>
      <c r="M574" s="19">
        <f>IF(K574=1,D574*INDEX('الإعدادات'!$E$15:$E$29,MATCH(B574&amp;"",'الإعدادات'!$A$15:$A$29,0)),"")</f>
        <v/>
      </c>
      <c r="N574" s="19">
        <f>IF(K574=1,(F574+G574)*INDEX('الإعدادات'!$E$15:$E$29,MATCH(B574&amp;"",'الإعدادات'!$A$15:$A$29,0)),"")</f>
        <v/>
      </c>
      <c r="O574" s="15">
        <f>IF(J574="متعثر",COUNTIF($J$6:J574,"متعثر"),"")</f>
        <v/>
      </c>
      <c r="P574" s="6">
        <f>IF(J574="","",IF(J574="بدون طالب","اختر الطالب",IF(J574="مادة غير موجودة","اختر المادة من الإعدادات",IF(COUNTIF('الطلاب'!$A$6:$A$305,A574&amp;"")=0,"الطالب غير موجود في الطلاب",IF(IF(ISNUMBER(C574),IF(ISNUMBER(F574),IF(C574&gt;F574,1,0),0),0)=1,"أعمال السنة أكبر من الحد الأقصى",IF(IF(ISNUMBER(D574),IF(ISNUMBER(G574),IF(D574&gt;G574,1,0),0),0)=1,"النهائي أكبر من الحد الأقصى",IF(J574="ناقص","درجة غير مكتوبة","")))))))</f>
        <v/>
      </c>
    </row>
    <row r="575">
      <c r="A575" s="5" t="n"/>
      <c r="B575" s="5" t="n"/>
      <c r="C575" s="18" t="n"/>
      <c r="D575" s="18" t="n"/>
      <c r="E575" s="6">
        <f>IF(B575&amp;""="","",IFERROR(INDEX('الإعدادات'!$B$15:$B$29,MATCH(B575&amp;"",'الإعدادات'!$A$15:$A$29,0)),""))</f>
        <v/>
      </c>
      <c r="F575" s="19">
        <f>IF(B575&amp;""="","",IFERROR(INDEX('الإعدادات'!$C$15:$C$29,MATCH(B575&amp;"",'الإعدادات'!$A$15:$A$29,0)),""))</f>
        <v/>
      </c>
      <c r="G575" s="19">
        <f>IF(B575&amp;""="","",IFERROR(INDEX('الإعدادات'!$D$15:$D$29,MATCH(B575&amp;"",'الإعدادات'!$A$15:$A$29,0)),""))</f>
        <v/>
      </c>
      <c r="H575" s="19">
        <f>IF(AND(ISNUMBER(C575),ISNUMBER(D575)),C575+D575,"")</f>
        <v/>
      </c>
      <c r="I575" s="20">
        <f>IF(ISNUMBER(H575),IF(ISNUMBER(F575),IF(F575+G575=0,"",H575/(F575+G575)),""),"")</f>
        <v/>
      </c>
      <c r="J575" s="6">
        <f>IF(AND(A575&amp;""="",B575&amp;""=""),"",IF(A575&amp;""="","بدون طالب",IF(NOT(ISNUMBER(F575)),"مادة غير موجودة",IF(I575="","ناقص",IF(I575&gt;='الإعدادات'!$B$4,"ناجح","متعثر")))))</f>
        <v/>
      </c>
      <c r="K575" s="21">
        <f>IF(J575="","",IF(OR(J575="ناجح",J575="متعثر"),1,0))</f>
        <v/>
      </c>
      <c r="L575" s="19">
        <f>IF(K575=1,C575*INDEX('الإعدادات'!$E$15:$E$29,MATCH(B575&amp;"",'الإعدادات'!$A$15:$A$29,0)),"")</f>
        <v/>
      </c>
      <c r="M575" s="19">
        <f>IF(K575=1,D575*INDEX('الإعدادات'!$E$15:$E$29,MATCH(B575&amp;"",'الإعدادات'!$A$15:$A$29,0)),"")</f>
        <v/>
      </c>
      <c r="N575" s="19">
        <f>IF(K575=1,(F575+G575)*INDEX('الإعدادات'!$E$15:$E$29,MATCH(B575&amp;"",'الإعدادات'!$A$15:$A$29,0)),"")</f>
        <v/>
      </c>
      <c r="O575" s="15">
        <f>IF(J575="متعثر",COUNTIF($J$6:J575,"متعثر"),"")</f>
        <v/>
      </c>
      <c r="P575" s="6">
        <f>IF(J575="","",IF(J575="بدون طالب","اختر الطالب",IF(J575="مادة غير موجودة","اختر المادة من الإعدادات",IF(COUNTIF('الطلاب'!$A$6:$A$305,A575&amp;"")=0,"الطالب غير موجود في الطلاب",IF(IF(ISNUMBER(C575),IF(ISNUMBER(F575),IF(C575&gt;F575,1,0),0),0)=1,"أعمال السنة أكبر من الحد الأقصى",IF(IF(ISNUMBER(D575),IF(ISNUMBER(G575),IF(D575&gt;G575,1,0),0),0)=1,"النهائي أكبر من الحد الأقصى",IF(J575="ناقص","درجة غير مكتوبة","")))))))</f>
        <v/>
      </c>
    </row>
    <row r="576">
      <c r="A576" s="5" t="n"/>
      <c r="B576" s="5" t="n"/>
      <c r="C576" s="18" t="n"/>
      <c r="D576" s="18" t="n"/>
      <c r="E576" s="6">
        <f>IF(B576&amp;""="","",IFERROR(INDEX('الإعدادات'!$B$15:$B$29,MATCH(B576&amp;"",'الإعدادات'!$A$15:$A$29,0)),""))</f>
        <v/>
      </c>
      <c r="F576" s="19">
        <f>IF(B576&amp;""="","",IFERROR(INDEX('الإعدادات'!$C$15:$C$29,MATCH(B576&amp;"",'الإعدادات'!$A$15:$A$29,0)),""))</f>
        <v/>
      </c>
      <c r="G576" s="19">
        <f>IF(B576&amp;""="","",IFERROR(INDEX('الإعدادات'!$D$15:$D$29,MATCH(B576&amp;"",'الإعدادات'!$A$15:$A$29,0)),""))</f>
        <v/>
      </c>
      <c r="H576" s="19">
        <f>IF(AND(ISNUMBER(C576),ISNUMBER(D576)),C576+D576,"")</f>
        <v/>
      </c>
      <c r="I576" s="20">
        <f>IF(ISNUMBER(H576),IF(ISNUMBER(F576),IF(F576+G576=0,"",H576/(F576+G576)),""),"")</f>
        <v/>
      </c>
      <c r="J576" s="6">
        <f>IF(AND(A576&amp;""="",B576&amp;""=""),"",IF(A576&amp;""="","بدون طالب",IF(NOT(ISNUMBER(F576)),"مادة غير موجودة",IF(I576="","ناقص",IF(I576&gt;='الإعدادات'!$B$4,"ناجح","متعثر")))))</f>
        <v/>
      </c>
      <c r="K576" s="21">
        <f>IF(J576="","",IF(OR(J576="ناجح",J576="متعثر"),1,0))</f>
        <v/>
      </c>
      <c r="L576" s="19">
        <f>IF(K576=1,C576*INDEX('الإعدادات'!$E$15:$E$29,MATCH(B576&amp;"",'الإعدادات'!$A$15:$A$29,0)),"")</f>
        <v/>
      </c>
      <c r="M576" s="19">
        <f>IF(K576=1,D576*INDEX('الإعدادات'!$E$15:$E$29,MATCH(B576&amp;"",'الإعدادات'!$A$15:$A$29,0)),"")</f>
        <v/>
      </c>
      <c r="N576" s="19">
        <f>IF(K576=1,(F576+G576)*INDEX('الإعدادات'!$E$15:$E$29,MATCH(B576&amp;"",'الإعدادات'!$A$15:$A$29,0)),"")</f>
        <v/>
      </c>
      <c r="O576" s="15">
        <f>IF(J576="متعثر",COUNTIF($J$6:J576,"متعثر"),"")</f>
        <v/>
      </c>
      <c r="P576" s="6">
        <f>IF(J576="","",IF(J576="بدون طالب","اختر الطالب",IF(J576="مادة غير موجودة","اختر المادة من الإعدادات",IF(COUNTIF('الطلاب'!$A$6:$A$305,A576&amp;"")=0,"الطالب غير موجود في الطلاب",IF(IF(ISNUMBER(C576),IF(ISNUMBER(F576),IF(C576&gt;F576,1,0),0),0)=1,"أعمال السنة أكبر من الحد الأقصى",IF(IF(ISNUMBER(D576),IF(ISNUMBER(G576),IF(D576&gt;G576,1,0),0),0)=1,"النهائي أكبر من الحد الأقصى",IF(J576="ناقص","درجة غير مكتوبة","")))))))</f>
        <v/>
      </c>
    </row>
    <row r="577">
      <c r="A577" s="5" t="n"/>
      <c r="B577" s="5" t="n"/>
      <c r="C577" s="18" t="n"/>
      <c r="D577" s="18" t="n"/>
      <c r="E577" s="6">
        <f>IF(B577&amp;""="","",IFERROR(INDEX('الإعدادات'!$B$15:$B$29,MATCH(B577&amp;"",'الإعدادات'!$A$15:$A$29,0)),""))</f>
        <v/>
      </c>
      <c r="F577" s="19">
        <f>IF(B577&amp;""="","",IFERROR(INDEX('الإعدادات'!$C$15:$C$29,MATCH(B577&amp;"",'الإعدادات'!$A$15:$A$29,0)),""))</f>
        <v/>
      </c>
      <c r="G577" s="19">
        <f>IF(B577&amp;""="","",IFERROR(INDEX('الإعدادات'!$D$15:$D$29,MATCH(B577&amp;"",'الإعدادات'!$A$15:$A$29,0)),""))</f>
        <v/>
      </c>
      <c r="H577" s="19">
        <f>IF(AND(ISNUMBER(C577),ISNUMBER(D577)),C577+D577,"")</f>
        <v/>
      </c>
      <c r="I577" s="20">
        <f>IF(ISNUMBER(H577),IF(ISNUMBER(F577),IF(F577+G577=0,"",H577/(F577+G577)),""),"")</f>
        <v/>
      </c>
      <c r="J577" s="6">
        <f>IF(AND(A577&amp;""="",B577&amp;""=""),"",IF(A577&amp;""="","بدون طالب",IF(NOT(ISNUMBER(F577)),"مادة غير موجودة",IF(I577="","ناقص",IF(I577&gt;='الإعدادات'!$B$4,"ناجح","متعثر")))))</f>
        <v/>
      </c>
      <c r="K577" s="21">
        <f>IF(J577="","",IF(OR(J577="ناجح",J577="متعثر"),1,0))</f>
        <v/>
      </c>
      <c r="L577" s="19">
        <f>IF(K577=1,C577*INDEX('الإعدادات'!$E$15:$E$29,MATCH(B577&amp;"",'الإعدادات'!$A$15:$A$29,0)),"")</f>
        <v/>
      </c>
      <c r="M577" s="19">
        <f>IF(K577=1,D577*INDEX('الإعدادات'!$E$15:$E$29,MATCH(B577&amp;"",'الإعدادات'!$A$15:$A$29,0)),"")</f>
        <v/>
      </c>
      <c r="N577" s="19">
        <f>IF(K577=1,(F577+G577)*INDEX('الإعدادات'!$E$15:$E$29,MATCH(B577&amp;"",'الإعدادات'!$A$15:$A$29,0)),"")</f>
        <v/>
      </c>
      <c r="O577" s="15">
        <f>IF(J577="متعثر",COUNTIF($J$6:J577,"متعثر"),"")</f>
        <v/>
      </c>
      <c r="P577" s="6">
        <f>IF(J577="","",IF(J577="بدون طالب","اختر الطالب",IF(J577="مادة غير موجودة","اختر المادة من الإعدادات",IF(COUNTIF('الطلاب'!$A$6:$A$305,A577&amp;"")=0,"الطالب غير موجود في الطلاب",IF(IF(ISNUMBER(C577),IF(ISNUMBER(F577),IF(C577&gt;F577,1,0),0),0)=1,"أعمال السنة أكبر من الحد الأقصى",IF(IF(ISNUMBER(D577),IF(ISNUMBER(G577),IF(D577&gt;G577,1,0),0),0)=1,"النهائي أكبر من الحد الأقصى",IF(J577="ناقص","درجة غير مكتوبة","")))))))</f>
        <v/>
      </c>
    </row>
    <row r="578">
      <c r="A578" s="5" t="n"/>
      <c r="B578" s="5" t="n"/>
      <c r="C578" s="18" t="n"/>
      <c r="D578" s="18" t="n"/>
      <c r="E578" s="6">
        <f>IF(B578&amp;""="","",IFERROR(INDEX('الإعدادات'!$B$15:$B$29,MATCH(B578&amp;"",'الإعدادات'!$A$15:$A$29,0)),""))</f>
        <v/>
      </c>
      <c r="F578" s="19">
        <f>IF(B578&amp;""="","",IFERROR(INDEX('الإعدادات'!$C$15:$C$29,MATCH(B578&amp;"",'الإعدادات'!$A$15:$A$29,0)),""))</f>
        <v/>
      </c>
      <c r="G578" s="19">
        <f>IF(B578&amp;""="","",IFERROR(INDEX('الإعدادات'!$D$15:$D$29,MATCH(B578&amp;"",'الإعدادات'!$A$15:$A$29,0)),""))</f>
        <v/>
      </c>
      <c r="H578" s="19">
        <f>IF(AND(ISNUMBER(C578),ISNUMBER(D578)),C578+D578,"")</f>
        <v/>
      </c>
      <c r="I578" s="20">
        <f>IF(ISNUMBER(H578),IF(ISNUMBER(F578),IF(F578+G578=0,"",H578/(F578+G578)),""),"")</f>
        <v/>
      </c>
      <c r="J578" s="6">
        <f>IF(AND(A578&amp;""="",B578&amp;""=""),"",IF(A578&amp;""="","بدون طالب",IF(NOT(ISNUMBER(F578)),"مادة غير موجودة",IF(I578="","ناقص",IF(I578&gt;='الإعدادات'!$B$4,"ناجح","متعثر")))))</f>
        <v/>
      </c>
      <c r="K578" s="21">
        <f>IF(J578="","",IF(OR(J578="ناجح",J578="متعثر"),1,0))</f>
        <v/>
      </c>
      <c r="L578" s="19">
        <f>IF(K578=1,C578*INDEX('الإعدادات'!$E$15:$E$29,MATCH(B578&amp;"",'الإعدادات'!$A$15:$A$29,0)),"")</f>
        <v/>
      </c>
      <c r="M578" s="19">
        <f>IF(K578=1,D578*INDEX('الإعدادات'!$E$15:$E$29,MATCH(B578&amp;"",'الإعدادات'!$A$15:$A$29,0)),"")</f>
        <v/>
      </c>
      <c r="N578" s="19">
        <f>IF(K578=1,(F578+G578)*INDEX('الإعدادات'!$E$15:$E$29,MATCH(B578&amp;"",'الإعدادات'!$A$15:$A$29,0)),"")</f>
        <v/>
      </c>
      <c r="O578" s="15">
        <f>IF(J578="متعثر",COUNTIF($J$6:J578,"متعثر"),"")</f>
        <v/>
      </c>
      <c r="P578" s="6">
        <f>IF(J578="","",IF(J578="بدون طالب","اختر الطالب",IF(J578="مادة غير موجودة","اختر المادة من الإعدادات",IF(COUNTIF('الطلاب'!$A$6:$A$305,A578&amp;"")=0,"الطالب غير موجود في الطلاب",IF(IF(ISNUMBER(C578),IF(ISNUMBER(F578),IF(C578&gt;F578,1,0),0),0)=1,"أعمال السنة أكبر من الحد الأقصى",IF(IF(ISNUMBER(D578),IF(ISNUMBER(G578),IF(D578&gt;G578,1,0),0),0)=1,"النهائي أكبر من الحد الأقصى",IF(J578="ناقص","درجة غير مكتوبة","")))))))</f>
        <v/>
      </c>
    </row>
    <row r="579">
      <c r="A579" s="5" t="n"/>
      <c r="B579" s="5" t="n"/>
      <c r="C579" s="18" t="n"/>
      <c r="D579" s="18" t="n"/>
      <c r="E579" s="6">
        <f>IF(B579&amp;""="","",IFERROR(INDEX('الإعدادات'!$B$15:$B$29,MATCH(B579&amp;"",'الإعدادات'!$A$15:$A$29,0)),""))</f>
        <v/>
      </c>
      <c r="F579" s="19">
        <f>IF(B579&amp;""="","",IFERROR(INDEX('الإعدادات'!$C$15:$C$29,MATCH(B579&amp;"",'الإعدادات'!$A$15:$A$29,0)),""))</f>
        <v/>
      </c>
      <c r="G579" s="19">
        <f>IF(B579&amp;""="","",IFERROR(INDEX('الإعدادات'!$D$15:$D$29,MATCH(B579&amp;"",'الإعدادات'!$A$15:$A$29,0)),""))</f>
        <v/>
      </c>
      <c r="H579" s="19">
        <f>IF(AND(ISNUMBER(C579),ISNUMBER(D579)),C579+D579,"")</f>
        <v/>
      </c>
      <c r="I579" s="20">
        <f>IF(ISNUMBER(H579),IF(ISNUMBER(F579),IF(F579+G579=0,"",H579/(F579+G579)),""),"")</f>
        <v/>
      </c>
      <c r="J579" s="6">
        <f>IF(AND(A579&amp;""="",B579&amp;""=""),"",IF(A579&amp;""="","بدون طالب",IF(NOT(ISNUMBER(F579)),"مادة غير موجودة",IF(I579="","ناقص",IF(I579&gt;='الإعدادات'!$B$4,"ناجح","متعثر")))))</f>
        <v/>
      </c>
      <c r="K579" s="21">
        <f>IF(J579="","",IF(OR(J579="ناجح",J579="متعثر"),1,0))</f>
        <v/>
      </c>
      <c r="L579" s="19">
        <f>IF(K579=1,C579*INDEX('الإعدادات'!$E$15:$E$29,MATCH(B579&amp;"",'الإعدادات'!$A$15:$A$29,0)),"")</f>
        <v/>
      </c>
      <c r="M579" s="19">
        <f>IF(K579=1,D579*INDEX('الإعدادات'!$E$15:$E$29,MATCH(B579&amp;"",'الإعدادات'!$A$15:$A$29,0)),"")</f>
        <v/>
      </c>
      <c r="N579" s="19">
        <f>IF(K579=1,(F579+G579)*INDEX('الإعدادات'!$E$15:$E$29,MATCH(B579&amp;"",'الإعدادات'!$A$15:$A$29,0)),"")</f>
        <v/>
      </c>
      <c r="O579" s="15">
        <f>IF(J579="متعثر",COUNTIF($J$6:J579,"متعثر"),"")</f>
        <v/>
      </c>
      <c r="P579" s="6">
        <f>IF(J579="","",IF(J579="بدون طالب","اختر الطالب",IF(J579="مادة غير موجودة","اختر المادة من الإعدادات",IF(COUNTIF('الطلاب'!$A$6:$A$305,A579&amp;"")=0,"الطالب غير موجود في الطلاب",IF(IF(ISNUMBER(C579),IF(ISNUMBER(F579),IF(C579&gt;F579,1,0),0),0)=1,"أعمال السنة أكبر من الحد الأقصى",IF(IF(ISNUMBER(D579),IF(ISNUMBER(G579),IF(D579&gt;G579,1,0),0),0)=1,"النهائي أكبر من الحد الأقصى",IF(J579="ناقص","درجة غير مكتوبة","")))))))</f>
        <v/>
      </c>
    </row>
    <row r="580">
      <c r="A580" s="5" t="n"/>
      <c r="B580" s="5" t="n"/>
      <c r="C580" s="18" t="n"/>
      <c r="D580" s="18" t="n"/>
      <c r="E580" s="6">
        <f>IF(B580&amp;""="","",IFERROR(INDEX('الإعدادات'!$B$15:$B$29,MATCH(B580&amp;"",'الإعدادات'!$A$15:$A$29,0)),""))</f>
        <v/>
      </c>
      <c r="F580" s="19">
        <f>IF(B580&amp;""="","",IFERROR(INDEX('الإعدادات'!$C$15:$C$29,MATCH(B580&amp;"",'الإعدادات'!$A$15:$A$29,0)),""))</f>
        <v/>
      </c>
      <c r="G580" s="19">
        <f>IF(B580&amp;""="","",IFERROR(INDEX('الإعدادات'!$D$15:$D$29,MATCH(B580&amp;"",'الإعدادات'!$A$15:$A$29,0)),""))</f>
        <v/>
      </c>
      <c r="H580" s="19">
        <f>IF(AND(ISNUMBER(C580),ISNUMBER(D580)),C580+D580,"")</f>
        <v/>
      </c>
      <c r="I580" s="20">
        <f>IF(ISNUMBER(H580),IF(ISNUMBER(F580),IF(F580+G580=0,"",H580/(F580+G580)),""),"")</f>
        <v/>
      </c>
      <c r="J580" s="6">
        <f>IF(AND(A580&amp;""="",B580&amp;""=""),"",IF(A580&amp;""="","بدون طالب",IF(NOT(ISNUMBER(F580)),"مادة غير موجودة",IF(I580="","ناقص",IF(I580&gt;='الإعدادات'!$B$4,"ناجح","متعثر")))))</f>
        <v/>
      </c>
      <c r="K580" s="21">
        <f>IF(J580="","",IF(OR(J580="ناجح",J580="متعثر"),1,0))</f>
        <v/>
      </c>
      <c r="L580" s="19">
        <f>IF(K580=1,C580*INDEX('الإعدادات'!$E$15:$E$29,MATCH(B580&amp;"",'الإعدادات'!$A$15:$A$29,0)),"")</f>
        <v/>
      </c>
      <c r="M580" s="19">
        <f>IF(K580=1,D580*INDEX('الإعدادات'!$E$15:$E$29,MATCH(B580&amp;"",'الإعدادات'!$A$15:$A$29,0)),"")</f>
        <v/>
      </c>
      <c r="N580" s="19">
        <f>IF(K580=1,(F580+G580)*INDEX('الإعدادات'!$E$15:$E$29,MATCH(B580&amp;"",'الإعدادات'!$A$15:$A$29,0)),"")</f>
        <v/>
      </c>
      <c r="O580" s="15">
        <f>IF(J580="متعثر",COUNTIF($J$6:J580,"متعثر"),"")</f>
        <v/>
      </c>
      <c r="P580" s="6">
        <f>IF(J580="","",IF(J580="بدون طالب","اختر الطالب",IF(J580="مادة غير موجودة","اختر المادة من الإعدادات",IF(COUNTIF('الطلاب'!$A$6:$A$305,A580&amp;"")=0,"الطالب غير موجود في الطلاب",IF(IF(ISNUMBER(C580),IF(ISNUMBER(F580),IF(C580&gt;F580,1,0),0),0)=1,"أعمال السنة أكبر من الحد الأقصى",IF(IF(ISNUMBER(D580),IF(ISNUMBER(G580),IF(D580&gt;G580,1,0),0),0)=1,"النهائي أكبر من الحد الأقصى",IF(J580="ناقص","درجة غير مكتوبة","")))))))</f>
        <v/>
      </c>
    </row>
    <row r="581">
      <c r="A581" s="5" t="n"/>
      <c r="B581" s="5" t="n"/>
      <c r="C581" s="18" t="n"/>
      <c r="D581" s="18" t="n"/>
      <c r="E581" s="6">
        <f>IF(B581&amp;""="","",IFERROR(INDEX('الإعدادات'!$B$15:$B$29,MATCH(B581&amp;"",'الإعدادات'!$A$15:$A$29,0)),""))</f>
        <v/>
      </c>
      <c r="F581" s="19">
        <f>IF(B581&amp;""="","",IFERROR(INDEX('الإعدادات'!$C$15:$C$29,MATCH(B581&amp;"",'الإعدادات'!$A$15:$A$29,0)),""))</f>
        <v/>
      </c>
      <c r="G581" s="19">
        <f>IF(B581&amp;""="","",IFERROR(INDEX('الإعدادات'!$D$15:$D$29,MATCH(B581&amp;"",'الإعدادات'!$A$15:$A$29,0)),""))</f>
        <v/>
      </c>
      <c r="H581" s="19">
        <f>IF(AND(ISNUMBER(C581),ISNUMBER(D581)),C581+D581,"")</f>
        <v/>
      </c>
      <c r="I581" s="20">
        <f>IF(ISNUMBER(H581),IF(ISNUMBER(F581),IF(F581+G581=0,"",H581/(F581+G581)),""),"")</f>
        <v/>
      </c>
      <c r="J581" s="6">
        <f>IF(AND(A581&amp;""="",B581&amp;""=""),"",IF(A581&amp;""="","بدون طالب",IF(NOT(ISNUMBER(F581)),"مادة غير موجودة",IF(I581="","ناقص",IF(I581&gt;='الإعدادات'!$B$4,"ناجح","متعثر")))))</f>
        <v/>
      </c>
      <c r="K581" s="21">
        <f>IF(J581="","",IF(OR(J581="ناجح",J581="متعثر"),1,0))</f>
        <v/>
      </c>
      <c r="L581" s="19">
        <f>IF(K581=1,C581*INDEX('الإعدادات'!$E$15:$E$29,MATCH(B581&amp;"",'الإعدادات'!$A$15:$A$29,0)),"")</f>
        <v/>
      </c>
      <c r="M581" s="19">
        <f>IF(K581=1,D581*INDEX('الإعدادات'!$E$15:$E$29,MATCH(B581&amp;"",'الإعدادات'!$A$15:$A$29,0)),"")</f>
        <v/>
      </c>
      <c r="N581" s="19">
        <f>IF(K581=1,(F581+G581)*INDEX('الإعدادات'!$E$15:$E$29,MATCH(B581&amp;"",'الإعدادات'!$A$15:$A$29,0)),"")</f>
        <v/>
      </c>
      <c r="O581" s="15">
        <f>IF(J581="متعثر",COUNTIF($J$6:J581,"متعثر"),"")</f>
        <v/>
      </c>
      <c r="P581" s="6">
        <f>IF(J581="","",IF(J581="بدون طالب","اختر الطالب",IF(J581="مادة غير موجودة","اختر المادة من الإعدادات",IF(COUNTIF('الطلاب'!$A$6:$A$305,A581&amp;"")=0,"الطالب غير موجود في الطلاب",IF(IF(ISNUMBER(C581),IF(ISNUMBER(F581),IF(C581&gt;F581,1,0),0),0)=1,"أعمال السنة أكبر من الحد الأقصى",IF(IF(ISNUMBER(D581),IF(ISNUMBER(G581),IF(D581&gt;G581,1,0),0),0)=1,"النهائي أكبر من الحد الأقصى",IF(J581="ناقص","درجة غير مكتوبة","")))))))</f>
        <v/>
      </c>
    </row>
    <row r="582">
      <c r="A582" s="5" t="n"/>
      <c r="B582" s="5" t="n"/>
      <c r="C582" s="18" t="n"/>
      <c r="D582" s="18" t="n"/>
      <c r="E582" s="6">
        <f>IF(B582&amp;""="","",IFERROR(INDEX('الإعدادات'!$B$15:$B$29,MATCH(B582&amp;"",'الإعدادات'!$A$15:$A$29,0)),""))</f>
        <v/>
      </c>
      <c r="F582" s="19">
        <f>IF(B582&amp;""="","",IFERROR(INDEX('الإعدادات'!$C$15:$C$29,MATCH(B582&amp;"",'الإعدادات'!$A$15:$A$29,0)),""))</f>
        <v/>
      </c>
      <c r="G582" s="19">
        <f>IF(B582&amp;""="","",IFERROR(INDEX('الإعدادات'!$D$15:$D$29,MATCH(B582&amp;"",'الإعدادات'!$A$15:$A$29,0)),""))</f>
        <v/>
      </c>
      <c r="H582" s="19">
        <f>IF(AND(ISNUMBER(C582),ISNUMBER(D582)),C582+D582,"")</f>
        <v/>
      </c>
      <c r="I582" s="20">
        <f>IF(ISNUMBER(H582),IF(ISNUMBER(F582),IF(F582+G582=0,"",H582/(F582+G582)),""),"")</f>
        <v/>
      </c>
      <c r="J582" s="6">
        <f>IF(AND(A582&amp;""="",B582&amp;""=""),"",IF(A582&amp;""="","بدون طالب",IF(NOT(ISNUMBER(F582)),"مادة غير موجودة",IF(I582="","ناقص",IF(I582&gt;='الإعدادات'!$B$4,"ناجح","متعثر")))))</f>
        <v/>
      </c>
      <c r="K582" s="21">
        <f>IF(J582="","",IF(OR(J582="ناجح",J582="متعثر"),1,0))</f>
        <v/>
      </c>
      <c r="L582" s="19">
        <f>IF(K582=1,C582*INDEX('الإعدادات'!$E$15:$E$29,MATCH(B582&amp;"",'الإعدادات'!$A$15:$A$29,0)),"")</f>
        <v/>
      </c>
      <c r="M582" s="19">
        <f>IF(K582=1,D582*INDEX('الإعدادات'!$E$15:$E$29,MATCH(B582&amp;"",'الإعدادات'!$A$15:$A$29,0)),"")</f>
        <v/>
      </c>
      <c r="N582" s="19">
        <f>IF(K582=1,(F582+G582)*INDEX('الإعدادات'!$E$15:$E$29,MATCH(B582&amp;"",'الإعدادات'!$A$15:$A$29,0)),"")</f>
        <v/>
      </c>
      <c r="O582" s="15">
        <f>IF(J582="متعثر",COUNTIF($J$6:J582,"متعثر"),"")</f>
        <v/>
      </c>
      <c r="P582" s="6">
        <f>IF(J582="","",IF(J582="بدون طالب","اختر الطالب",IF(J582="مادة غير موجودة","اختر المادة من الإعدادات",IF(COUNTIF('الطلاب'!$A$6:$A$305,A582&amp;"")=0,"الطالب غير موجود في الطلاب",IF(IF(ISNUMBER(C582),IF(ISNUMBER(F582),IF(C582&gt;F582,1,0),0),0)=1,"أعمال السنة أكبر من الحد الأقصى",IF(IF(ISNUMBER(D582),IF(ISNUMBER(G582),IF(D582&gt;G582,1,0),0),0)=1,"النهائي أكبر من الحد الأقصى",IF(J582="ناقص","درجة غير مكتوبة","")))))))</f>
        <v/>
      </c>
    </row>
    <row r="583">
      <c r="A583" s="5" t="n"/>
      <c r="B583" s="5" t="n"/>
      <c r="C583" s="18" t="n"/>
      <c r="D583" s="18" t="n"/>
      <c r="E583" s="6">
        <f>IF(B583&amp;""="","",IFERROR(INDEX('الإعدادات'!$B$15:$B$29,MATCH(B583&amp;"",'الإعدادات'!$A$15:$A$29,0)),""))</f>
        <v/>
      </c>
      <c r="F583" s="19">
        <f>IF(B583&amp;""="","",IFERROR(INDEX('الإعدادات'!$C$15:$C$29,MATCH(B583&amp;"",'الإعدادات'!$A$15:$A$29,0)),""))</f>
        <v/>
      </c>
      <c r="G583" s="19">
        <f>IF(B583&amp;""="","",IFERROR(INDEX('الإعدادات'!$D$15:$D$29,MATCH(B583&amp;"",'الإعدادات'!$A$15:$A$29,0)),""))</f>
        <v/>
      </c>
      <c r="H583" s="19">
        <f>IF(AND(ISNUMBER(C583),ISNUMBER(D583)),C583+D583,"")</f>
        <v/>
      </c>
      <c r="I583" s="20">
        <f>IF(ISNUMBER(H583),IF(ISNUMBER(F583),IF(F583+G583=0,"",H583/(F583+G583)),""),"")</f>
        <v/>
      </c>
      <c r="J583" s="6">
        <f>IF(AND(A583&amp;""="",B583&amp;""=""),"",IF(A583&amp;""="","بدون طالب",IF(NOT(ISNUMBER(F583)),"مادة غير موجودة",IF(I583="","ناقص",IF(I583&gt;='الإعدادات'!$B$4,"ناجح","متعثر")))))</f>
        <v/>
      </c>
      <c r="K583" s="21">
        <f>IF(J583="","",IF(OR(J583="ناجح",J583="متعثر"),1,0))</f>
        <v/>
      </c>
      <c r="L583" s="19">
        <f>IF(K583=1,C583*INDEX('الإعدادات'!$E$15:$E$29,MATCH(B583&amp;"",'الإعدادات'!$A$15:$A$29,0)),"")</f>
        <v/>
      </c>
      <c r="M583" s="19">
        <f>IF(K583=1,D583*INDEX('الإعدادات'!$E$15:$E$29,MATCH(B583&amp;"",'الإعدادات'!$A$15:$A$29,0)),"")</f>
        <v/>
      </c>
      <c r="N583" s="19">
        <f>IF(K583=1,(F583+G583)*INDEX('الإعدادات'!$E$15:$E$29,MATCH(B583&amp;"",'الإعدادات'!$A$15:$A$29,0)),"")</f>
        <v/>
      </c>
      <c r="O583" s="15">
        <f>IF(J583="متعثر",COUNTIF($J$6:J583,"متعثر"),"")</f>
        <v/>
      </c>
      <c r="P583" s="6">
        <f>IF(J583="","",IF(J583="بدون طالب","اختر الطالب",IF(J583="مادة غير موجودة","اختر المادة من الإعدادات",IF(COUNTIF('الطلاب'!$A$6:$A$305,A583&amp;"")=0,"الطالب غير موجود في الطلاب",IF(IF(ISNUMBER(C583),IF(ISNUMBER(F583),IF(C583&gt;F583,1,0),0),0)=1,"أعمال السنة أكبر من الحد الأقصى",IF(IF(ISNUMBER(D583),IF(ISNUMBER(G583),IF(D583&gt;G583,1,0),0),0)=1,"النهائي أكبر من الحد الأقصى",IF(J583="ناقص","درجة غير مكتوبة","")))))))</f>
        <v/>
      </c>
    </row>
    <row r="584">
      <c r="A584" s="5" t="n"/>
      <c r="B584" s="5" t="n"/>
      <c r="C584" s="18" t="n"/>
      <c r="D584" s="18" t="n"/>
      <c r="E584" s="6">
        <f>IF(B584&amp;""="","",IFERROR(INDEX('الإعدادات'!$B$15:$B$29,MATCH(B584&amp;"",'الإعدادات'!$A$15:$A$29,0)),""))</f>
        <v/>
      </c>
      <c r="F584" s="19">
        <f>IF(B584&amp;""="","",IFERROR(INDEX('الإعدادات'!$C$15:$C$29,MATCH(B584&amp;"",'الإعدادات'!$A$15:$A$29,0)),""))</f>
        <v/>
      </c>
      <c r="G584" s="19">
        <f>IF(B584&amp;""="","",IFERROR(INDEX('الإعدادات'!$D$15:$D$29,MATCH(B584&amp;"",'الإعدادات'!$A$15:$A$29,0)),""))</f>
        <v/>
      </c>
      <c r="H584" s="19">
        <f>IF(AND(ISNUMBER(C584),ISNUMBER(D584)),C584+D584,"")</f>
        <v/>
      </c>
      <c r="I584" s="20">
        <f>IF(ISNUMBER(H584),IF(ISNUMBER(F584),IF(F584+G584=0,"",H584/(F584+G584)),""),"")</f>
        <v/>
      </c>
      <c r="J584" s="6">
        <f>IF(AND(A584&amp;""="",B584&amp;""=""),"",IF(A584&amp;""="","بدون طالب",IF(NOT(ISNUMBER(F584)),"مادة غير موجودة",IF(I584="","ناقص",IF(I584&gt;='الإعدادات'!$B$4,"ناجح","متعثر")))))</f>
        <v/>
      </c>
      <c r="K584" s="21">
        <f>IF(J584="","",IF(OR(J584="ناجح",J584="متعثر"),1,0))</f>
        <v/>
      </c>
      <c r="L584" s="19">
        <f>IF(K584=1,C584*INDEX('الإعدادات'!$E$15:$E$29,MATCH(B584&amp;"",'الإعدادات'!$A$15:$A$29,0)),"")</f>
        <v/>
      </c>
      <c r="M584" s="19">
        <f>IF(K584=1,D584*INDEX('الإعدادات'!$E$15:$E$29,MATCH(B584&amp;"",'الإعدادات'!$A$15:$A$29,0)),"")</f>
        <v/>
      </c>
      <c r="N584" s="19">
        <f>IF(K584=1,(F584+G584)*INDEX('الإعدادات'!$E$15:$E$29,MATCH(B584&amp;"",'الإعدادات'!$A$15:$A$29,0)),"")</f>
        <v/>
      </c>
      <c r="O584" s="15">
        <f>IF(J584="متعثر",COUNTIF($J$6:J584,"متعثر"),"")</f>
        <v/>
      </c>
      <c r="P584" s="6">
        <f>IF(J584="","",IF(J584="بدون طالب","اختر الطالب",IF(J584="مادة غير موجودة","اختر المادة من الإعدادات",IF(COUNTIF('الطلاب'!$A$6:$A$305,A584&amp;"")=0,"الطالب غير موجود في الطلاب",IF(IF(ISNUMBER(C584),IF(ISNUMBER(F584),IF(C584&gt;F584,1,0),0),0)=1,"أعمال السنة أكبر من الحد الأقصى",IF(IF(ISNUMBER(D584),IF(ISNUMBER(G584),IF(D584&gt;G584,1,0),0),0)=1,"النهائي أكبر من الحد الأقصى",IF(J584="ناقص","درجة غير مكتوبة","")))))))</f>
        <v/>
      </c>
    </row>
    <row r="585">
      <c r="A585" s="5" t="n"/>
      <c r="B585" s="5" t="n"/>
      <c r="C585" s="18" t="n"/>
      <c r="D585" s="18" t="n"/>
      <c r="E585" s="6">
        <f>IF(B585&amp;""="","",IFERROR(INDEX('الإعدادات'!$B$15:$B$29,MATCH(B585&amp;"",'الإعدادات'!$A$15:$A$29,0)),""))</f>
        <v/>
      </c>
      <c r="F585" s="19">
        <f>IF(B585&amp;""="","",IFERROR(INDEX('الإعدادات'!$C$15:$C$29,MATCH(B585&amp;"",'الإعدادات'!$A$15:$A$29,0)),""))</f>
        <v/>
      </c>
      <c r="G585" s="19">
        <f>IF(B585&amp;""="","",IFERROR(INDEX('الإعدادات'!$D$15:$D$29,MATCH(B585&amp;"",'الإعدادات'!$A$15:$A$29,0)),""))</f>
        <v/>
      </c>
      <c r="H585" s="19">
        <f>IF(AND(ISNUMBER(C585),ISNUMBER(D585)),C585+D585,"")</f>
        <v/>
      </c>
      <c r="I585" s="20">
        <f>IF(ISNUMBER(H585),IF(ISNUMBER(F585),IF(F585+G585=0,"",H585/(F585+G585)),""),"")</f>
        <v/>
      </c>
      <c r="J585" s="6">
        <f>IF(AND(A585&amp;""="",B585&amp;""=""),"",IF(A585&amp;""="","بدون طالب",IF(NOT(ISNUMBER(F585)),"مادة غير موجودة",IF(I585="","ناقص",IF(I585&gt;='الإعدادات'!$B$4,"ناجح","متعثر")))))</f>
        <v/>
      </c>
      <c r="K585" s="21">
        <f>IF(J585="","",IF(OR(J585="ناجح",J585="متعثر"),1,0))</f>
        <v/>
      </c>
      <c r="L585" s="19">
        <f>IF(K585=1,C585*INDEX('الإعدادات'!$E$15:$E$29,MATCH(B585&amp;"",'الإعدادات'!$A$15:$A$29,0)),"")</f>
        <v/>
      </c>
      <c r="M585" s="19">
        <f>IF(K585=1,D585*INDEX('الإعدادات'!$E$15:$E$29,MATCH(B585&amp;"",'الإعدادات'!$A$15:$A$29,0)),"")</f>
        <v/>
      </c>
      <c r="N585" s="19">
        <f>IF(K585=1,(F585+G585)*INDEX('الإعدادات'!$E$15:$E$29,MATCH(B585&amp;"",'الإعدادات'!$A$15:$A$29,0)),"")</f>
        <v/>
      </c>
      <c r="O585" s="15">
        <f>IF(J585="متعثر",COUNTIF($J$6:J585,"متعثر"),"")</f>
        <v/>
      </c>
      <c r="P585" s="6">
        <f>IF(J585="","",IF(J585="بدون طالب","اختر الطالب",IF(J585="مادة غير موجودة","اختر المادة من الإعدادات",IF(COUNTIF('الطلاب'!$A$6:$A$305,A585&amp;"")=0,"الطالب غير موجود في الطلاب",IF(IF(ISNUMBER(C585),IF(ISNUMBER(F585),IF(C585&gt;F585,1,0),0),0)=1,"أعمال السنة أكبر من الحد الأقصى",IF(IF(ISNUMBER(D585),IF(ISNUMBER(G585),IF(D585&gt;G585,1,0),0),0)=1,"النهائي أكبر من الحد الأقصى",IF(J585="ناقص","درجة غير مكتوبة","")))))))</f>
        <v/>
      </c>
    </row>
    <row r="586">
      <c r="A586" s="5" t="n"/>
      <c r="B586" s="5" t="n"/>
      <c r="C586" s="18" t="n"/>
      <c r="D586" s="18" t="n"/>
      <c r="E586" s="6">
        <f>IF(B586&amp;""="","",IFERROR(INDEX('الإعدادات'!$B$15:$B$29,MATCH(B586&amp;"",'الإعدادات'!$A$15:$A$29,0)),""))</f>
        <v/>
      </c>
      <c r="F586" s="19">
        <f>IF(B586&amp;""="","",IFERROR(INDEX('الإعدادات'!$C$15:$C$29,MATCH(B586&amp;"",'الإعدادات'!$A$15:$A$29,0)),""))</f>
        <v/>
      </c>
      <c r="G586" s="19">
        <f>IF(B586&amp;""="","",IFERROR(INDEX('الإعدادات'!$D$15:$D$29,MATCH(B586&amp;"",'الإعدادات'!$A$15:$A$29,0)),""))</f>
        <v/>
      </c>
      <c r="H586" s="19">
        <f>IF(AND(ISNUMBER(C586),ISNUMBER(D586)),C586+D586,"")</f>
        <v/>
      </c>
      <c r="I586" s="20">
        <f>IF(ISNUMBER(H586),IF(ISNUMBER(F586),IF(F586+G586=0,"",H586/(F586+G586)),""),"")</f>
        <v/>
      </c>
      <c r="J586" s="6">
        <f>IF(AND(A586&amp;""="",B586&amp;""=""),"",IF(A586&amp;""="","بدون طالب",IF(NOT(ISNUMBER(F586)),"مادة غير موجودة",IF(I586="","ناقص",IF(I586&gt;='الإعدادات'!$B$4,"ناجح","متعثر")))))</f>
        <v/>
      </c>
      <c r="K586" s="21">
        <f>IF(J586="","",IF(OR(J586="ناجح",J586="متعثر"),1,0))</f>
        <v/>
      </c>
      <c r="L586" s="19">
        <f>IF(K586=1,C586*INDEX('الإعدادات'!$E$15:$E$29,MATCH(B586&amp;"",'الإعدادات'!$A$15:$A$29,0)),"")</f>
        <v/>
      </c>
      <c r="M586" s="19">
        <f>IF(K586=1,D586*INDEX('الإعدادات'!$E$15:$E$29,MATCH(B586&amp;"",'الإعدادات'!$A$15:$A$29,0)),"")</f>
        <v/>
      </c>
      <c r="N586" s="19">
        <f>IF(K586=1,(F586+G586)*INDEX('الإعدادات'!$E$15:$E$29,MATCH(B586&amp;"",'الإعدادات'!$A$15:$A$29,0)),"")</f>
        <v/>
      </c>
      <c r="O586" s="15">
        <f>IF(J586="متعثر",COUNTIF($J$6:J586,"متعثر"),"")</f>
        <v/>
      </c>
      <c r="P586" s="6">
        <f>IF(J586="","",IF(J586="بدون طالب","اختر الطالب",IF(J586="مادة غير موجودة","اختر المادة من الإعدادات",IF(COUNTIF('الطلاب'!$A$6:$A$305,A586&amp;"")=0,"الطالب غير موجود في الطلاب",IF(IF(ISNUMBER(C586),IF(ISNUMBER(F586),IF(C586&gt;F586,1,0),0),0)=1,"أعمال السنة أكبر من الحد الأقصى",IF(IF(ISNUMBER(D586),IF(ISNUMBER(G586),IF(D586&gt;G586,1,0),0),0)=1,"النهائي أكبر من الحد الأقصى",IF(J586="ناقص","درجة غير مكتوبة","")))))))</f>
        <v/>
      </c>
    </row>
    <row r="587">
      <c r="A587" s="5" t="n"/>
      <c r="B587" s="5" t="n"/>
      <c r="C587" s="18" t="n"/>
      <c r="D587" s="18" t="n"/>
      <c r="E587" s="6">
        <f>IF(B587&amp;""="","",IFERROR(INDEX('الإعدادات'!$B$15:$B$29,MATCH(B587&amp;"",'الإعدادات'!$A$15:$A$29,0)),""))</f>
        <v/>
      </c>
      <c r="F587" s="19">
        <f>IF(B587&amp;""="","",IFERROR(INDEX('الإعدادات'!$C$15:$C$29,MATCH(B587&amp;"",'الإعدادات'!$A$15:$A$29,0)),""))</f>
        <v/>
      </c>
      <c r="G587" s="19">
        <f>IF(B587&amp;""="","",IFERROR(INDEX('الإعدادات'!$D$15:$D$29,MATCH(B587&amp;"",'الإعدادات'!$A$15:$A$29,0)),""))</f>
        <v/>
      </c>
      <c r="H587" s="19">
        <f>IF(AND(ISNUMBER(C587),ISNUMBER(D587)),C587+D587,"")</f>
        <v/>
      </c>
      <c r="I587" s="20">
        <f>IF(ISNUMBER(H587),IF(ISNUMBER(F587),IF(F587+G587=0,"",H587/(F587+G587)),""),"")</f>
        <v/>
      </c>
      <c r="J587" s="6">
        <f>IF(AND(A587&amp;""="",B587&amp;""=""),"",IF(A587&amp;""="","بدون طالب",IF(NOT(ISNUMBER(F587)),"مادة غير موجودة",IF(I587="","ناقص",IF(I587&gt;='الإعدادات'!$B$4,"ناجح","متعثر")))))</f>
        <v/>
      </c>
      <c r="K587" s="21">
        <f>IF(J587="","",IF(OR(J587="ناجح",J587="متعثر"),1,0))</f>
        <v/>
      </c>
      <c r="L587" s="19">
        <f>IF(K587=1,C587*INDEX('الإعدادات'!$E$15:$E$29,MATCH(B587&amp;"",'الإعدادات'!$A$15:$A$29,0)),"")</f>
        <v/>
      </c>
      <c r="M587" s="19">
        <f>IF(K587=1,D587*INDEX('الإعدادات'!$E$15:$E$29,MATCH(B587&amp;"",'الإعدادات'!$A$15:$A$29,0)),"")</f>
        <v/>
      </c>
      <c r="N587" s="19">
        <f>IF(K587=1,(F587+G587)*INDEX('الإعدادات'!$E$15:$E$29,MATCH(B587&amp;"",'الإعدادات'!$A$15:$A$29,0)),"")</f>
        <v/>
      </c>
      <c r="O587" s="15">
        <f>IF(J587="متعثر",COUNTIF($J$6:J587,"متعثر"),"")</f>
        <v/>
      </c>
      <c r="P587" s="6">
        <f>IF(J587="","",IF(J587="بدون طالب","اختر الطالب",IF(J587="مادة غير موجودة","اختر المادة من الإعدادات",IF(COUNTIF('الطلاب'!$A$6:$A$305,A587&amp;"")=0,"الطالب غير موجود في الطلاب",IF(IF(ISNUMBER(C587),IF(ISNUMBER(F587),IF(C587&gt;F587,1,0),0),0)=1,"أعمال السنة أكبر من الحد الأقصى",IF(IF(ISNUMBER(D587),IF(ISNUMBER(G587),IF(D587&gt;G587,1,0),0),0)=1,"النهائي أكبر من الحد الأقصى",IF(J587="ناقص","درجة غير مكتوبة","")))))))</f>
        <v/>
      </c>
    </row>
    <row r="588">
      <c r="A588" s="5" t="n"/>
      <c r="B588" s="5" t="n"/>
      <c r="C588" s="18" t="n"/>
      <c r="D588" s="18" t="n"/>
      <c r="E588" s="6">
        <f>IF(B588&amp;""="","",IFERROR(INDEX('الإعدادات'!$B$15:$B$29,MATCH(B588&amp;"",'الإعدادات'!$A$15:$A$29,0)),""))</f>
        <v/>
      </c>
      <c r="F588" s="19">
        <f>IF(B588&amp;""="","",IFERROR(INDEX('الإعدادات'!$C$15:$C$29,MATCH(B588&amp;"",'الإعدادات'!$A$15:$A$29,0)),""))</f>
        <v/>
      </c>
      <c r="G588" s="19">
        <f>IF(B588&amp;""="","",IFERROR(INDEX('الإعدادات'!$D$15:$D$29,MATCH(B588&amp;"",'الإعدادات'!$A$15:$A$29,0)),""))</f>
        <v/>
      </c>
      <c r="H588" s="19">
        <f>IF(AND(ISNUMBER(C588),ISNUMBER(D588)),C588+D588,"")</f>
        <v/>
      </c>
      <c r="I588" s="20">
        <f>IF(ISNUMBER(H588),IF(ISNUMBER(F588),IF(F588+G588=0,"",H588/(F588+G588)),""),"")</f>
        <v/>
      </c>
      <c r="J588" s="6">
        <f>IF(AND(A588&amp;""="",B588&amp;""=""),"",IF(A588&amp;""="","بدون طالب",IF(NOT(ISNUMBER(F588)),"مادة غير موجودة",IF(I588="","ناقص",IF(I588&gt;='الإعدادات'!$B$4,"ناجح","متعثر")))))</f>
        <v/>
      </c>
      <c r="K588" s="21">
        <f>IF(J588="","",IF(OR(J588="ناجح",J588="متعثر"),1,0))</f>
        <v/>
      </c>
      <c r="L588" s="19">
        <f>IF(K588=1,C588*INDEX('الإعدادات'!$E$15:$E$29,MATCH(B588&amp;"",'الإعدادات'!$A$15:$A$29,0)),"")</f>
        <v/>
      </c>
      <c r="M588" s="19">
        <f>IF(K588=1,D588*INDEX('الإعدادات'!$E$15:$E$29,MATCH(B588&amp;"",'الإعدادات'!$A$15:$A$29,0)),"")</f>
        <v/>
      </c>
      <c r="N588" s="19">
        <f>IF(K588=1,(F588+G588)*INDEX('الإعدادات'!$E$15:$E$29,MATCH(B588&amp;"",'الإعدادات'!$A$15:$A$29,0)),"")</f>
        <v/>
      </c>
      <c r="O588" s="15">
        <f>IF(J588="متعثر",COUNTIF($J$6:J588,"متعثر"),"")</f>
        <v/>
      </c>
      <c r="P588" s="6">
        <f>IF(J588="","",IF(J588="بدون طالب","اختر الطالب",IF(J588="مادة غير موجودة","اختر المادة من الإعدادات",IF(COUNTIF('الطلاب'!$A$6:$A$305,A588&amp;"")=0,"الطالب غير موجود في الطلاب",IF(IF(ISNUMBER(C588),IF(ISNUMBER(F588),IF(C588&gt;F588,1,0),0),0)=1,"أعمال السنة أكبر من الحد الأقصى",IF(IF(ISNUMBER(D588),IF(ISNUMBER(G588),IF(D588&gt;G588,1,0),0),0)=1,"النهائي أكبر من الحد الأقصى",IF(J588="ناقص","درجة غير مكتوبة","")))))))</f>
        <v/>
      </c>
    </row>
    <row r="589">
      <c r="A589" s="5" t="n"/>
      <c r="B589" s="5" t="n"/>
      <c r="C589" s="18" t="n"/>
      <c r="D589" s="18" t="n"/>
      <c r="E589" s="6">
        <f>IF(B589&amp;""="","",IFERROR(INDEX('الإعدادات'!$B$15:$B$29,MATCH(B589&amp;"",'الإعدادات'!$A$15:$A$29,0)),""))</f>
        <v/>
      </c>
      <c r="F589" s="19">
        <f>IF(B589&amp;""="","",IFERROR(INDEX('الإعدادات'!$C$15:$C$29,MATCH(B589&amp;"",'الإعدادات'!$A$15:$A$29,0)),""))</f>
        <v/>
      </c>
      <c r="G589" s="19">
        <f>IF(B589&amp;""="","",IFERROR(INDEX('الإعدادات'!$D$15:$D$29,MATCH(B589&amp;"",'الإعدادات'!$A$15:$A$29,0)),""))</f>
        <v/>
      </c>
      <c r="H589" s="19">
        <f>IF(AND(ISNUMBER(C589),ISNUMBER(D589)),C589+D589,"")</f>
        <v/>
      </c>
      <c r="I589" s="20">
        <f>IF(ISNUMBER(H589),IF(ISNUMBER(F589),IF(F589+G589=0,"",H589/(F589+G589)),""),"")</f>
        <v/>
      </c>
      <c r="J589" s="6">
        <f>IF(AND(A589&amp;""="",B589&amp;""=""),"",IF(A589&amp;""="","بدون طالب",IF(NOT(ISNUMBER(F589)),"مادة غير موجودة",IF(I589="","ناقص",IF(I589&gt;='الإعدادات'!$B$4,"ناجح","متعثر")))))</f>
        <v/>
      </c>
      <c r="K589" s="21">
        <f>IF(J589="","",IF(OR(J589="ناجح",J589="متعثر"),1,0))</f>
        <v/>
      </c>
      <c r="L589" s="19">
        <f>IF(K589=1,C589*INDEX('الإعدادات'!$E$15:$E$29,MATCH(B589&amp;"",'الإعدادات'!$A$15:$A$29,0)),"")</f>
        <v/>
      </c>
      <c r="M589" s="19">
        <f>IF(K589=1,D589*INDEX('الإعدادات'!$E$15:$E$29,MATCH(B589&amp;"",'الإعدادات'!$A$15:$A$29,0)),"")</f>
        <v/>
      </c>
      <c r="N589" s="19">
        <f>IF(K589=1,(F589+G589)*INDEX('الإعدادات'!$E$15:$E$29,MATCH(B589&amp;"",'الإعدادات'!$A$15:$A$29,0)),"")</f>
        <v/>
      </c>
      <c r="O589" s="15">
        <f>IF(J589="متعثر",COUNTIF($J$6:J589,"متعثر"),"")</f>
        <v/>
      </c>
      <c r="P589" s="6">
        <f>IF(J589="","",IF(J589="بدون طالب","اختر الطالب",IF(J589="مادة غير موجودة","اختر المادة من الإعدادات",IF(COUNTIF('الطلاب'!$A$6:$A$305,A589&amp;"")=0,"الطالب غير موجود في الطلاب",IF(IF(ISNUMBER(C589),IF(ISNUMBER(F589),IF(C589&gt;F589,1,0),0),0)=1,"أعمال السنة أكبر من الحد الأقصى",IF(IF(ISNUMBER(D589),IF(ISNUMBER(G589),IF(D589&gt;G589,1,0),0),0)=1,"النهائي أكبر من الحد الأقصى",IF(J589="ناقص","درجة غير مكتوبة","")))))))</f>
        <v/>
      </c>
    </row>
    <row r="590">
      <c r="A590" s="5" t="n"/>
      <c r="B590" s="5" t="n"/>
      <c r="C590" s="18" t="n"/>
      <c r="D590" s="18" t="n"/>
      <c r="E590" s="6">
        <f>IF(B590&amp;""="","",IFERROR(INDEX('الإعدادات'!$B$15:$B$29,MATCH(B590&amp;"",'الإعدادات'!$A$15:$A$29,0)),""))</f>
        <v/>
      </c>
      <c r="F590" s="19">
        <f>IF(B590&amp;""="","",IFERROR(INDEX('الإعدادات'!$C$15:$C$29,MATCH(B590&amp;"",'الإعدادات'!$A$15:$A$29,0)),""))</f>
        <v/>
      </c>
      <c r="G590" s="19">
        <f>IF(B590&amp;""="","",IFERROR(INDEX('الإعدادات'!$D$15:$D$29,MATCH(B590&amp;"",'الإعدادات'!$A$15:$A$29,0)),""))</f>
        <v/>
      </c>
      <c r="H590" s="19">
        <f>IF(AND(ISNUMBER(C590),ISNUMBER(D590)),C590+D590,"")</f>
        <v/>
      </c>
      <c r="I590" s="20">
        <f>IF(ISNUMBER(H590),IF(ISNUMBER(F590),IF(F590+G590=0,"",H590/(F590+G590)),""),"")</f>
        <v/>
      </c>
      <c r="J590" s="6">
        <f>IF(AND(A590&amp;""="",B590&amp;""=""),"",IF(A590&amp;""="","بدون طالب",IF(NOT(ISNUMBER(F590)),"مادة غير موجودة",IF(I590="","ناقص",IF(I590&gt;='الإعدادات'!$B$4,"ناجح","متعثر")))))</f>
        <v/>
      </c>
      <c r="K590" s="21">
        <f>IF(J590="","",IF(OR(J590="ناجح",J590="متعثر"),1,0))</f>
        <v/>
      </c>
      <c r="L590" s="19">
        <f>IF(K590=1,C590*INDEX('الإعدادات'!$E$15:$E$29,MATCH(B590&amp;"",'الإعدادات'!$A$15:$A$29,0)),"")</f>
        <v/>
      </c>
      <c r="M590" s="19">
        <f>IF(K590=1,D590*INDEX('الإعدادات'!$E$15:$E$29,MATCH(B590&amp;"",'الإعدادات'!$A$15:$A$29,0)),"")</f>
        <v/>
      </c>
      <c r="N590" s="19">
        <f>IF(K590=1,(F590+G590)*INDEX('الإعدادات'!$E$15:$E$29,MATCH(B590&amp;"",'الإعدادات'!$A$15:$A$29,0)),"")</f>
        <v/>
      </c>
      <c r="O590" s="15">
        <f>IF(J590="متعثر",COUNTIF($J$6:J590,"متعثر"),"")</f>
        <v/>
      </c>
      <c r="P590" s="6">
        <f>IF(J590="","",IF(J590="بدون طالب","اختر الطالب",IF(J590="مادة غير موجودة","اختر المادة من الإعدادات",IF(COUNTIF('الطلاب'!$A$6:$A$305,A590&amp;"")=0,"الطالب غير موجود في الطلاب",IF(IF(ISNUMBER(C590),IF(ISNUMBER(F590),IF(C590&gt;F590,1,0),0),0)=1,"أعمال السنة أكبر من الحد الأقصى",IF(IF(ISNUMBER(D590),IF(ISNUMBER(G590),IF(D590&gt;G590,1,0),0),0)=1,"النهائي أكبر من الحد الأقصى",IF(J590="ناقص","درجة غير مكتوبة","")))))))</f>
        <v/>
      </c>
    </row>
    <row r="591">
      <c r="A591" s="5" t="n"/>
      <c r="B591" s="5" t="n"/>
      <c r="C591" s="18" t="n"/>
      <c r="D591" s="18" t="n"/>
      <c r="E591" s="6">
        <f>IF(B591&amp;""="","",IFERROR(INDEX('الإعدادات'!$B$15:$B$29,MATCH(B591&amp;"",'الإعدادات'!$A$15:$A$29,0)),""))</f>
        <v/>
      </c>
      <c r="F591" s="19">
        <f>IF(B591&amp;""="","",IFERROR(INDEX('الإعدادات'!$C$15:$C$29,MATCH(B591&amp;"",'الإعدادات'!$A$15:$A$29,0)),""))</f>
        <v/>
      </c>
      <c r="G591" s="19">
        <f>IF(B591&amp;""="","",IFERROR(INDEX('الإعدادات'!$D$15:$D$29,MATCH(B591&amp;"",'الإعدادات'!$A$15:$A$29,0)),""))</f>
        <v/>
      </c>
      <c r="H591" s="19">
        <f>IF(AND(ISNUMBER(C591),ISNUMBER(D591)),C591+D591,"")</f>
        <v/>
      </c>
      <c r="I591" s="20">
        <f>IF(ISNUMBER(H591),IF(ISNUMBER(F591),IF(F591+G591=0,"",H591/(F591+G591)),""),"")</f>
        <v/>
      </c>
      <c r="J591" s="6">
        <f>IF(AND(A591&amp;""="",B591&amp;""=""),"",IF(A591&amp;""="","بدون طالب",IF(NOT(ISNUMBER(F591)),"مادة غير موجودة",IF(I591="","ناقص",IF(I591&gt;='الإعدادات'!$B$4,"ناجح","متعثر")))))</f>
        <v/>
      </c>
      <c r="K591" s="21">
        <f>IF(J591="","",IF(OR(J591="ناجح",J591="متعثر"),1,0))</f>
        <v/>
      </c>
      <c r="L591" s="19">
        <f>IF(K591=1,C591*INDEX('الإعدادات'!$E$15:$E$29,MATCH(B591&amp;"",'الإعدادات'!$A$15:$A$29,0)),"")</f>
        <v/>
      </c>
      <c r="M591" s="19">
        <f>IF(K591=1,D591*INDEX('الإعدادات'!$E$15:$E$29,MATCH(B591&amp;"",'الإعدادات'!$A$15:$A$29,0)),"")</f>
        <v/>
      </c>
      <c r="N591" s="19">
        <f>IF(K591=1,(F591+G591)*INDEX('الإعدادات'!$E$15:$E$29,MATCH(B591&amp;"",'الإعدادات'!$A$15:$A$29,0)),"")</f>
        <v/>
      </c>
      <c r="O591" s="15">
        <f>IF(J591="متعثر",COUNTIF($J$6:J591,"متعثر"),"")</f>
        <v/>
      </c>
      <c r="P591" s="6">
        <f>IF(J591="","",IF(J591="بدون طالب","اختر الطالب",IF(J591="مادة غير موجودة","اختر المادة من الإعدادات",IF(COUNTIF('الطلاب'!$A$6:$A$305,A591&amp;"")=0,"الطالب غير موجود في الطلاب",IF(IF(ISNUMBER(C591),IF(ISNUMBER(F591),IF(C591&gt;F591,1,0),0),0)=1,"أعمال السنة أكبر من الحد الأقصى",IF(IF(ISNUMBER(D591),IF(ISNUMBER(G591),IF(D591&gt;G591,1,0),0),0)=1,"النهائي أكبر من الحد الأقصى",IF(J591="ناقص","درجة غير مكتوبة","")))))))</f>
        <v/>
      </c>
    </row>
    <row r="592">
      <c r="A592" s="5" t="n"/>
      <c r="B592" s="5" t="n"/>
      <c r="C592" s="18" t="n"/>
      <c r="D592" s="18" t="n"/>
      <c r="E592" s="6">
        <f>IF(B592&amp;""="","",IFERROR(INDEX('الإعدادات'!$B$15:$B$29,MATCH(B592&amp;"",'الإعدادات'!$A$15:$A$29,0)),""))</f>
        <v/>
      </c>
      <c r="F592" s="19">
        <f>IF(B592&amp;""="","",IFERROR(INDEX('الإعدادات'!$C$15:$C$29,MATCH(B592&amp;"",'الإعدادات'!$A$15:$A$29,0)),""))</f>
        <v/>
      </c>
      <c r="G592" s="19">
        <f>IF(B592&amp;""="","",IFERROR(INDEX('الإعدادات'!$D$15:$D$29,MATCH(B592&amp;"",'الإعدادات'!$A$15:$A$29,0)),""))</f>
        <v/>
      </c>
      <c r="H592" s="19">
        <f>IF(AND(ISNUMBER(C592),ISNUMBER(D592)),C592+D592,"")</f>
        <v/>
      </c>
      <c r="I592" s="20">
        <f>IF(ISNUMBER(H592),IF(ISNUMBER(F592),IF(F592+G592=0,"",H592/(F592+G592)),""),"")</f>
        <v/>
      </c>
      <c r="J592" s="6">
        <f>IF(AND(A592&amp;""="",B592&amp;""=""),"",IF(A592&amp;""="","بدون طالب",IF(NOT(ISNUMBER(F592)),"مادة غير موجودة",IF(I592="","ناقص",IF(I592&gt;='الإعدادات'!$B$4,"ناجح","متعثر")))))</f>
        <v/>
      </c>
      <c r="K592" s="21">
        <f>IF(J592="","",IF(OR(J592="ناجح",J592="متعثر"),1,0))</f>
        <v/>
      </c>
      <c r="L592" s="19">
        <f>IF(K592=1,C592*INDEX('الإعدادات'!$E$15:$E$29,MATCH(B592&amp;"",'الإعدادات'!$A$15:$A$29,0)),"")</f>
        <v/>
      </c>
      <c r="M592" s="19">
        <f>IF(K592=1,D592*INDEX('الإعدادات'!$E$15:$E$29,MATCH(B592&amp;"",'الإعدادات'!$A$15:$A$29,0)),"")</f>
        <v/>
      </c>
      <c r="N592" s="19">
        <f>IF(K592=1,(F592+G592)*INDEX('الإعدادات'!$E$15:$E$29,MATCH(B592&amp;"",'الإعدادات'!$A$15:$A$29,0)),"")</f>
        <v/>
      </c>
      <c r="O592" s="15">
        <f>IF(J592="متعثر",COUNTIF($J$6:J592,"متعثر"),"")</f>
        <v/>
      </c>
      <c r="P592" s="6">
        <f>IF(J592="","",IF(J592="بدون طالب","اختر الطالب",IF(J592="مادة غير موجودة","اختر المادة من الإعدادات",IF(COUNTIF('الطلاب'!$A$6:$A$305,A592&amp;"")=0,"الطالب غير موجود في الطلاب",IF(IF(ISNUMBER(C592),IF(ISNUMBER(F592),IF(C592&gt;F592,1,0),0),0)=1,"أعمال السنة أكبر من الحد الأقصى",IF(IF(ISNUMBER(D592),IF(ISNUMBER(G592),IF(D592&gt;G592,1,0),0),0)=1,"النهائي أكبر من الحد الأقصى",IF(J592="ناقص","درجة غير مكتوبة","")))))))</f>
        <v/>
      </c>
    </row>
    <row r="593">
      <c r="A593" s="5" t="n"/>
      <c r="B593" s="5" t="n"/>
      <c r="C593" s="18" t="n"/>
      <c r="D593" s="18" t="n"/>
      <c r="E593" s="6">
        <f>IF(B593&amp;""="","",IFERROR(INDEX('الإعدادات'!$B$15:$B$29,MATCH(B593&amp;"",'الإعدادات'!$A$15:$A$29,0)),""))</f>
        <v/>
      </c>
      <c r="F593" s="19">
        <f>IF(B593&amp;""="","",IFERROR(INDEX('الإعدادات'!$C$15:$C$29,MATCH(B593&amp;"",'الإعدادات'!$A$15:$A$29,0)),""))</f>
        <v/>
      </c>
      <c r="G593" s="19">
        <f>IF(B593&amp;""="","",IFERROR(INDEX('الإعدادات'!$D$15:$D$29,MATCH(B593&amp;"",'الإعدادات'!$A$15:$A$29,0)),""))</f>
        <v/>
      </c>
      <c r="H593" s="19">
        <f>IF(AND(ISNUMBER(C593),ISNUMBER(D593)),C593+D593,"")</f>
        <v/>
      </c>
      <c r="I593" s="20">
        <f>IF(ISNUMBER(H593),IF(ISNUMBER(F593),IF(F593+G593=0,"",H593/(F593+G593)),""),"")</f>
        <v/>
      </c>
      <c r="J593" s="6">
        <f>IF(AND(A593&amp;""="",B593&amp;""=""),"",IF(A593&amp;""="","بدون طالب",IF(NOT(ISNUMBER(F593)),"مادة غير موجودة",IF(I593="","ناقص",IF(I593&gt;='الإعدادات'!$B$4,"ناجح","متعثر")))))</f>
        <v/>
      </c>
      <c r="K593" s="21">
        <f>IF(J593="","",IF(OR(J593="ناجح",J593="متعثر"),1,0))</f>
        <v/>
      </c>
      <c r="L593" s="19">
        <f>IF(K593=1,C593*INDEX('الإعدادات'!$E$15:$E$29,MATCH(B593&amp;"",'الإعدادات'!$A$15:$A$29,0)),"")</f>
        <v/>
      </c>
      <c r="M593" s="19">
        <f>IF(K593=1,D593*INDEX('الإعدادات'!$E$15:$E$29,MATCH(B593&amp;"",'الإعدادات'!$A$15:$A$29,0)),"")</f>
        <v/>
      </c>
      <c r="N593" s="19">
        <f>IF(K593=1,(F593+G593)*INDEX('الإعدادات'!$E$15:$E$29,MATCH(B593&amp;"",'الإعدادات'!$A$15:$A$29,0)),"")</f>
        <v/>
      </c>
      <c r="O593" s="15">
        <f>IF(J593="متعثر",COUNTIF($J$6:J593,"متعثر"),"")</f>
        <v/>
      </c>
      <c r="P593" s="6">
        <f>IF(J593="","",IF(J593="بدون طالب","اختر الطالب",IF(J593="مادة غير موجودة","اختر المادة من الإعدادات",IF(COUNTIF('الطلاب'!$A$6:$A$305,A593&amp;"")=0,"الطالب غير موجود في الطلاب",IF(IF(ISNUMBER(C593),IF(ISNUMBER(F593),IF(C593&gt;F593,1,0),0),0)=1,"أعمال السنة أكبر من الحد الأقصى",IF(IF(ISNUMBER(D593),IF(ISNUMBER(G593),IF(D593&gt;G593,1,0),0),0)=1,"النهائي أكبر من الحد الأقصى",IF(J593="ناقص","درجة غير مكتوبة","")))))))</f>
        <v/>
      </c>
    </row>
    <row r="594">
      <c r="A594" s="5" t="n"/>
      <c r="B594" s="5" t="n"/>
      <c r="C594" s="18" t="n"/>
      <c r="D594" s="18" t="n"/>
      <c r="E594" s="6">
        <f>IF(B594&amp;""="","",IFERROR(INDEX('الإعدادات'!$B$15:$B$29,MATCH(B594&amp;"",'الإعدادات'!$A$15:$A$29,0)),""))</f>
        <v/>
      </c>
      <c r="F594" s="19">
        <f>IF(B594&amp;""="","",IFERROR(INDEX('الإعدادات'!$C$15:$C$29,MATCH(B594&amp;"",'الإعدادات'!$A$15:$A$29,0)),""))</f>
        <v/>
      </c>
      <c r="G594" s="19">
        <f>IF(B594&amp;""="","",IFERROR(INDEX('الإعدادات'!$D$15:$D$29,MATCH(B594&amp;"",'الإعدادات'!$A$15:$A$29,0)),""))</f>
        <v/>
      </c>
      <c r="H594" s="19">
        <f>IF(AND(ISNUMBER(C594),ISNUMBER(D594)),C594+D594,"")</f>
        <v/>
      </c>
      <c r="I594" s="20">
        <f>IF(ISNUMBER(H594),IF(ISNUMBER(F594),IF(F594+G594=0,"",H594/(F594+G594)),""),"")</f>
        <v/>
      </c>
      <c r="J594" s="6">
        <f>IF(AND(A594&amp;""="",B594&amp;""=""),"",IF(A594&amp;""="","بدون طالب",IF(NOT(ISNUMBER(F594)),"مادة غير موجودة",IF(I594="","ناقص",IF(I594&gt;='الإعدادات'!$B$4,"ناجح","متعثر")))))</f>
        <v/>
      </c>
      <c r="K594" s="21">
        <f>IF(J594="","",IF(OR(J594="ناجح",J594="متعثر"),1,0))</f>
        <v/>
      </c>
      <c r="L594" s="19">
        <f>IF(K594=1,C594*INDEX('الإعدادات'!$E$15:$E$29,MATCH(B594&amp;"",'الإعدادات'!$A$15:$A$29,0)),"")</f>
        <v/>
      </c>
      <c r="M594" s="19">
        <f>IF(K594=1,D594*INDEX('الإعدادات'!$E$15:$E$29,MATCH(B594&amp;"",'الإعدادات'!$A$15:$A$29,0)),"")</f>
        <v/>
      </c>
      <c r="N594" s="19">
        <f>IF(K594=1,(F594+G594)*INDEX('الإعدادات'!$E$15:$E$29,MATCH(B594&amp;"",'الإعدادات'!$A$15:$A$29,0)),"")</f>
        <v/>
      </c>
      <c r="O594" s="15">
        <f>IF(J594="متعثر",COUNTIF($J$6:J594,"متعثر"),"")</f>
        <v/>
      </c>
      <c r="P594" s="6">
        <f>IF(J594="","",IF(J594="بدون طالب","اختر الطالب",IF(J594="مادة غير موجودة","اختر المادة من الإعدادات",IF(COUNTIF('الطلاب'!$A$6:$A$305,A594&amp;"")=0,"الطالب غير موجود في الطلاب",IF(IF(ISNUMBER(C594),IF(ISNUMBER(F594),IF(C594&gt;F594,1,0),0),0)=1,"أعمال السنة أكبر من الحد الأقصى",IF(IF(ISNUMBER(D594),IF(ISNUMBER(G594),IF(D594&gt;G594,1,0),0),0)=1,"النهائي أكبر من الحد الأقصى",IF(J594="ناقص","درجة غير مكتوبة","")))))))</f>
        <v/>
      </c>
    </row>
    <row r="595">
      <c r="A595" s="5" t="n"/>
      <c r="B595" s="5" t="n"/>
      <c r="C595" s="18" t="n"/>
      <c r="D595" s="18" t="n"/>
      <c r="E595" s="6">
        <f>IF(B595&amp;""="","",IFERROR(INDEX('الإعدادات'!$B$15:$B$29,MATCH(B595&amp;"",'الإعدادات'!$A$15:$A$29,0)),""))</f>
        <v/>
      </c>
      <c r="F595" s="19">
        <f>IF(B595&amp;""="","",IFERROR(INDEX('الإعدادات'!$C$15:$C$29,MATCH(B595&amp;"",'الإعدادات'!$A$15:$A$29,0)),""))</f>
        <v/>
      </c>
      <c r="G595" s="19">
        <f>IF(B595&amp;""="","",IFERROR(INDEX('الإعدادات'!$D$15:$D$29,MATCH(B595&amp;"",'الإعدادات'!$A$15:$A$29,0)),""))</f>
        <v/>
      </c>
      <c r="H595" s="19">
        <f>IF(AND(ISNUMBER(C595),ISNUMBER(D595)),C595+D595,"")</f>
        <v/>
      </c>
      <c r="I595" s="20">
        <f>IF(ISNUMBER(H595),IF(ISNUMBER(F595),IF(F595+G595=0,"",H595/(F595+G595)),""),"")</f>
        <v/>
      </c>
      <c r="J595" s="6">
        <f>IF(AND(A595&amp;""="",B595&amp;""=""),"",IF(A595&amp;""="","بدون طالب",IF(NOT(ISNUMBER(F595)),"مادة غير موجودة",IF(I595="","ناقص",IF(I595&gt;='الإعدادات'!$B$4,"ناجح","متعثر")))))</f>
        <v/>
      </c>
      <c r="K595" s="21">
        <f>IF(J595="","",IF(OR(J595="ناجح",J595="متعثر"),1,0))</f>
        <v/>
      </c>
      <c r="L595" s="19">
        <f>IF(K595=1,C595*INDEX('الإعدادات'!$E$15:$E$29,MATCH(B595&amp;"",'الإعدادات'!$A$15:$A$29,0)),"")</f>
        <v/>
      </c>
      <c r="M595" s="19">
        <f>IF(K595=1,D595*INDEX('الإعدادات'!$E$15:$E$29,MATCH(B595&amp;"",'الإعدادات'!$A$15:$A$29,0)),"")</f>
        <v/>
      </c>
      <c r="N595" s="19">
        <f>IF(K595=1,(F595+G595)*INDEX('الإعدادات'!$E$15:$E$29,MATCH(B595&amp;"",'الإعدادات'!$A$15:$A$29,0)),"")</f>
        <v/>
      </c>
      <c r="O595" s="15">
        <f>IF(J595="متعثر",COUNTIF($J$6:J595,"متعثر"),"")</f>
        <v/>
      </c>
      <c r="P595" s="6">
        <f>IF(J595="","",IF(J595="بدون طالب","اختر الطالب",IF(J595="مادة غير موجودة","اختر المادة من الإعدادات",IF(COUNTIF('الطلاب'!$A$6:$A$305,A595&amp;"")=0,"الطالب غير موجود في الطلاب",IF(IF(ISNUMBER(C595),IF(ISNUMBER(F595),IF(C595&gt;F595,1,0),0),0)=1,"أعمال السنة أكبر من الحد الأقصى",IF(IF(ISNUMBER(D595),IF(ISNUMBER(G595),IF(D595&gt;G595,1,0),0),0)=1,"النهائي أكبر من الحد الأقصى",IF(J595="ناقص","درجة غير مكتوبة","")))))))</f>
        <v/>
      </c>
    </row>
    <row r="596">
      <c r="A596" s="5" t="n"/>
      <c r="B596" s="5" t="n"/>
      <c r="C596" s="18" t="n"/>
      <c r="D596" s="18" t="n"/>
      <c r="E596" s="6">
        <f>IF(B596&amp;""="","",IFERROR(INDEX('الإعدادات'!$B$15:$B$29,MATCH(B596&amp;"",'الإعدادات'!$A$15:$A$29,0)),""))</f>
        <v/>
      </c>
      <c r="F596" s="19">
        <f>IF(B596&amp;""="","",IFERROR(INDEX('الإعدادات'!$C$15:$C$29,MATCH(B596&amp;"",'الإعدادات'!$A$15:$A$29,0)),""))</f>
        <v/>
      </c>
      <c r="G596" s="19">
        <f>IF(B596&amp;""="","",IFERROR(INDEX('الإعدادات'!$D$15:$D$29,MATCH(B596&amp;"",'الإعدادات'!$A$15:$A$29,0)),""))</f>
        <v/>
      </c>
      <c r="H596" s="19">
        <f>IF(AND(ISNUMBER(C596),ISNUMBER(D596)),C596+D596,"")</f>
        <v/>
      </c>
      <c r="I596" s="20">
        <f>IF(ISNUMBER(H596),IF(ISNUMBER(F596),IF(F596+G596=0,"",H596/(F596+G596)),""),"")</f>
        <v/>
      </c>
      <c r="J596" s="6">
        <f>IF(AND(A596&amp;""="",B596&amp;""=""),"",IF(A596&amp;""="","بدون طالب",IF(NOT(ISNUMBER(F596)),"مادة غير موجودة",IF(I596="","ناقص",IF(I596&gt;='الإعدادات'!$B$4,"ناجح","متعثر")))))</f>
        <v/>
      </c>
      <c r="K596" s="21">
        <f>IF(J596="","",IF(OR(J596="ناجح",J596="متعثر"),1,0))</f>
        <v/>
      </c>
      <c r="L596" s="19">
        <f>IF(K596=1,C596*INDEX('الإعدادات'!$E$15:$E$29,MATCH(B596&amp;"",'الإعدادات'!$A$15:$A$29,0)),"")</f>
        <v/>
      </c>
      <c r="M596" s="19">
        <f>IF(K596=1,D596*INDEX('الإعدادات'!$E$15:$E$29,MATCH(B596&amp;"",'الإعدادات'!$A$15:$A$29,0)),"")</f>
        <v/>
      </c>
      <c r="N596" s="19">
        <f>IF(K596=1,(F596+G596)*INDEX('الإعدادات'!$E$15:$E$29,MATCH(B596&amp;"",'الإعدادات'!$A$15:$A$29,0)),"")</f>
        <v/>
      </c>
      <c r="O596" s="15">
        <f>IF(J596="متعثر",COUNTIF($J$6:J596,"متعثر"),"")</f>
        <v/>
      </c>
      <c r="P596" s="6">
        <f>IF(J596="","",IF(J596="بدون طالب","اختر الطالب",IF(J596="مادة غير موجودة","اختر المادة من الإعدادات",IF(COUNTIF('الطلاب'!$A$6:$A$305,A596&amp;"")=0,"الطالب غير موجود في الطلاب",IF(IF(ISNUMBER(C596),IF(ISNUMBER(F596),IF(C596&gt;F596,1,0),0),0)=1,"أعمال السنة أكبر من الحد الأقصى",IF(IF(ISNUMBER(D596),IF(ISNUMBER(G596),IF(D596&gt;G596,1,0),0),0)=1,"النهائي أكبر من الحد الأقصى",IF(J596="ناقص","درجة غير مكتوبة","")))))))</f>
        <v/>
      </c>
    </row>
    <row r="597">
      <c r="A597" s="5" t="n"/>
      <c r="B597" s="5" t="n"/>
      <c r="C597" s="18" t="n"/>
      <c r="D597" s="18" t="n"/>
      <c r="E597" s="6">
        <f>IF(B597&amp;""="","",IFERROR(INDEX('الإعدادات'!$B$15:$B$29,MATCH(B597&amp;"",'الإعدادات'!$A$15:$A$29,0)),""))</f>
        <v/>
      </c>
      <c r="F597" s="19">
        <f>IF(B597&amp;""="","",IFERROR(INDEX('الإعدادات'!$C$15:$C$29,MATCH(B597&amp;"",'الإعدادات'!$A$15:$A$29,0)),""))</f>
        <v/>
      </c>
      <c r="G597" s="19">
        <f>IF(B597&amp;""="","",IFERROR(INDEX('الإعدادات'!$D$15:$D$29,MATCH(B597&amp;"",'الإعدادات'!$A$15:$A$29,0)),""))</f>
        <v/>
      </c>
      <c r="H597" s="19">
        <f>IF(AND(ISNUMBER(C597),ISNUMBER(D597)),C597+D597,"")</f>
        <v/>
      </c>
      <c r="I597" s="20">
        <f>IF(ISNUMBER(H597),IF(ISNUMBER(F597),IF(F597+G597=0,"",H597/(F597+G597)),""),"")</f>
        <v/>
      </c>
      <c r="J597" s="6">
        <f>IF(AND(A597&amp;""="",B597&amp;""=""),"",IF(A597&amp;""="","بدون طالب",IF(NOT(ISNUMBER(F597)),"مادة غير موجودة",IF(I597="","ناقص",IF(I597&gt;='الإعدادات'!$B$4,"ناجح","متعثر")))))</f>
        <v/>
      </c>
      <c r="K597" s="21">
        <f>IF(J597="","",IF(OR(J597="ناجح",J597="متعثر"),1,0))</f>
        <v/>
      </c>
      <c r="L597" s="19">
        <f>IF(K597=1,C597*INDEX('الإعدادات'!$E$15:$E$29,MATCH(B597&amp;"",'الإعدادات'!$A$15:$A$29,0)),"")</f>
        <v/>
      </c>
      <c r="M597" s="19">
        <f>IF(K597=1,D597*INDEX('الإعدادات'!$E$15:$E$29,MATCH(B597&amp;"",'الإعدادات'!$A$15:$A$29,0)),"")</f>
        <v/>
      </c>
      <c r="N597" s="19">
        <f>IF(K597=1,(F597+G597)*INDEX('الإعدادات'!$E$15:$E$29,MATCH(B597&amp;"",'الإعدادات'!$A$15:$A$29,0)),"")</f>
        <v/>
      </c>
      <c r="O597" s="15">
        <f>IF(J597="متعثر",COUNTIF($J$6:J597,"متعثر"),"")</f>
        <v/>
      </c>
      <c r="P597" s="6">
        <f>IF(J597="","",IF(J597="بدون طالب","اختر الطالب",IF(J597="مادة غير موجودة","اختر المادة من الإعدادات",IF(COUNTIF('الطلاب'!$A$6:$A$305,A597&amp;"")=0,"الطالب غير موجود في الطلاب",IF(IF(ISNUMBER(C597),IF(ISNUMBER(F597),IF(C597&gt;F597,1,0),0),0)=1,"أعمال السنة أكبر من الحد الأقصى",IF(IF(ISNUMBER(D597),IF(ISNUMBER(G597),IF(D597&gt;G597,1,0),0),0)=1,"النهائي أكبر من الحد الأقصى",IF(J597="ناقص","درجة غير مكتوبة","")))))))</f>
        <v/>
      </c>
    </row>
    <row r="598">
      <c r="A598" s="5" t="n"/>
      <c r="B598" s="5" t="n"/>
      <c r="C598" s="18" t="n"/>
      <c r="D598" s="18" t="n"/>
      <c r="E598" s="6">
        <f>IF(B598&amp;""="","",IFERROR(INDEX('الإعدادات'!$B$15:$B$29,MATCH(B598&amp;"",'الإعدادات'!$A$15:$A$29,0)),""))</f>
        <v/>
      </c>
      <c r="F598" s="19">
        <f>IF(B598&amp;""="","",IFERROR(INDEX('الإعدادات'!$C$15:$C$29,MATCH(B598&amp;"",'الإعدادات'!$A$15:$A$29,0)),""))</f>
        <v/>
      </c>
      <c r="G598" s="19">
        <f>IF(B598&amp;""="","",IFERROR(INDEX('الإعدادات'!$D$15:$D$29,MATCH(B598&amp;"",'الإعدادات'!$A$15:$A$29,0)),""))</f>
        <v/>
      </c>
      <c r="H598" s="19">
        <f>IF(AND(ISNUMBER(C598),ISNUMBER(D598)),C598+D598,"")</f>
        <v/>
      </c>
      <c r="I598" s="20">
        <f>IF(ISNUMBER(H598),IF(ISNUMBER(F598),IF(F598+G598=0,"",H598/(F598+G598)),""),"")</f>
        <v/>
      </c>
      <c r="J598" s="6">
        <f>IF(AND(A598&amp;""="",B598&amp;""=""),"",IF(A598&amp;""="","بدون طالب",IF(NOT(ISNUMBER(F598)),"مادة غير موجودة",IF(I598="","ناقص",IF(I598&gt;='الإعدادات'!$B$4,"ناجح","متعثر")))))</f>
        <v/>
      </c>
      <c r="K598" s="21">
        <f>IF(J598="","",IF(OR(J598="ناجح",J598="متعثر"),1,0))</f>
        <v/>
      </c>
      <c r="L598" s="19">
        <f>IF(K598=1,C598*INDEX('الإعدادات'!$E$15:$E$29,MATCH(B598&amp;"",'الإعدادات'!$A$15:$A$29,0)),"")</f>
        <v/>
      </c>
      <c r="M598" s="19">
        <f>IF(K598=1,D598*INDEX('الإعدادات'!$E$15:$E$29,MATCH(B598&amp;"",'الإعدادات'!$A$15:$A$29,0)),"")</f>
        <v/>
      </c>
      <c r="N598" s="19">
        <f>IF(K598=1,(F598+G598)*INDEX('الإعدادات'!$E$15:$E$29,MATCH(B598&amp;"",'الإعدادات'!$A$15:$A$29,0)),"")</f>
        <v/>
      </c>
      <c r="O598" s="15">
        <f>IF(J598="متعثر",COUNTIF($J$6:J598,"متعثر"),"")</f>
        <v/>
      </c>
      <c r="P598" s="6">
        <f>IF(J598="","",IF(J598="بدون طالب","اختر الطالب",IF(J598="مادة غير موجودة","اختر المادة من الإعدادات",IF(COUNTIF('الطلاب'!$A$6:$A$305,A598&amp;"")=0,"الطالب غير موجود في الطلاب",IF(IF(ISNUMBER(C598),IF(ISNUMBER(F598),IF(C598&gt;F598,1,0),0),0)=1,"أعمال السنة أكبر من الحد الأقصى",IF(IF(ISNUMBER(D598),IF(ISNUMBER(G598),IF(D598&gt;G598,1,0),0),0)=1,"النهائي أكبر من الحد الأقصى",IF(J598="ناقص","درجة غير مكتوبة","")))))))</f>
        <v/>
      </c>
    </row>
    <row r="599">
      <c r="A599" s="5" t="n"/>
      <c r="B599" s="5" t="n"/>
      <c r="C599" s="18" t="n"/>
      <c r="D599" s="18" t="n"/>
      <c r="E599" s="6">
        <f>IF(B599&amp;""="","",IFERROR(INDEX('الإعدادات'!$B$15:$B$29,MATCH(B599&amp;"",'الإعدادات'!$A$15:$A$29,0)),""))</f>
        <v/>
      </c>
      <c r="F599" s="19">
        <f>IF(B599&amp;""="","",IFERROR(INDEX('الإعدادات'!$C$15:$C$29,MATCH(B599&amp;"",'الإعدادات'!$A$15:$A$29,0)),""))</f>
        <v/>
      </c>
      <c r="G599" s="19">
        <f>IF(B599&amp;""="","",IFERROR(INDEX('الإعدادات'!$D$15:$D$29,MATCH(B599&amp;"",'الإعدادات'!$A$15:$A$29,0)),""))</f>
        <v/>
      </c>
      <c r="H599" s="19">
        <f>IF(AND(ISNUMBER(C599),ISNUMBER(D599)),C599+D599,"")</f>
        <v/>
      </c>
      <c r="I599" s="20">
        <f>IF(ISNUMBER(H599),IF(ISNUMBER(F599),IF(F599+G599=0,"",H599/(F599+G599)),""),"")</f>
        <v/>
      </c>
      <c r="J599" s="6">
        <f>IF(AND(A599&amp;""="",B599&amp;""=""),"",IF(A599&amp;""="","بدون طالب",IF(NOT(ISNUMBER(F599)),"مادة غير موجودة",IF(I599="","ناقص",IF(I599&gt;='الإعدادات'!$B$4,"ناجح","متعثر")))))</f>
        <v/>
      </c>
      <c r="K599" s="21">
        <f>IF(J599="","",IF(OR(J599="ناجح",J599="متعثر"),1,0))</f>
        <v/>
      </c>
      <c r="L599" s="19">
        <f>IF(K599=1,C599*INDEX('الإعدادات'!$E$15:$E$29,MATCH(B599&amp;"",'الإعدادات'!$A$15:$A$29,0)),"")</f>
        <v/>
      </c>
      <c r="M599" s="19">
        <f>IF(K599=1,D599*INDEX('الإعدادات'!$E$15:$E$29,MATCH(B599&amp;"",'الإعدادات'!$A$15:$A$29,0)),"")</f>
        <v/>
      </c>
      <c r="N599" s="19">
        <f>IF(K599=1,(F599+G599)*INDEX('الإعدادات'!$E$15:$E$29,MATCH(B599&amp;"",'الإعدادات'!$A$15:$A$29,0)),"")</f>
        <v/>
      </c>
      <c r="O599" s="15">
        <f>IF(J599="متعثر",COUNTIF($J$6:J599,"متعثر"),"")</f>
        <v/>
      </c>
      <c r="P599" s="6">
        <f>IF(J599="","",IF(J599="بدون طالب","اختر الطالب",IF(J599="مادة غير موجودة","اختر المادة من الإعدادات",IF(COUNTIF('الطلاب'!$A$6:$A$305,A599&amp;"")=0,"الطالب غير موجود في الطلاب",IF(IF(ISNUMBER(C599),IF(ISNUMBER(F599),IF(C599&gt;F599,1,0),0),0)=1,"أعمال السنة أكبر من الحد الأقصى",IF(IF(ISNUMBER(D599),IF(ISNUMBER(G599),IF(D599&gt;G599,1,0),0),0)=1,"النهائي أكبر من الحد الأقصى",IF(J599="ناقص","درجة غير مكتوبة","")))))))</f>
        <v/>
      </c>
    </row>
    <row r="600">
      <c r="A600" s="5" t="n"/>
      <c r="B600" s="5" t="n"/>
      <c r="C600" s="18" t="n"/>
      <c r="D600" s="18" t="n"/>
      <c r="E600" s="6">
        <f>IF(B600&amp;""="","",IFERROR(INDEX('الإعدادات'!$B$15:$B$29,MATCH(B600&amp;"",'الإعدادات'!$A$15:$A$29,0)),""))</f>
        <v/>
      </c>
      <c r="F600" s="19">
        <f>IF(B600&amp;""="","",IFERROR(INDEX('الإعدادات'!$C$15:$C$29,MATCH(B600&amp;"",'الإعدادات'!$A$15:$A$29,0)),""))</f>
        <v/>
      </c>
      <c r="G600" s="19">
        <f>IF(B600&amp;""="","",IFERROR(INDEX('الإعدادات'!$D$15:$D$29,MATCH(B600&amp;"",'الإعدادات'!$A$15:$A$29,0)),""))</f>
        <v/>
      </c>
      <c r="H600" s="19">
        <f>IF(AND(ISNUMBER(C600),ISNUMBER(D600)),C600+D600,"")</f>
        <v/>
      </c>
      <c r="I600" s="20">
        <f>IF(ISNUMBER(H600),IF(ISNUMBER(F600),IF(F600+G600=0,"",H600/(F600+G600)),""),"")</f>
        <v/>
      </c>
      <c r="J600" s="6">
        <f>IF(AND(A600&amp;""="",B600&amp;""=""),"",IF(A600&amp;""="","بدون طالب",IF(NOT(ISNUMBER(F600)),"مادة غير موجودة",IF(I600="","ناقص",IF(I600&gt;='الإعدادات'!$B$4,"ناجح","متعثر")))))</f>
        <v/>
      </c>
      <c r="K600" s="21">
        <f>IF(J600="","",IF(OR(J600="ناجح",J600="متعثر"),1,0))</f>
        <v/>
      </c>
      <c r="L600" s="19">
        <f>IF(K600=1,C600*INDEX('الإعدادات'!$E$15:$E$29,MATCH(B600&amp;"",'الإعدادات'!$A$15:$A$29,0)),"")</f>
        <v/>
      </c>
      <c r="M600" s="19">
        <f>IF(K600=1,D600*INDEX('الإعدادات'!$E$15:$E$29,MATCH(B600&amp;"",'الإعدادات'!$A$15:$A$29,0)),"")</f>
        <v/>
      </c>
      <c r="N600" s="19">
        <f>IF(K600=1,(F600+G600)*INDEX('الإعدادات'!$E$15:$E$29,MATCH(B600&amp;"",'الإعدادات'!$A$15:$A$29,0)),"")</f>
        <v/>
      </c>
      <c r="O600" s="15">
        <f>IF(J600="متعثر",COUNTIF($J$6:J600,"متعثر"),"")</f>
        <v/>
      </c>
      <c r="P600" s="6">
        <f>IF(J600="","",IF(J600="بدون طالب","اختر الطالب",IF(J600="مادة غير موجودة","اختر المادة من الإعدادات",IF(COUNTIF('الطلاب'!$A$6:$A$305,A600&amp;"")=0,"الطالب غير موجود في الطلاب",IF(IF(ISNUMBER(C600),IF(ISNUMBER(F600),IF(C600&gt;F600,1,0),0),0)=1,"أعمال السنة أكبر من الحد الأقصى",IF(IF(ISNUMBER(D600),IF(ISNUMBER(G600),IF(D600&gt;G600,1,0),0),0)=1,"النهائي أكبر من الحد الأقصى",IF(J600="ناقص","درجة غير مكتوبة","")))))))</f>
        <v/>
      </c>
    </row>
    <row r="601">
      <c r="A601" s="5" t="n"/>
      <c r="B601" s="5" t="n"/>
      <c r="C601" s="18" t="n"/>
      <c r="D601" s="18" t="n"/>
      <c r="E601" s="6">
        <f>IF(B601&amp;""="","",IFERROR(INDEX('الإعدادات'!$B$15:$B$29,MATCH(B601&amp;"",'الإعدادات'!$A$15:$A$29,0)),""))</f>
        <v/>
      </c>
      <c r="F601" s="19">
        <f>IF(B601&amp;""="","",IFERROR(INDEX('الإعدادات'!$C$15:$C$29,MATCH(B601&amp;"",'الإعدادات'!$A$15:$A$29,0)),""))</f>
        <v/>
      </c>
      <c r="G601" s="19">
        <f>IF(B601&amp;""="","",IFERROR(INDEX('الإعدادات'!$D$15:$D$29,MATCH(B601&amp;"",'الإعدادات'!$A$15:$A$29,0)),""))</f>
        <v/>
      </c>
      <c r="H601" s="19">
        <f>IF(AND(ISNUMBER(C601),ISNUMBER(D601)),C601+D601,"")</f>
        <v/>
      </c>
      <c r="I601" s="20">
        <f>IF(ISNUMBER(H601),IF(ISNUMBER(F601),IF(F601+G601=0,"",H601/(F601+G601)),""),"")</f>
        <v/>
      </c>
      <c r="J601" s="6">
        <f>IF(AND(A601&amp;""="",B601&amp;""=""),"",IF(A601&amp;""="","بدون طالب",IF(NOT(ISNUMBER(F601)),"مادة غير موجودة",IF(I601="","ناقص",IF(I601&gt;='الإعدادات'!$B$4,"ناجح","متعثر")))))</f>
        <v/>
      </c>
      <c r="K601" s="21">
        <f>IF(J601="","",IF(OR(J601="ناجح",J601="متعثر"),1,0))</f>
        <v/>
      </c>
      <c r="L601" s="19">
        <f>IF(K601=1,C601*INDEX('الإعدادات'!$E$15:$E$29,MATCH(B601&amp;"",'الإعدادات'!$A$15:$A$29,0)),"")</f>
        <v/>
      </c>
      <c r="M601" s="19">
        <f>IF(K601=1,D601*INDEX('الإعدادات'!$E$15:$E$29,MATCH(B601&amp;"",'الإعدادات'!$A$15:$A$29,0)),"")</f>
        <v/>
      </c>
      <c r="N601" s="19">
        <f>IF(K601=1,(F601+G601)*INDEX('الإعدادات'!$E$15:$E$29,MATCH(B601&amp;"",'الإعدادات'!$A$15:$A$29,0)),"")</f>
        <v/>
      </c>
      <c r="O601" s="15">
        <f>IF(J601="متعثر",COUNTIF($J$6:J601,"متعثر"),"")</f>
        <v/>
      </c>
      <c r="P601" s="6">
        <f>IF(J601="","",IF(J601="بدون طالب","اختر الطالب",IF(J601="مادة غير موجودة","اختر المادة من الإعدادات",IF(COUNTIF('الطلاب'!$A$6:$A$305,A601&amp;"")=0,"الطالب غير موجود في الطلاب",IF(IF(ISNUMBER(C601),IF(ISNUMBER(F601),IF(C601&gt;F601,1,0),0),0)=1,"أعمال السنة أكبر من الحد الأقصى",IF(IF(ISNUMBER(D601),IF(ISNUMBER(G601),IF(D601&gt;G601,1,0),0),0)=1,"النهائي أكبر من الحد الأقصى",IF(J601="ناقص","درجة غير مكتوبة","")))))))</f>
        <v/>
      </c>
    </row>
    <row r="602">
      <c r="A602" s="5" t="n"/>
      <c r="B602" s="5" t="n"/>
      <c r="C602" s="18" t="n"/>
      <c r="D602" s="18" t="n"/>
      <c r="E602" s="6">
        <f>IF(B602&amp;""="","",IFERROR(INDEX('الإعدادات'!$B$15:$B$29,MATCH(B602&amp;"",'الإعدادات'!$A$15:$A$29,0)),""))</f>
        <v/>
      </c>
      <c r="F602" s="19">
        <f>IF(B602&amp;""="","",IFERROR(INDEX('الإعدادات'!$C$15:$C$29,MATCH(B602&amp;"",'الإعدادات'!$A$15:$A$29,0)),""))</f>
        <v/>
      </c>
      <c r="G602" s="19">
        <f>IF(B602&amp;""="","",IFERROR(INDEX('الإعدادات'!$D$15:$D$29,MATCH(B602&amp;"",'الإعدادات'!$A$15:$A$29,0)),""))</f>
        <v/>
      </c>
      <c r="H602" s="19">
        <f>IF(AND(ISNUMBER(C602),ISNUMBER(D602)),C602+D602,"")</f>
        <v/>
      </c>
      <c r="I602" s="20">
        <f>IF(ISNUMBER(H602),IF(ISNUMBER(F602),IF(F602+G602=0,"",H602/(F602+G602)),""),"")</f>
        <v/>
      </c>
      <c r="J602" s="6">
        <f>IF(AND(A602&amp;""="",B602&amp;""=""),"",IF(A602&amp;""="","بدون طالب",IF(NOT(ISNUMBER(F602)),"مادة غير موجودة",IF(I602="","ناقص",IF(I602&gt;='الإعدادات'!$B$4,"ناجح","متعثر")))))</f>
        <v/>
      </c>
      <c r="K602" s="21">
        <f>IF(J602="","",IF(OR(J602="ناجح",J602="متعثر"),1,0))</f>
        <v/>
      </c>
      <c r="L602" s="19">
        <f>IF(K602=1,C602*INDEX('الإعدادات'!$E$15:$E$29,MATCH(B602&amp;"",'الإعدادات'!$A$15:$A$29,0)),"")</f>
        <v/>
      </c>
      <c r="M602" s="19">
        <f>IF(K602=1,D602*INDEX('الإعدادات'!$E$15:$E$29,MATCH(B602&amp;"",'الإعدادات'!$A$15:$A$29,0)),"")</f>
        <v/>
      </c>
      <c r="N602" s="19">
        <f>IF(K602=1,(F602+G602)*INDEX('الإعدادات'!$E$15:$E$29,MATCH(B602&amp;"",'الإعدادات'!$A$15:$A$29,0)),"")</f>
        <v/>
      </c>
      <c r="O602" s="15">
        <f>IF(J602="متعثر",COUNTIF($J$6:J602,"متعثر"),"")</f>
        <v/>
      </c>
      <c r="P602" s="6">
        <f>IF(J602="","",IF(J602="بدون طالب","اختر الطالب",IF(J602="مادة غير موجودة","اختر المادة من الإعدادات",IF(COUNTIF('الطلاب'!$A$6:$A$305,A602&amp;"")=0,"الطالب غير موجود في الطلاب",IF(IF(ISNUMBER(C602),IF(ISNUMBER(F602),IF(C602&gt;F602,1,0),0),0)=1,"أعمال السنة أكبر من الحد الأقصى",IF(IF(ISNUMBER(D602),IF(ISNUMBER(G602),IF(D602&gt;G602,1,0),0),0)=1,"النهائي أكبر من الحد الأقصى",IF(J602="ناقص","درجة غير مكتوبة","")))))))</f>
        <v/>
      </c>
    </row>
    <row r="603">
      <c r="A603" s="5" t="n"/>
      <c r="B603" s="5" t="n"/>
      <c r="C603" s="18" t="n"/>
      <c r="D603" s="18" t="n"/>
      <c r="E603" s="6">
        <f>IF(B603&amp;""="","",IFERROR(INDEX('الإعدادات'!$B$15:$B$29,MATCH(B603&amp;"",'الإعدادات'!$A$15:$A$29,0)),""))</f>
        <v/>
      </c>
      <c r="F603" s="19">
        <f>IF(B603&amp;""="","",IFERROR(INDEX('الإعدادات'!$C$15:$C$29,MATCH(B603&amp;"",'الإعدادات'!$A$15:$A$29,0)),""))</f>
        <v/>
      </c>
      <c r="G603" s="19">
        <f>IF(B603&amp;""="","",IFERROR(INDEX('الإعدادات'!$D$15:$D$29,MATCH(B603&amp;"",'الإعدادات'!$A$15:$A$29,0)),""))</f>
        <v/>
      </c>
      <c r="H603" s="19">
        <f>IF(AND(ISNUMBER(C603),ISNUMBER(D603)),C603+D603,"")</f>
        <v/>
      </c>
      <c r="I603" s="20">
        <f>IF(ISNUMBER(H603),IF(ISNUMBER(F603),IF(F603+G603=0,"",H603/(F603+G603)),""),"")</f>
        <v/>
      </c>
      <c r="J603" s="6">
        <f>IF(AND(A603&amp;""="",B603&amp;""=""),"",IF(A603&amp;""="","بدون طالب",IF(NOT(ISNUMBER(F603)),"مادة غير موجودة",IF(I603="","ناقص",IF(I603&gt;='الإعدادات'!$B$4,"ناجح","متعثر")))))</f>
        <v/>
      </c>
      <c r="K603" s="21">
        <f>IF(J603="","",IF(OR(J603="ناجح",J603="متعثر"),1,0))</f>
        <v/>
      </c>
      <c r="L603" s="19">
        <f>IF(K603=1,C603*INDEX('الإعدادات'!$E$15:$E$29,MATCH(B603&amp;"",'الإعدادات'!$A$15:$A$29,0)),"")</f>
        <v/>
      </c>
      <c r="M603" s="19">
        <f>IF(K603=1,D603*INDEX('الإعدادات'!$E$15:$E$29,MATCH(B603&amp;"",'الإعدادات'!$A$15:$A$29,0)),"")</f>
        <v/>
      </c>
      <c r="N603" s="19">
        <f>IF(K603=1,(F603+G603)*INDEX('الإعدادات'!$E$15:$E$29,MATCH(B603&amp;"",'الإعدادات'!$A$15:$A$29,0)),"")</f>
        <v/>
      </c>
      <c r="O603" s="15">
        <f>IF(J603="متعثر",COUNTIF($J$6:J603,"متعثر"),"")</f>
        <v/>
      </c>
      <c r="P603" s="6">
        <f>IF(J603="","",IF(J603="بدون طالب","اختر الطالب",IF(J603="مادة غير موجودة","اختر المادة من الإعدادات",IF(COUNTIF('الطلاب'!$A$6:$A$305,A603&amp;"")=0,"الطالب غير موجود في الطلاب",IF(IF(ISNUMBER(C603),IF(ISNUMBER(F603),IF(C603&gt;F603,1,0),0),0)=1,"أعمال السنة أكبر من الحد الأقصى",IF(IF(ISNUMBER(D603),IF(ISNUMBER(G603),IF(D603&gt;G603,1,0),0),0)=1,"النهائي أكبر من الحد الأقصى",IF(J603="ناقص","درجة غير مكتوبة","")))))))</f>
        <v/>
      </c>
    </row>
    <row r="604">
      <c r="A604" s="5" t="n"/>
      <c r="B604" s="5" t="n"/>
      <c r="C604" s="18" t="n"/>
      <c r="D604" s="18" t="n"/>
      <c r="E604" s="6">
        <f>IF(B604&amp;""="","",IFERROR(INDEX('الإعدادات'!$B$15:$B$29,MATCH(B604&amp;"",'الإعدادات'!$A$15:$A$29,0)),""))</f>
        <v/>
      </c>
      <c r="F604" s="19">
        <f>IF(B604&amp;""="","",IFERROR(INDEX('الإعدادات'!$C$15:$C$29,MATCH(B604&amp;"",'الإعدادات'!$A$15:$A$29,0)),""))</f>
        <v/>
      </c>
      <c r="G604" s="19">
        <f>IF(B604&amp;""="","",IFERROR(INDEX('الإعدادات'!$D$15:$D$29,MATCH(B604&amp;"",'الإعدادات'!$A$15:$A$29,0)),""))</f>
        <v/>
      </c>
      <c r="H604" s="19">
        <f>IF(AND(ISNUMBER(C604),ISNUMBER(D604)),C604+D604,"")</f>
        <v/>
      </c>
      <c r="I604" s="20">
        <f>IF(ISNUMBER(H604),IF(ISNUMBER(F604),IF(F604+G604=0,"",H604/(F604+G604)),""),"")</f>
        <v/>
      </c>
      <c r="J604" s="6">
        <f>IF(AND(A604&amp;""="",B604&amp;""=""),"",IF(A604&amp;""="","بدون طالب",IF(NOT(ISNUMBER(F604)),"مادة غير موجودة",IF(I604="","ناقص",IF(I604&gt;='الإعدادات'!$B$4,"ناجح","متعثر")))))</f>
        <v/>
      </c>
      <c r="K604" s="21">
        <f>IF(J604="","",IF(OR(J604="ناجح",J604="متعثر"),1,0))</f>
        <v/>
      </c>
      <c r="L604" s="19">
        <f>IF(K604=1,C604*INDEX('الإعدادات'!$E$15:$E$29,MATCH(B604&amp;"",'الإعدادات'!$A$15:$A$29,0)),"")</f>
        <v/>
      </c>
      <c r="M604" s="19">
        <f>IF(K604=1,D604*INDEX('الإعدادات'!$E$15:$E$29,MATCH(B604&amp;"",'الإعدادات'!$A$15:$A$29,0)),"")</f>
        <v/>
      </c>
      <c r="N604" s="19">
        <f>IF(K604=1,(F604+G604)*INDEX('الإعدادات'!$E$15:$E$29,MATCH(B604&amp;"",'الإعدادات'!$A$15:$A$29,0)),"")</f>
        <v/>
      </c>
      <c r="O604" s="15">
        <f>IF(J604="متعثر",COUNTIF($J$6:J604,"متعثر"),"")</f>
        <v/>
      </c>
      <c r="P604" s="6">
        <f>IF(J604="","",IF(J604="بدون طالب","اختر الطالب",IF(J604="مادة غير موجودة","اختر المادة من الإعدادات",IF(COUNTIF('الطلاب'!$A$6:$A$305,A604&amp;"")=0,"الطالب غير موجود في الطلاب",IF(IF(ISNUMBER(C604),IF(ISNUMBER(F604),IF(C604&gt;F604,1,0),0),0)=1,"أعمال السنة أكبر من الحد الأقصى",IF(IF(ISNUMBER(D604),IF(ISNUMBER(G604),IF(D604&gt;G604,1,0),0),0)=1,"النهائي أكبر من الحد الأقصى",IF(J604="ناقص","درجة غير مكتوبة","")))))))</f>
        <v/>
      </c>
    </row>
    <row r="605">
      <c r="A605" s="5" t="n"/>
      <c r="B605" s="5" t="n"/>
      <c r="C605" s="18" t="n"/>
      <c r="D605" s="18" t="n"/>
      <c r="E605" s="6">
        <f>IF(B605&amp;""="","",IFERROR(INDEX('الإعدادات'!$B$15:$B$29,MATCH(B605&amp;"",'الإعدادات'!$A$15:$A$29,0)),""))</f>
        <v/>
      </c>
      <c r="F605" s="19">
        <f>IF(B605&amp;""="","",IFERROR(INDEX('الإعدادات'!$C$15:$C$29,MATCH(B605&amp;"",'الإعدادات'!$A$15:$A$29,0)),""))</f>
        <v/>
      </c>
      <c r="G605" s="19">
        <f>IF(B605&amp;""="","",IFERROR(INDEX('الإعدادات'!$D$15:$D$29,MATCH(B605&amp;"",'الإعدادات'!$A$15:$A$29,0)),""))</f>
        <v/>
      </c>
      <c r="H605" s="19">
        <f>IF(AND(ISNUMBER(C605),ISNUMBER(D605)),C605+D605,"")</f>
        <v/>
      </c>
      <c r="I605" s="20">
        <f>IF(ISNUMBER(H605),IF(ISNUMBER(F605),IF(F605+G605=0,"",H605/(F605+G605)),""),"")</f>
        <v/>
      </c>
      <c r="J605" s="6">
        <f>IF(AND(A605&amp;""="",B605&amp;""=""),"",IF(A605&amp;""="","بدون طالب",IF(NOT(ISNUMBER(F605)),"مادة غير موجودة",IF(I605="","ناقص",IF(I605&gt;='الإعدادات'!$B$4,"ناجح","متعثر")))))</f>
        <v/>
      </c>
      <c r="K605" s="21">
        <f>IF(J605="","",IF(OR(J605="ناجح",J605="متعثر"),1,0))</f>
        <v/>
      </c>
      <c r="L605" s="19">
        <f>IF(K605=1,C605*INDEX('الإعدادات'!$E$15:$E$29,MATCH(B605&amp;"",'الإعدادات'!$A$15:$A$29,0)),"")</f>
        <v/>
      </c>
      <c r="M605" s="19">
        <f>IF(K605=1,D605*INDEX('الإعدادات'!$E$15:$E$29,MATCH(B605&amp;"",'الإعدادات'!$A$15:$A$29,0)),"")</f>
        <v/>
      </c>
      <c r="N605" s="19">
        <f>IF(K605=1,(F605+G605)*INDEX('الإعدادات'!$E$15:$E$29,MATCH(B605&amp;"",'الإعدادات'!$A$15:$A$29,0)),"")</f>
        <v/>
      </c>
      <c r="O605" s="15">
        <f>IF(J605="متعثر",COUNTIF($J$6:J605,"متعثر"),"")</f>
        <v/>
      </c>
      <c r="P605" s="6">
        <f>IF(J605="","",IF(J605="بدون طالب","اختر الطالب",IF(J605="مادة غير موجودة","اختر المادة من الإعدادات",IF(COUNTIF('الطلاب'!$A$6:$A$305,A605&amp;"")=0,"الطالب غير موجود في الطلاب",IF(IF(ISNUMBER(C605),IF(ISNUMBER(F605),IF(C605&gt;F605,1,0),0),0)=1,"أعمال السنة أكبر من الحد الأقصى",IF(IF(ISNUMBER(D605),IF(ISNUMBER(G605),IF(D605&gt;G605,1,0),0),0)=1,"النهائي أكبر من الحد الأقصى",IF(J605="ناقص","درجة غير مكتوبة","")))))))</f>
        <v/>
      </c>
    </row>
    <row r="606">
      <c r="A606" s="5" t="n"/>
      <c r="B606" s="5" t="n"/>
      <c r="C606" s="18" t="n"/>
      <c r="D606" s="18" t="n"/>
      <c r="E606" s="6">
        <f>IF(B606&amp;""="","",IFERROR(INDEX('الإعدادات'!$B$15:$B$29,MATCH(B606&amp;"",'الإعدادات'!$A$15:$A$29,0)),""))</f>
        <v/>
      </c>
      <c r="F606" s="19">
        <f>IF(B606&amp;""="","",IFERROR(INDEX('الإعدادات'!$C$15:$C$29,MATCH(B606&amp;"",'الإعدادات'!$A$15:$A$29,0)),""))</f>
        <v/>
      </c>
      <c r="G606" s="19">
        <f>IF(B606&amp;""="","",IFERROR(INDEX('الإعدادات'!$D$15:$D$29,MATCH(B606&amp;"",'الإعدادات'!$A$15:$A$29,0)),""))</f>
        <v/>
      </c>
      <c r="H606" s="19">
        <f>IF(AND(ISNUMBER(C606),ISNUMBER(D606)),C606+D606,"")</f>
        <v/>
      </c>
      <c r="I606" s="20">
        <f>IF(ISNUMBER(H606),IF(ISNUMBER(F606),IF(F606+G606=0,"",H606/(F606+G606)),""),"")</f>
        <v/>
      </c>
      <c r="J606" s="6">
        <f>IF(AND(A606&amp;""="",B606&amp;""=""),"",IF(A606&amp;""="","بدون طالب",IF(NOT(ISNUMBER(F606)),"مادة غير موجودة",IF(I606="","ناقص",IF(I606&gt;='الإعدادات'!$B$4,"ناجح","متعثر")))))</f>
        <v/>
      </c>
      <c r="K606" s="21">
        <f>IF(J606="","",IF(OR(J606="ناجح",J606="متعثر"),1,0))</f>
        <v/>
      </c>
      <c r="L606" s="19">
        <f>IF(K606=1,C606*INDEX('الإعدادات'!$E$15:$E$29,MATCH(B606&amp;"",'الإعدادات'!$A$15:$A$29,0)),"")</f>
        <v/>
      </c>
      <c r="M606" s="19">
        <f>IF(K606=1,D606*INDEX('الإعدادات'!$E$15:$E$29,MATCH(B606&amp;"",'الإعدادات'!$A$15:$A$29,0)),"")</f>
        <v/>
      </c>
      <c r="N606" s="19">
        <f>IF(K606=1,(F606+G606)*INDEX('الإعدادات'!$E$15:$E$29,MATCH(B606&amp;"",'الإعدادات'!$A$15:$A$29,0)),"")</f>
        <v/>
      </c>
      <c r="O606" s="15">
        <f>IF(J606="متعثر",COUNTIF($J$6:J606,"متعثر"),"")</f>
        <v/>
      </c>
      <c r="P606" s="6">
        <f>IF(J606="","",IF(J606="بدون طالب","اختر الطالب",IF(J606="مادة غير موجودة","اختر المادة من الإعدادات",IF(COUNTIF('الطلاب'!$A$6:$A$305,A606&amp;"")=0,"الطالب غير موجود في الطلاب",IF(IF(ISNUMBER(C606),IF(ISNUMBER(F606),IF(C606&gt;F606,1,0),0),0)=1,"أعمال السنة أكبر من الحد الأقصى",IF(IF(ISNUMBER(D606),IF(ISNUMBER(G606),IF(D606&gt;G606,1,0),0),0)=1,"النهائي أكبر من الحد الأقصى",IF(J606="ناقص","درجة غير مكتوبة","")))))))</f>
        <v/>
      </c>
    </row>
    <row r="607">
      <c r="A607" s="5" t="n"/>
      <c r="B607" s="5" t="n"/>
      <c r="C607" s="18" t="n"/>
      <c r="D607" s="18" t="n"/>
      <c r="E607" s="6">
        <f>IF(B607&amp;""="","",IFERROR(INDEX('الإعدادات'!$B$15:$B$29,MATCH(B607&amp;"",'الإعدادات'!$A$15:$A$29,0)),""))</f>
        <v/>
      </c>
      <c r="F607" s="19">
        <f>IF(B607&amp;""="","",IFERROR(INDEX('الإعدادات'!$C$15:$C$29,MATCH(B607&amp;"",'الإعدادات'!$A$15:$A$29,0)),""))</f>
        <v/>
      </c>
      <c r="G607" s="19">
        <f>IF(B607&amp;""="","",IFERROR(INDEX('الإعدادات'!$D$15:$D$29,MATCH(B607&amp;"",'الإعدادات'!$A$15:$A$29,0)),""))</f>
        <v/>
      </c>
      <c r="H607" s="19">
        <f>IF(AND(ISNUMBER(C607),ISNUMBER(D607)),C607+D607,"")</f>
        <v/>
      </c>
      <c r="I607" s="20">
        <f>IF(ISNUMBER(H607),IF(ISNUMBER(F607),IF(F607+G607=0,"",H607/(F607+G607)),""),"")</f>
        <v/>
      </c>
      <c r="J607" s="6">
        <f>IF(AND(A607&amp;""="",B607&amp;""=""),"",IF(A607&amp;""="","بدون طالب",IF(NOT(ISNUMBER(F607)),"مادة غير موجودة",IF(I607="","ناقص",IF(I607&gt;='الإعدادات'!$B$4,"ناجح","متعثر")))))</f>
        <v/>
      </c>
      <c r="K607" s="21">
        <f>IF(J607="","",IF(OR(J607="ناجح",J607="متعثر"),1,0))</f>
        <v/>
      </c>
      <c r="L607" s="19">
        <f>IF(K607=1,C607*INDEX('الإعدادات'!$E$15:$E$29,MATCH(B607&amp;"",'الإعدادات'!$A$15:$A$29,0)),"")</f>
        <v/>
      </c>
      <c r="M607" s="19">
        <f>IF(K607=1,D607*INDEX('الإعدادات'!$E$15:$E$29,MATCH(B607&amp;"",'الإعدادات'!$A$15:$A$29,0)),"")</f>
        <v/>
      </c>
      <c r="N607" s="19">
        <f>IF(K607=1,(F607+G607)*INDEX('الإعدادات'!$E$15:$E$29,MATCH(B607&amp;"",'الإعدادات'!$A$15:$A$29,0)),"")</f>
        <v/>
      </c>
      <c r="O607" s="15">
        <f>IF(J607="متعثر",COUNTIF($J$6:J607,"متعثر"),"")</f>
        <v/>
      </c>
      <c r="P607" s="6">
        <f>IF(J607="","",IF(J607="بدون طالب","اختر الطالب",IF(J607="مادة غير موجودة","اختر المادة من الإعدادات",IF(COUNTIF('الطلاب'!$A$6:$A$305,A607&amp;"")=0,"الطالب غير موجود في الطلاب",IF(IF(ISNUMBER(C607),IF(ISNUMBER(F607),IF(C607&gt;F607,1,0),0),0)=1,"أعمال السنة أكبر من الحد الأقصى",IF(IF(ISNUMBER(D607),IF(ISNUMBER(G607),IF(D607&gt;G607,1,0),0),0)=1,"النهائي أكبر من الحد الأقصى",IF(J607="ناقص","درجة غير مكتوبة","")))))))</f>
        <v/>
      </c>
    </row>
    <row r="608">
      <c r="A608" s="5" t="n"/>
      <c r="B608" s="5" t="n"/>
      <c r="C608" s="18" t="n"/>
      <c r="D608" s="18" t="n"/>
      <c r="E608" s="6">
        <f>IF(B608&amp;""="","",IFERROR(INDEX('الإعدادات'!$B$15:$B$29,MATCH(B608&amp;"",'الإعدادات'!$A$15:$A$29,0)),""))</f>
        <v/>
      </c>
      <c r="F608" s="19">
        <f>IF(B608&amp;""="","",IFERROR(INDEX('الإعدادات'!$C$15:$C$29,MATCH(B608&amp;"",'الإعدادات'!$A$15:$A$29,0)),""))</f>
        <v/>
      </c>
      <c r="G608" s="19">
        <f>IF(B608&amp;""="","",IFERROR(INDEX('الإعدادات'!$D$15:$D$29,MATCH(B608&amp;"",'الإعدادات'!$A$15:$A$29,0)),""))</f>
        <v/>
      </c>
      <c r="H608" s="19">
        <f>IF(AND(ISNUMBER(C608),ISNUMBER(D608)),C608+D608,"")</f>
        <v/>
      </c>
      <c r="I608" s="20">
        <f>IF(ISNUMBER(H608),IF(ISNUMBER(F608),IF(F608+G608=0,"",H608/(F608+G608)),""),"")</f>
        <v/>
      </c>
      <c r="J608" s="6">
        <f>IF(AND(A608&amp;""="",B608&amp;""=""),"",IF(A608&amp;""="","بدون طالب",IF(NOT(ISNUMBER(F608)),"مادة غير موجودة",IF(I608="","ناقص",IF(I608&gt;='الإعدادات'!$B$4,"ناجح","متعثر")))))</f>
        <v/>
      </c>
      <c r="K608" s="21">
        <f>IF(J608="","",IF(OR(J608="ناجح",J608="متعثر"),1,0))</f>
        <v/>
      </c>
      <c r="L608" s="19">
        <f>IF(K608=1,C608*INDEX('الإعدادات'!$E$15:$E$29,MATCH(B608&amp;"",'الإعدادات'!$A$15:$A$29,0)),"")</f>
        <v/>
      </c>
      <c r="M608" s="19">
        <f>IF(K608=1,D608*INDEX('الإعدادات'!$E$15:$E$29,MATCH(B608&amp;"",'الإعدادات'!$A$15:$A$29,0)),"")</f>
        <v/>
      </c>
      <c r="N608" s="19">
        <f>IF(K608=1,(F608+G608)*INDEX('الإعدادات'!$E$15:$E$29,MATCH(B608&amp;"",'الإعدادات'!$A$15:$A$29,0)),"")</f>
        <v/>
      </c>
      <c r="O608" s="15">
        <f>IF(J608="متعثر",COUNTIF($J$6:J608,"متعثر"),"")</f>
        <v/>
      </c>
      <c r="P608" s="6">
        <f>IF(J608="","",IF(J608="بدون طالب","اختر الطالب",IF(J608="مادة غير موجودة","اختر المادة من الإعدادات",IF(COUNTIF('الطلاب'!$A$6:$A$305,A608&amp;"")=0,"الطالب غير موجود في الطلاب",IF(IF(ISNUMBER(C608),IF(ISNUMBER(F608),IF(C608&gt;F608,1,0),0),0)=1,"أعمال السنة أكبر من الحد الأقصى",IF(IF(ISNUMBER(D608),IF(ISNUMBER(G608),IF(D608&gt;G608,1,0),0),0)=1,"النهائي أكبر من الحد الأقصى",IF(J608="ناقص","درجة غير مكتوبة","")))))))</f>
        <v/>
      </c>
    </row>
    <row r="609">
      <c r="A609" s="5" t="n"/>
      <c r="B609" s="5" t="n"/>
      <c r="C609" s="18" t="n"/>
      <c r="D609" s="18" t="n"/>
      <c r="E609" s="6">
        <f>IF(B609&amp;""="","",IFERROR(INDEX('الإعدادات'!$B$15:$B$29,MATCH(B609&amp;"",'الإعدادات'!$A$15:$A$29,0)),""))</f>
        <v/>
      </c>
      <c r="F609" s="19">
        <f>IF(B609&amp;""="","",IFERROR(INDEX('الإعدادات'!$C$15:$C$29,MATCH(B609&amp;"",'الإعدادات'!$A$15:$A$29,0)),""))</f>
        <v/>
      </c>
      <c r="G609" s="19">
        <f>IF(B609&amp;""="","",IFERROR(INDEX('الإعدادات'!$D$15:$D$29,MATCH(B609&amp;"",'الإعدادات'!$A$15:$A$29,0)),""))</f>
        <v/>
      </c>
      <c r="H609" s="19">
        <f>IF(AND(ISNUMBER(C609),ISNUMBER(D609)),C609+D609,"")</f>
        <v/>
      </c>
      <c r="I609" s="20">
        <f>IF(ISNUMBER(H609),IF(ISNUMBER(F609),IF(F609+G609=0,"",H609/(F609+G609)),""),"")</f>
        <v/>
      </c>
      <c r="J609" s="6">
        <f>IF(AND(A609&amp;""="",B609&amp;""=""),"",IF(A609&amp;""="","بدون طالب",IF(NOT(ISNUMBER(F609)),"مادة غير موجودة",IF(I609="","ناقص",IF(I609&gt;='الإعدادات'!$B$4,"ناجح","متعثر")))))</f>
        <v/>
      </c>
      <c r="K609" s="21">
        <f>IF(J609="","",IF(OR(J609="ناجح",J609="متعثر"),1,0))</f>
        <v/>
      </c>
      <c r="L609" s="19">
        <f>IF(K609=1,C609*INDEX('الإعدادات'!$E$15:$E$29,MATCH(B609&amp;"",'الإعدادات'!$A$15:$A$29,0)),"")</f>
        <v/>
      </c>
      <c r="M609" s="19">
        <f>IF(K609=1,D609*INDEX('الإعدادات'!$E$15:$E$29,MATCH(B609&amp;"",'الإعدادات'!$A$15:$A$29,0)),"")</f>
        <v/>
      </c>
      <c r="N609" s="19">
        <f>IF(K609=1,(F609+G609)*INDEX('الإعدادات'!$E$15:$E$29,MATCH(B609&amp;"",'الإعدادات'!$A$15:$A$29,0)),"")</f>
        <v/>
      </c>
      <c r="O609" s="15">
        <f>IF(J609="متعثر",COUNTIF($J$6:J609,"متعثر"),"")</f>
        <v/>
      </c>
      <c r="P609" s="6">
        <f>IF(J609="","",IF(J609="بدون طالب","اختر الطالب",IF(J609="مادة غير موجودة","اختر المادة من الإعدادات",IF(COUNTIF('الطلاب'!$A$6:$A$305,A609&amp;"")=0,"الطالب غير موجود في الطلاب",IF(IF(ISNUMBER(C609),IF(ISNUMBER(F609),IF(C609&gt;F609,1,0),0),0)=1,"أعمال السنة أكبر من الحد الأقصى",IF(IF(ISNUMBER(D609),IF(ISNUMBER(G609),IF(D609&gt;G609,1,0),0),0)=1,"النهائي أكبر من الحد الأقصى",IF(J609="ناقص","درجة غير مكتوبة","")))))))</f>
        <v/>
      </c>
    </row>
    <row r="610">
      <c r="A610" s="5" t="n"/>
      <c r="B610" s="5" t="n"/>
      <c r="C610" s="18" t="n"/>
      <c r="D610" s="18" t="n"/>
      <c r="E610" s="6">
        <f>IF(B610&amp;""="","",IFERROR(INDEX('الإعدادات'!$B$15:$B$29,MATCH(B610&amp;"",'الإعدادات'!$A$15:$A$29,0)),""))</f>
        <v/>
      </c>
      <c r="F610" s="19">
        <f>IF(B610&amp;""="","",IFERROR(INDEX('الإعدادات'!$C$15:$C$29,MATCH(B610&amp;"",'الإعدادات'!$A$15:$A$29,0)),""))</f>
        <v/>
      </c>
      <c r="G610" s="19">
        <f>IF(B610&amp;""="","",IFERROR(INDEX('الإعدادات'!$D$15:$D$29,MATCH(B610&amp;"",'الإعدادات'!$A$15:$A$29,0)),""))</f>
        <v/>
      </c>
      <c r="H610" s="19">
        <f>IF(AND(ISNUMBER(C610),ISNUMBER(D610)),C610+D610,"")</f>
        <v/>
      </c>
      <c r="I610" s="20">
        <f>IF(ISNUMBER(H610),IF(ISNUMBER(F610),IF(F610+G610=0,"",H610/(F610+G610)),""),"")</f>
        <v/>
      </c>
      <c r="J610" s="6">
        <f>IF(AND(A610&amp;""="",B610&amp;""=""),"",IF(A610&amp;""="","بدون طالب",IF(NOT(ISNUMBER(F610)),"مادة غير موجودة",IF(I610="","ناقص",IF(I610&gt;='الإعدادات'!$B$4,"ناجح","متعثر")))))</f>
        <v/>
      </c>
      <c r="K610" s="21">
        <f>IF(J610="","",IF(OR(J610="ناجح",J610="متعثر"),1,0))</f>
        <v/>
      </c>
      <c r="L610" s="19">
        <f>IF(K610=1,C610*INDEX('الإعدادات'!$E$15:$E$29,MATCH(B610&amp;"",'الإعدادات'!$A$15:$A$29,0)),"")</f>
        <v/>
      </c>
      <c r="M610" s="19">
        <f>IF(K610=1,D610*INDEX('الإعدادات'!$E$15:$E$29,MATCH(B610&amp;"",'الإعدادات'!$A$15:$A$29,0)),"")</f>
        <v/>
      </c>
      <c r="N610" s="19">
        <f>IF(K610=1,(F610+G610)*INDEX('الإعدادات'!$E$15:$E$29,MATCH(B610&amp;"",'الإعدادات'!$A$15:$A$29,0)),"")</f>
        <v/>
      </c>
      <c r="O610" s="15">
        <f>IF(J610="متعثر",COUNTIF($J$6:J610,"متعثر"),"")</f>
        <v/>
      </c>
      <c r="P610" s="6">
        <f>IF(J610="","",IF(J610="بدون طالب","اختر الطالب",IF(J610="مادة غير موجودة","اختر المادة من الإعدادات",IF(COUNTIF('الطلاب'!$A$6:$A$305,A610&amp;"")=0,"الطالب غير موجود في الطلاب",IF(IF(ISNUMBER(C610),IF(ISNUMBER(F610),IF(C610&gt;F610,1,0),0),0)=1,"أعمال السنة أكبر من الحد الأقصى",IF(IF(ISNUMBER(D610),IF(ISNUMBER(G610),IF(D610&gt;G610,1,0),0),0)=1,"النهائي أكبر من الحد الأقصى",IF(J610="ناقص","درجة غير مكتوبة","")))))))</f>
        <v/>
      </c>
    </row>
    <row r="611">
      <c r="A611" s="5" t="n"/>
      <c r="B611" s="5" t="n"/>
      <c r="C611" s="18" t="n"/>
      <c r="D611" s="18" t="n"/>
      <c r="E611" s="6">
        <f>IF(B611&amp;""="","",IFERROR(INDEX('الإعدادات'!$B$15:$B$29,MATCH(B611&amp;"",'الإعدادات'!$A$15:$A$29,0)),""))</f>
        <v/>
      </c>
      <c r="F611" s="19">
        <f>IF(B611&amp;""="","",IFERROR(INDEX('الإعدادات'!$C$15:$C$29,MATCH(B611&amp;"",'الإعدادات'!$A$15:$A$29,0)),""))</f>
        <v/>
      </c>
      <c r="G611" s="19">
        <f>IF(B611&amp;""="","",IFERROR(INDEX('الإعدادات'!$D$15:$D$29,MATCH(B611&amp;"",'الإعدادات'!$A$15:$A$29,0)),""))</f>
        <v/>
      </c>
      <c r="H611" s="19">
        <f>IF(AND(ISNUMBER(C611),ISNUMBER(D611)),C611+D611,"")</f>
        <v/>
      </c>
      <c r="I611" s="20">
        <f>IF(ISNUMBER(H611),IF(ISNUMBER(F611),IF(F611+G611=0,"",H611/(F611+G611)),""),"")</f>
        <v/>
      </c>
      <c r="J611" s="6">
        <f>IF(AND(A611&amp;""="",B611&amp;""=""),"",IF(A611&amp;""="","بدون طالب",IF(NOT(ISNUMBER(F611)),"مادة غير موجودة",IF(I611="","ناقص",IF(I611&gt;='الإعدادات'!$B$4,"ناجح","متعثر")))))</f>
        <v/>
      </c>
      <c r="K611" s="21">
        <f>IF(J611="","",IF(OR(J611="ناجح",J611="متعثر"),1,0))</f>
        <v/>
      </c>
      <c r="L611" s="19">
        <f>IF(K611=1,C611*INDEX('الإعدادات'!$E$15:$E$29,MATCH(B611&amp;"",'الإعدادات'!$A$15:$A$29,0)),"")</f>
        <v/>
      </c>
      <c r="M611" s="19">
        <f>IF(K611=1,D611*INDEX('الإعدادات'!$E$15:$E$29,MATCH(B611&amp;"",'الإعدادات'!$A$15:$A$29,0)),"")</f>
        <v/>
      </c>
      <c r="N611" s="19">
        <f>IF(K611=1,(F611+G611)*INDEX('الإعدادات'!$E$15:$E$29,MATCH(B611&amp;"",'الإعدادات'!$A$15:$A$29,0)),"")</f>
        <v/>
      </c>
      <c r="O611" s="15">
        <f>IF(J611="متعثر",COUNTIF($J$6:J611,"متعثر"),"")</f>
        <v/>
      </c>
      <c r="P611" s="6">
        <f>IF(J611="","",IF(J611="بدون طالب","اختر الطالب",IF(J611="مادة غير موجودة","اختر المادة من الإعدادات",IF(COUNTIF('الطلاب'!$A$6:$A$305,A611&amp;"")=0,"الطالب غير موجود في الطلاب",IF(IF(ISNUMBER(C611),IF(ISNUMBER(F611),IF(C611&gt;F611,1,0),0),0)=1,"أعمال السنة أكبر من الحد الأقصى",IF(IF(ISNUMBER(D611),IF(ISNUMBER(G611),IF(D611&gt;G611,1,0),0),0)=1,"النهائي أكبر من الحد الأقصى",IF(J611="ناقص","درجة غير مكتوبة","")))))))</f>
        <v/>
      </c>
    </row>
    <row r="612">
      <c r="A612" s="5" t="n"/>
      <c r="B612" s="5" t="n"/>
      <c r="C612" s="18" t="n"/>
      <c r="D612" s="18" t="n"/>
      <c r="E612" s="6">
        <f>IF(B612&amp;""="","",IFERROR(INDEX('الإعدادات'!$B$15:$B$29,MATCH(B612&amp;"",'الإعدادات'!$A$15:$A$29,0)),""))</f>
        <v/>
      </c>
      <c r="F612" s="19">
        <f>IF(B612&amp;""="","",IFERROR(INDEX('الإعدادات'!$C$15:$C$29,MATCH(B612&amp;"",'الإعدادات'!$A$15:$A$29,0)),""))</f>
        <v/>
      </c>
      <c r="G612" s="19">
        <f>IF(B612&amp;""="","",IFERROR(INDEX('الإعدادات'!$D$15:$D$29,MATCH(B612&amp;"",'الإعدادات'!$A$15:$A$29,0)),""))</f>
        <v/>
      </c>
      <c r="H612" s="19">
        <f>IF(AND(ISNUMBER(C612),ISNUMBER(D612)),C612+D612,"")</f>
        <v/>
      </c>
      <c r="I612" s="20">
        <f>IF(ISNUMBER(H612),IF(ISNUMBER(F612),IF(F612+G612=0,"",H612/(F612+G612)),""),"")</f>
        <v/>
      </c>
      <c r="J612" s="6">
        <f>IF(AND(A612&amp;""="",B612&amp;""=""),"",IF(A612&amp;""="","بدون طالب",IF(NOT(ISNUMBER(F612)),"مادة غير موجودة",IF(I612="","ناقص",IF(I612&gt;='الإعدادات'!$B$4,"ناجح","متعثر")))))</f>
        <v/>
      </c>
      <c r="K612" s="21">
        <f>IF(J612="","",IF(OR(J612="ناجح",J612="متعثر"),1,0))</f>
        <v/>
      </c>
      <c r="L612" s="19">
        <f>IF(K612=1,C612*INDEX('الإعدادات'!$E$15:$E$29,MATCH(B612&amp;"",'الإعدادات'!$A$15:$A$29,0)),"")</f>
        <v/>
      </c>
      <c r="M612" s="19">
        <f>IF(K612=1,D612*INDEX('الإعدادات'!$E$15:$E$29,MATCH(B612&amp;"",'الإعدادات'!$A$15:$A$29,0)),"")</f>
        <v/>
      </c>
      <c r="N612" s="19">
        <f>IF(K612=1,(F612+G612)*INDEX('الإعدادات'!$E$15:$E$29,MATCH(B612&amp;"",'الإعدادات'!$A$15:$A$29,0)),"")</f>
        <v/>
      </c>
      <c r="O612" s="15">
        <f>IF(J612="متعثر",COUNTIF($J$6:J612,"متعثر"),"")</f>
        <v/>
      </c>
      <c r="P612" s="6">
        <f>IF(J612="","",IF(J612="بدون طالب","اختر الطالب",IF(J612="مادة غير موجودة","اختر المادة من الإعدادات",IF(COUNTIF('الطلاب'!$A$6:$A$305,A612&amp;"")=0,"الطالب غير موجود في الطلاب",IF(IF(ISNUMBER(C612),IF(ISNUMBER(F612),IF(C612&gt;F612,1,0),0),0)=1,"أعمال السنة أكبر من الحد الأقصى",IF(IF(ISNUMBER(D612),IF(ISNUMBER(G612),IF(D612&gt;G612,1,0),0),0)=1,"النهائي أكبر من الحد الأقصى",IF(J612="ناقص","درجة غير مكتوبة","")))))))</f>
        <v/>
      </c>
    </row>
    <row r="613">
      <c r="A613" s="5" t="n"/>
      <c r="B613" s="5" t="n"/>
      <c r="C613" s="18" t="n"/>
      <c r="D613" s="18" t="n"/>
      <c r="E613" s="6">
        <f>IF(B613&amp;""="","",IFERROR(INDEX('الإعدادات'!$B$15:$B$29,MATCH(B613&amp;"",'الإعدادات'!$A$15:$A$29,0)),""))</f>
        <v/>
      </c>
      <c r="F613" s="19">
        <f>IF(B613&amp;""="","",IFERROR(INDEX('الإعدادات'!$C$15:$C$29,MATCH(B613&amp;"",'الإعدادات'!$A$15:$A$29,0)),""))</f>
        <v/>
      </c>
      <c r="G613" s="19">
        <f>IF(B613&amp;""="","",IFERROR(INDEX('الإعدادات'!$D$15:$D$29,MATCH(B613&amp;"",'الإعدادات'!$A$15:$A$29,0)),""))</f>
        <v/>
      </c>
      <c r="H613" s="19">
        <f>IF(AND(ISNUMBER(C613),ISNUMBER(D613)),C613+D613,"")</f>
        <v/>
      </c>
      <c r="I613" s="20">
        <f>IF(ISNUMBER(H613),IF(ISNUMBER(F613),IF(F613+G613=0,"",H613/(F613+G613)),""),"")</f>
        <v/>
      </c>
      <c r="J613" s="6">
        <f>IF(AND(A613&amp;""="",B613&amp;""=""),"",IF(A613&amp;""="","بدون طالب",IF(NOT(ISNUMBER(F613)),"مادة غير موجودة",IF(I613="","ناقص",IF(I613&gt;='الإعدادات'!$B$4,"ناجح","متعثر")))))</f>
        <v/>
      </c>
      <c r="K613" s="21">
        <f>IF(J613="","",IF(OR(J613="ناجح",J613="متعثر"),1,0))</f>
        <v/>
      </c>
      <c r="L613" s="19">
        <f>IF(K613=1,C613*INDEX('الإعدادات'!$E$15:$E$29,MATCH(B613&amp;"",'الإعدادات'!$A$15:$A$29,0)),"")</f>
        <v/>
      </c>
      <c r="M613" s="19">
        <f>IF(K613=1,D613*INDEX('الإعدادات'!$E$15:$E$29,MATCH(B613&amp;"",'الإعدادات'!$A$15:$A$29,0)),"")</f>
        <v/>
      </c>
      <c r="N613" s="19">
        <f>IF(K613=1,(F613+G613)*INDEX('الإعدادات'!$E$15:$E$29,MATCH(B613&amp;"",'الإعدادات'!$A$15:$A$29,0)),"")</f>
        <v/>
      </c>
      <c r="O613" s="15">
        <f>IF(J613="متعثر",COUNTIF($J$6:J613,"متعثر"),"")</f>
        <v/>
      </c>
      <c r="P613" s="6">
        <f>IF(J613="","",IF(J613="بدون طالب","اختر الطالب",IF(J613="مادة غير موجودة","اختر المادة من الإعدادات",IF(COUNTIF('الطلاب'!$A$6:$A$305,A613&amp;"")=0,"الطالب غير موجود في الطلاب",IF(IF(ISNUMBER(C613),IF(ISNUMBER(F613),IF(C613&gt;F613,1,0),0),0)=1,"أعمال السنة أكبر من الحد الأقصى",IF(IF(ISNUMBER(D613),IF(ISNUMBER(G613),IF(D613&gt;G613,1,0),0),0)=1,"النهائي أكبر من الحد الأقصى",IF(J613="ناقص","درجة غير مكتوبة","")))))))</f>
        <v/>
      </c>
    </row>
    <row r="614">
      <c r="A614" s="5" t="n"/>
      <c r="B614" s="5" t="n"/>
      <c r="C614" s="18" t="n"/>
      <c r="D614" s="18" t="n"/>
      <c r="E614" s="6">
        <f>IF(B614&amp;""="","",IFERROR(INDEX('الإعدادات'!$B$15:$B$29,MATCH(B614&amp;"",'الإعدادات'!$A$15:$A$29,0)),""))</f>
        <v/>
      </c>
      <c r="F614" s="19">
        <f>IF(B614&amp;""="","",IFERROR(INDEX('الإعدادات'!$C$15:$C$29,MATCH(B614&amp;"",'الإعدادات'!$A$15:$A$29,0)),""))</f>
        <v/>
      </c>
      <c r="G614" s="19">
        <f>IF(B614&amp;""="","",IFERROR(INDEX('الإعدادات'!$D$15:$D$29,MATCH(B614&amp;"",'الإعدادات'!$A$15:$A$29,0)),""))</f>
        <v/>
      </c>
      <c r="H614" s="19">
        <f>IF(AND(ISNUMBER(C614),ISNUMBER(D614)),C614+D614,"")</f>
        <v/>
      </c>
      <c r="I614" s="20">
        <f>IF(ISNUMBER(H614),IF(ISNUMBER(F614),IF(F614+G614=0,"",H614/(F614+G614)),""),"")</f>
        <v/>
      </c>
      <c r="J614" s="6">
        <f>IF(AND(A614&amp;""="",B614&amp;""=""),"",IF(A614&amp;""="","بدون طالب",IF(NOT(ISNUMBER(F614)),"مادة غير موجودة",IF(I614="","ناقص",IF(I614&gt;='الإعدادات'!$B$4,"ناجح","متعثر")))))</f>
        <v/>
      </c>
      <c r="K614" s="21">
        <f>IF(J614="","",IF(OR(J614="ناجح",J614="متعثر"),1,0))</f>
        <v/>
      </c>
      <c r="L614" s="19">
        <f>IF(K614=1,C614*INDEX('الإعدادات'!$E$15:$E$29,MATCH(B614&amp;"",'الإعدادات'!$A$15:$A$29,0)),"")</f>
        <v/>
      </c>
      <c r="M614" s="19">
        <f>IF(K614=1,D614*INDEX('الإعدادات'!$E$15:$E$29,MATCH(B614&amp;"",'الإعدادات'!$A$15:$A$29,0)),"")</f>
        <v/>
      </c>
      <c r="N614" s="19">
        <f>IF(K614=1,(F614+G614)*INDEX('الإعدادات'!$E$15:$E$29,MATCH(B614&amp;"",'الإعدادات'!$A$15:$A$29,0)),"")</f>
        <v/>
      </c>
      <c r="O614" s="15">
        <f>IF(J614="متعثر",COUNTIF($J$6:J614,"متعثر"),"")</f>
        <v/>
      </c>
      <c r="P614" s="6">
        <f>IF(J614="","",IF(J614="بدون طالب","اختر الطالب",IF(J614="مادة غير موجودة","اختر المادة من الإعدادات",IF(COUNTIF('الطلاب'!$A$6:$A$305,A614&amp;"")=0,"الطالب غير موجود في الطلاب",IF(IF(ISNUMBER(C614),IF(ISNUMBER(F614),IF(C614&gt;F614,1,0),0),0)=1,"أعمال السنة أكبر من الحد الأقصى",IF(IF(ISNUMBER(D614),IF(ISNUMBER(G614),IF(D614&gt;G614,1,0),0),0)=1,"النهائي أكبر من الحد الأقصى",IF(J614="ناقص","درجة غير مكتوبة","")))))))</f>
        <v/>
      </c>
    </row>
    <row r="615">
      <c r="A615" s="5" t="n"/>
      <c r="B615" s="5" t="n"/>
      <c r="C615" s="18" t="n"/>
      <c r="D615" s="18" t="n"/>
      <c r="E615" s="6">
        <f>IF(B615&amp;""="","",IFERROR(INDEX('الإعدادات'!$B$15:$B$29,MATCH(B615&amp;"",'الإعدادات'!$A$15:$A$29,0)),""))</f>
        <v/>
      </c>
      <c r="F615" s="19">
        <f>IF(B615&amp;""="","",IFERROR(INDEX('الإعدادات'!$C$15:$C$29,MATCH(B615&amp;"",'الإعدادات'!$A$15:$A$29,0)),""))</f>
        <v/>
      </c>
      <c r="G615" s="19">
        <f>IF(B615&amp;""="","",IFERROR(INDEX('الإعدادات'!$D$15:$D$29,MATCH(B615&amp;"",'الإعدادات'!$A$15:$A$29,0)),""))</f>
        <v/>
      </c>
      <c r="H615" s="19">
        <f>IF(AND(ISNUMBER(C615),ISNUMBER(D615)),C615+D615,"")</f>
        <v/>
      </c>
      <c r="I615" s="20">
        <f>IF(ISNUMBER(H615),IF(ISNUMBER(F615),IF(F615+G615=0,"",H615/(F615+G615)),""),"")</f>
        <v/>
      </c>
      <c r="J615" s="6">
        <f>IF(AND(A615&amp;""="",B615&amp;""=""),"",IF(A615&amp;""="","بدون طالب",IF(NOT(ISNUMBER(F615)),"مادة غير موجودة",IF(I615="","ناقص",IF(I615&gt;='الإعدادات'!$B$4,"ناجح","متعثر")))))</f>
        <v/>
      </c>
      <c r="K615" s="21">
        <f>IF(J615="","",IF(OR(J615="ناجح",J615="متعثر"),1,0))</f>
        <v/>
      </c>
      <c r="L615" s="19">
        <f>IF(K615=1,C615*INDEX('الإعدادات'!$E$15:$E$29,MATCH(B615&amp;"",'الإعدادات'!$A$15:$A$29,0)),"")</f>
        <v/>
      </c>
      <c r="M615" s="19">
        <f>IF(K615=1,D615*INDEX('الإعدادات'!$E$15:$E$29,MATCH(B615&amp;"",'الإعدادات'!$A$15:$A$29,0)),"")</f>
        <v/>
      </c>
      <c r="N615" s="19">
        <f>IF(K615=1,(F615+G615)*INDEX('الإعدادات'!$E$15:$E$29,MATCH(B615&amp;"",'الإعدادات'!$A$15:$A$29,0)),"")</f>
        <v/>
      </c>
      <c r="O615" s="15">
        <f>IF(J615="متعثر",COUNTIF($J$6:J615,"متعثر"),"")</f>
        <v/>
      </c>
      <c r="P615" s="6">
        <f>IF(J615="","",IF(J615="بدون طالب","اختر الطالب",IF(J615="مادة غير موجودة","اختر المادة من الإعدادات",IF(COUNTIF('الطلاب'!$A$6:$A$305,A615&amp;"")=0,"الطالب غير موجود في الطلاب",IF(IF(ISNUMBER(C615),IF(ISNUMBER(F615),IF(C615&gt;F615,1,0),0),0)=1,"أعمال السنة أكبر من الحد الأقصى",IF(IF(ISNUMBER(D615),IF(ISNUMBER(G615),IF(D615&gt;G615,1,0),0),0)=1,"النهائي أكبر من الحد الأقصى",IF(J615="ناقص","درجة غير مكتوبة","")))))))</f>
        <v/>
      </c>
    </row>
    <row r="616">
      <c r="A616" s="5" t="n"/>
      <c r="B616" s="5" t="n"/>
      <c r="C616" s="18" t="n"/>
      <c r="D616" s="18" t="n"/>
      <c r="E616" s="6">
        <f>IF(B616&amp;""="","",IFERROR(INDEX('الإعدادات'!$B$15:$B$29,MATCH(B616&amp;"",'الإعدادات'!$A$15:$A$29,0)),""))</f>
        <v/>
      </c>
      <c r="F616" s="19">
        <f>IF(B616&amp;""="","",IFERROR(INDEX('الإعدادات'!$C$15:$C$29,MATCH(B616&amp;"",'الإعدادات'!$A$15:$A$29,0)),""))</f>
        <v/>
      </c>
      <c r="G616" s="19">
        <f>IF(B616&amp;""="","",IFERROR(INDEX('الإعدادات'!$D$15:$D$29,MATCH(B616&amp;"",'الإعدادات'!$A$15:$A$29,0)),""))</f>
        <v/>
      </c>
      <c r="H616" s="19">
        <f>IF(AND(ISNUMBER(C616),ISNUMBER(D616)),C616+D616,"")</f>
        <v/>
      </c>
      <c r="I616" s="20">
        <f>IF(ISNUMBER(H616),IF(ISNUMBER(F616),IF(F616+G616=0,"",H616/(F616+G616)),""),"")</f>
        <v/>
      </c>
      <c r="J616" s="6">
        <f>IF(AND(A616&amp;""="",B616&amp;""=""),"",IF(A616&amp;""="","بدون طالب",IF(NOT(ISNUMBER(F616)),"مادة غير موجودة",IF(I616="","ناقص",IF(I616&gt;='الإعدادات'!$B$4,"ناجح","متعثر")))))</f>
        <v/>
      </c>
      <c r="K616" s="21">
        <f>IF(J616="","",IF(OR(J616="ناجح",J616="متعثر"),1,0))</f>
        <v/>
      </c>
      <c r="L616" s="19">
        <f>IF(K616=1,C616*INDEX('الإعدادات'!$E$15:$E$29,MATCH(B616&amp;"",'الإعدادات'!$A$15:$A$29,0)),"")</f>
        <v/>
      </c>
      <c r="M616" s="19">
        <f>IF(K616=1,D616*INDEX('الإعدادات'!$E$15:$E$29,MATCH(B616&amp;"",'الإعدادات'!$A$15:$A$29,0)),"")</f>
        <v/>
      </c>
      <c r="N616" s="19">
        <f>IF(K616=1,(F616+G616)*INDEX('الإعدادات'!$E$15:$E$29,MATCH(B616&amp;"",'الإعدادات'!$A$15:$A$29,0)),"")</f>
        <v/>
      </c>
      <c r="O616" s="15">
        <f>IF(J616="متعثر",COUNTIF($J$6:J616,"متعثر"),"")</f>
        <v/>
      </c>
      <c r="P616" s="6">
        <f>IF(J616="","",IF(J616="بدون طالب","اختر الطالب",IF(J616="مادة غير موجودة","اختر المادة من الإعدادات",IF(COUNTIF('الطلاب'!$A$6:$A$305,A616&amp;"")=0,"الطالب غير موجود في الطلاب",IF(IF(ISNUMBER(C616),IF(ISNUMBER(F616),IF(C616&gt;F616,1,0),0),0)=1,"أعمال السنة أكبر من الحد الأقصى",IF(IF(ISNUMBER(D616),IF(ISNUMBER(G616),IF(D616&gt;G616,1,0),0),0)=1,"النهائي أكبر من الحد الأقصى",IF(J616="ناقص","درجة غير مكتوبة","")))))))</f>
        <v/>
      </c>
    </row>
    <row r="617">
      <c r="A617" s="5" t="n"/>
      <c r="B617" s="5" t="n"/>
      <c r="C617" s="18" t="n"/>
      <c r="D617" s="18" t="n"/>
      <c r="E617" s="6">
        <f>IF(B617&amp;""="","",IFERROR(INDEX('الإعدادات'!$B$15:$B$29,MATCH(B617&amp;"",'الإعدادات'!$A$15:$A$29,0)),""))</f>
        <v/>
      </c>
      <c r="F617" s="19">
        <f>IF(B617&amp;""="","",IFERROR(INDEX('الإعدادات'!$C$15:$C$29,MATCH(B617&amp;"",'الإعدادات'!$A$15:$A$29,0)),""))</f>
        <v/>
      </c>
      <c r="G617" s="19">
        <f>IF(B617&amp;""="","",IFERROR(INDEX('الإعدادات'!$D$15:$D$29,MATCH(B617&amp;"",'الإعدادات'!$A$15:$A$29,0)),""))</f>
        <v/>
      </c>
      <c r="H617" s="19">
        <f>IF(AND(ISNUMBER(C617),ISNUMBER(D617)),C617+D617,"")</f>
        <v/>
      </c>
      <c r="I617" s="20">
        <f>IF(ISNUMBER(H617),IF(ISNUMBER(F617),IF(F617+G617=0,"",H617/(F617+G617)),""),"")</f>
        <v/>
      </c>
      <c r="J617" s="6">
        <f>IF(AND(A617&amp;""="",B617&amp;""=""),"",IF(A617&amp;""="","بدون طالب",IF(NOT(ISNUMBER(F617)),"مادة غير موجودة",IF(I617="","ناقص",IF(I617&gt;='الإعدادات'!$B$4,"ناجح","متعثر")))))</f>
        <v/>
      </c>
      <c r="K617" s="21">
        <f>IF(J617="","",IF(OR(J617="ناجح",J617="متعثر"),1,0))</f>
        <v/>
      </c>
      <c r="L617" s="19">
        <f>IF(K617=1,C617*INDEX('الإعدادات'!$E$15:$E$29,MATCH(B617&amp;"",'الإعدادات'!$A$15:$A$29,0)),"")</f>
        <v/>
      </c>
      <c r="M617" s="19">
        <f>IF(K617=1,D617*INDEX('الإعدادات'!$E$15:$E$29,MATCH(B617&amp;"",'الإعدادات'!$A$15:$A$29,0)),"")</f>
        <v/>
      </c>
      <c r="N617" s="19">
        <f>IF(K617=1,(F617+G617)*INDEX('الإعدادات'!$E$15:$E$29,MATCH(B617&amp;"",'الإعدادات'!$A$15:$A$29,0)),"")</f>
        <v/>
      </c>
      <c r="O617" s="15">
        <f>IF(J617="متعثر",COUNTIF($J$6:J617,"متعثر"),"")</f>
        <v/>
      </c>
      <c r="P617" s="6">
        <f>IF(J617="","",IF(J617="بدون طالب","اختر الطالب",IF(J617="مادة غير موجودة","اختر المادة من الإعدادات",IF(COUNTIF('الطلاب'!$A$6:$A$305,A617&amp;"")=0,"الطالب غير موجود في الطلاب",IF(IF(ISNUMBER(C617),IF(ISNUMBER(F617),IF(C617&gt;F617,1,0),0),0)=1,"أعمال السنة أكبر من الحد الأقصى",IF(IF(ISNUMBER(D617),IF(ISNUMBER(G617),IF(D617&gt;G617,1,0),0),0)=1,"النهائي أكبر من الحد الأقصى",IF(J617="ناقص","درجة غير مكتوبة","")))))))</f>
        <v/>
      </c>
    </row>
    <row r="618">
      <c r="A618" s="5" t="n"/>
      <c r="B618" s="5" t="n"/>
      <c r="C618" s="18" t="n"/>
      <c r="D618" s="18" t="n"/>
      <c r="E618" s="6">
        <f>IF(B618&amp;""="","",IFERROR(INDEX('الإعدادات'!$B$15:$B$29,MATCH(B618&amp;"",'الإعدادات'!$A$15:$A$29,0)),""))</f>
        <v/>
      </c>
      <c r="F618" s="19">
        <f>IF(B618&amp;""="","",IFERROR(INDEX('الإعدادات'!$C$15:$C$29,MATCH(B618&amp;"",'الإعدادات'!$A$15:$A$29,0)),""))</f>
        <v/>
      </c>
      <c r="G618" s="19">
        <f>IF(B618&amp;""="","",IFERROR(INDEX('الإعدادات'!$D$15:$D$29,MATCH(B618&amp;"",'الإعدادات'!$A$15:$A$29,0)),""))</f>
        <v/>
      </c>
      <c r="H618" s="19">
        <f>IF(AND(ISNUMBER(C618),ISNUMBER(D618)),C618+D618,"")</f>
        <v/>
      </c>
      <c r="I618" s="20">
        <f>IF(ISNUMBER(H618),IF(ISNUMBER(F618),IF(F618+G618=0,"",H618/(F618+G618)),""),"")</f>
        <v/>
      </c>
      <c r="J618" s="6">
        <f>IF(AND(A618&amp;""="",B618&amp;""=""),"",IF(A618&amp;""="","بدون طالب",IF(NOT(ISNUMBER(F618)),"مادة غير موجودة",IF(I618="","ناقص",IF(I618&gt;='الإعدادات'!$B$4,"ناجح","متعثر")))))</f>
        <v/>
      </c>
      <c r="K618" s="21">
        <f>IF(J618="","",IF(OR(J618="ناجح",J618="متعثر"),1,0))</f>
        <v/>
      </c>
      <c r="L618" s="19">
        <f>IF(K618=1,C618*INDEX('الإعدادات'!$E$15:$E$29,MATCH(B618&amp;"",'الإعدادات'!$A$15:$A$29,0)),"")</f>
        <v/>
      </c>
      <c r="M618" s="19">
        <f>IF(K618=1,D618*INDEX('الإعدادات'!$E$15:$E$29,MATCH(B618&amp;"",'الإعدادات'!$A$15:$A$29,0)),"")</f>
        <v/>
      </c>
      <c r="N618" s="19">
        <f>IF(K618=1,(F618+G618)*INDEX('الإعدادات'!$E$15:$E$29,MATCH(B618&amp;"",'الإعدادات'!$A$15:$A$29,0)),"")</f>
        <v/>
      </c>
      <c r="O618" s="15">
        <f>IF(J618="متعثر",COUNTIF($J$6:J618,"متعثر"),"")</f>
        <v/>
      </c>
      <c r="P618" s="6">
        <f>IF(J618="","",IF(J618="بدون طالب","اختر الطالب",IF(J618="مادة غير موجودة","اختر المادة من الإعدادات",IF(COUNTIF('الطلاب'!$A$6:$A$305,A618&amp;"")=0,"الطالب غير موجود في الطلاب",IF(IF(ISNUMBER(C618),IF(ISNUMBER(F618),IF(C618&gt;F618,1,0),0),0)=1,"أعمال السنة أكبر من الحد الأقصى",IF(IF(ISNUMBER(D618),IF(ISNUMBER(G618),IF(D618&gt;G618,1,0),0),0)=1,"النهائي أكبر من الحد الأقصى",IF(J618="ناقص","درجة غير مكتوبة","")))))))</f>
        <v/>
      </c>
    </row>
    <row r="619">
      <c r="A619" s="5" t="n"/>
      <c r="B619" s="5" t="n"/>
      <c r="C619" s="18" t="n"/>
      <c r="D619" s="18" t="n"/>
      <c r="E619" s="6">
        <f>IF(B619&amp;""="","",IFERROR(INDEX('الإعدادات'!$B$15:$B$29,MATCH(B619&amp;"",'الإعدادات'!$A$15:$A$29,0)),""))</f>
        <v/>
      </c>
      <c r="F619" s="19">
        <f>IF(B619&amp;""="","",IFERROR(INDEX('الإعدادات'!$C$15:$C$29,MATCH(B619&amp;"",'الإعدادات'!$A$15:$A$29,0)),""))</f>
        <v/>
      </c>
      <c r="G619" s="19">
        <f>IF(B619&amp;""="","",IFERROR(INDEX('الإعدادات'!$D$15:$D$29,MATCH(B619&amp;"",'الإعدادات'!$A$15:$A$29,0)),""))</f>
        <v/>
      </c>
      <c r="H619" s="19">
        <f>IF(AND(ISNUMBER(C619),ISNUMBER(D619)),C619+D619,"")</f>
        <v/>
      </c>
      <c r="I619" s="20">
        <f>IF(ISNUMBER(H619),IF(ISNUMBER(F619),IF(F619+G619=0,"",H619/(F619+G619)),""),"")</f>
        <v/>
      </c>
      <c r="J619" s="6">
        <f>IF(AND(A619&amp;""="",B619&amp;""=""),"",IF(A619&amp;""="","بدون طالب",IF(NOT(ISNUMBER(F619)),"مادة غير موجودة",IF(I619="","ناقص",IF(I619&gt;='الإعدادات'!$B$4,"ناجح","متعثر")))))</f>
        <v/>
      </c>
      <c r="K619" s="21">
        <f>IF(J619="","",IF(OR(J619="ناجح",J619="متعثر"),1,0))</f>
        <v/>
      </c>
      <c r="L619" s="19">
        <f>IF(K619=1,C619*INDEX('الإعدادات'!$E$15:$E$29,MATCH(B619&amp;"",'الإعدادات'!$A$15:$A$29,0)),"")</f>
        <v/>
      </c>
      <c r="M619" s="19">
        <f>IF(K619=1,D619*INDEX('الإعدادات'!$E$15:$E$29,MATCH(B619&amp;"",'الإعدادات'!$A$15:$A$29,0)),"")</f>
        <v/>
      </c>
      <c r="N619" s="19">
        <f>IF(K619=1,(F619+G619)*INDEX('الإعدادات'!$E$15:$E$29,MATCH(B619&amp;"",'الإعدادات'!$A$15:$A$29,0)),"")</f>
        <v/>
      </c>
      <c r="O619" s="15">
        <f>IF(J619="متعثر",COUNTIF($J$6:J619,"متعثر"),"")</f>
        <v/>
      </c>
      <c r="P619" s="6">
        <f>IF(J619="","",IF(J619="بدون طالب","اختر الطالب",IF(J619="مادة غير موجودة","اختر المادة من الإعدادات",IF(COUNTIF('الطلاب'!$A$6:$A$305,A619&amp;"")=0,"الطالب غير موجود في الطلاب",IF(IF(ISNUMBER(C619),IF(ISNUMBER(F619),IF(C619&gt;F619,1,0),0),0)=1,"أعمال السنة أكبر من الحد الأقصى",IF(IF(ISNUMBER(D619),IF(ISNUMBER(G619),IF(D619&gt;G619,1,0),0),0)=1,"النهائي أكبر من الحد الأقصى",IF(J619="ناقص","درجة غير مكتوبة","")))))))</f>
        <v/>
      </c>
    </row>
    <row r="620">
      <c r="A620" s="5" t="n"/>
      <c r="B620" s="5" t="n"/>
      <c r="C620" s="18" t="n"/>
      <c r="D620" s="18" t="n"/>
      <c r="E620" s="6">
        <f>IF(B620&amp;""="","",IFERROR(INDEX('الإعدادات'!$B$15:$B$29,MATCH(B620&amp;"",'الإعدادات'!$A$15:$A$29,0)),""))</f>
        <v/>
      </c>
      <c r="F620" s="19">
        <f>IF(B620&amp;""="","",IFERROR(INDEX('الإعدادات'!$C$15:$C$29,MATCH(B620&amp;"",'الإعدادات'!$A$15:$A$29,0)),""))</f>
        <v/>
      </c>
      <c r="G620" s="19">
        <f>IF(B620&amp;""="","",IFERROR(INDEX('الإعدادات'!$D$15:$D$29,MATCH(B620&amp;"",'الإعدادات'!$A$15:$A$29,0)),""))</f>
        <v/>
      </c>
      <c r="H620" s="19">
        <f>IF(AND(ISNUMBER(C620),ISNUMBER(D620)),C620+D620,"")</f>
        <v/>
      </c>
      <c r="I620" s="20">
        <f>IF(ISNUMBER(H620),IF(ISNUMBER(F620),IF(F620+G620=0,"",H620/(F620+G620)),""),"")</f>
        <v/>
      </c>
      <c r="J620" s="6">
        <f>IF(AND(A620&amp;""="",B620&amp;""=""),"",IF(A620&amp;""="","بدون طالب",IF(NOT(ISNUMBER(F620)),"مادة غير موجودة",IF(I620="","ناقص",IF(I620&gt;='الإعدادات'!$B$4,"ناجح","متعثر")))))</f>
        <v/>
      </c>
      <c r="K620" s="21">
        <f>IF(J620="","",IF(OR(J620="ناجح",J620="متعثر"),1,0))</f>
        <v/>
      </c>
      <c r="L620" s="19">
        <f>IF(K620=1,C620*INDEX('الإعدادات'!$E$15:$E$29,MATCH(B620&amp;"",'الإعدادات'!$A$15:$A$29,0)),"")</f>
        <v/>
      </c>
      <c r="M620" s="19">
        <f>IF(K620=1,D620*INDEX('الإعدادات'!$E$15:$E$29,MATCH(B620&amp;"",'الإعدادات'!$A$15:$A$29,0)),"")</f>
        <v/>
      </c>
      <c r="N620" s="19">
        <f>IF(K620=1,(F620+G620)*INDEX('الإعدادات'!$E$15:$E$29,MATCH(B620&amp;"",'الإعدادات'!$A$15:$A$29,0)),"")</f>
        <v/>
      </c>
      <c r="O620" s="15">
        <f>IF(J620="متعثر",COUNTIF($J$6:J620,"متعثر"),"")</f>
        <v/>
      </c>
      <c r="P620" s="6">
        <f>IF(J620="","",IF(J620="بدون طالب","اختر الطالب",IF(J620="مادة غير موجودة","اختر المادة من الإعدادات",IF(COUNTIF('الطلاب'!$A$6:$A$305,A620&amp;"")=0,"الطالب غير موجود في الطلاب",IF(IF(ISNUMBER(C620),IF(ISNUMBER(F620),IF(C620&gt;F620,1,0),0),0)=1,"أعمال السنة أكبر من الحد الأقصى",IF(IF(ISNUMBER(D620),IF(ISNUMBER(G620),IF(D620&gt;G620,1,0),0),0)=1,"النهائي أكبر من الحد الأقصى",IF(J620="ناقص","درجة غير مكتوبة","")))))))</f>
        <v/>
      </c>
    </row>
    <row r="621">
      <c r="A621" s="5" t="n"/>
      <c r="B621" s="5" t="n"/>
      <c r="C621" s="18" t="n"/>
      <c r="D621" s="18" t="n"/>
      <c r="E621" s="6">
        <f>IF(B621&amp;""="","",IFERROR(INDEX('الإعدادات'!$B$15:$B$29,MATCH(B621&amp;"",'الإعدادات'!$A$15:$A$29,0)),""))</f>
        <v/>
      </c>
      <c r="F621" s="19">
        <f>IF(B621&amp;""="","",IFERROR(INDEX('الإعدادات'!$C$15:$C$29,MATCH(B621&amp;"",'الإعدادات'!$A$15:$A$29,0)),""))</f>
        <v/>
      </c>
      <c r="G621" s="19">
        <f>IF(B621&amp;""="","",IFERROR(INDEX('الإعدادات'!$D$15:$D$29,MATCH(B621&amp;"",'الإعدادات'!$A$15:$A$29,0)),""))</f>
        <v/>
      </c>
      <c r="H621" s="19">
        <f>IF(AND(ISNUMBER(C621),ISNUMBER(D621)),C621+D621,"")</f>
        <v/>
      </c>
      <c r="I621" s="20">
        <f>IF(ISNUMBER(H621),IF(ISNUMBER(F621),IF(F621+G621=0,"",H621/(F621+G621)),""),"")</f>
        <v/>
      </c>
      <c r="J621" s="6">
        <f>IF(AND(A621&amp;""="",B621&amp;""=""),"",IF(A621&amp;""="","بدون طالب",IF(NOT(ISNUMBER(F621)),"مادة غير موجودة",IF(I621="","ناقص",IF(I621&gt;='الإعدادات'!$B$4,"ناجح","متعثر")))))</f>
        <v/>
      </c>
      <c r="K621" s="21">
        <f>IF(J621="","",IF(OR(J621="ناجح",J621="متعثر"),1,0))</f>
        <v/>
      </c>
      <c r="L621" s="19">
        <f>IF(K621=1,C621*INDEX('الإعدادات'!$E$15:$E$29,MATCH(B621&amp;"",'الإعدادات'!$A$15:$A$29,0)),"")</f>
        <v/>
      </c>
      <c r="M621" s="19">
        <f>IF(K621=1,D621*INDEX('الإعدادات'!$E$15:$E$29,MATCH(B621&amp;"",'الإعدادات'!$A$15:$A$29,0)),"")</f>
        <v/>
      </c>
      <c r="N621" s="19">
        <f>IF(K621=1,(F621+G621)*INDEX('الإعدادات'!$E$15:$E$29,MATCH(B621&amp;"",'الإعدادات'!$A$15:$A$29,0)),"")</f>
        <v/>
      </c>
      <c r="O621" s="15">
        <f>IF(J621="متعثر",COUNTIF($J$6:J621,"متعثر"),"")</f>
        <v/>
      </c>
      <c r="P621" s="6">
        <f>IF(J621="","",IF(J621="بدون طالب","اختر الطالب",IF(J621="مادة غير موجودة","اختر المادة من الإعدادات",IF(COUNTIF('الطلاب'!$A$6:$A$305,A621&amp;"")=0,"الطالب غير موجود في الطلاب",IF(IF(ISNUMBER(C621),IF(ISNUMBER(F621),IF(C621&gt;F621,1,0),0),0)=1,"أعمال السنة أكبر من الحد الأقصى",IF(IF(ISNUMBER(D621),IF(ISNUMBER(G621),IF(D621&gt;G621,1,0),0),0)=1,"النهائي أكبر من الحد الأقصى",IF(J621="ناقص","درجة غير مكتوبة","")))))))</f>
        <v/>
      </c>
    </row>
    <row r="622">
      <c r="A622" s="5" t="n"/>
      <c r="B622" s="5" t="n"/>
      <c r="C622" s="18" t="n"/>
      <c r="D622" s="18" t="n"/>
      <c r="E622" s="6">
        <f>IF(B622&amp;""="","",IFERROR(INDEX('الإعدادات'!$B$15:$B$29,MATCH(B622&amp;"",'الإعدادات'!$A$15:$A$29,0)),""))</f>
        <v/>
      </c>
      <c r="F622" s="19">
        <f>IF(B622&amp;""="","",IFERROR(INDEX('الإعدادات'!$C$15:$C$29,MATCH(B622&amp;"",'الإعدادات'!$A$15:$A$29,0)),""))</f>
        <v/>
      </c>
      <c r="G622" s="19">
        <f>IF(B622&amp;""="","",IFERROR(INDEX('الإعدادات'!$D$15:$D$29,MATCH(B622&amp;"",'الإعدادات'!$A$15:$A$29,0)),""))</f>
        <v/>
      </c>
      <c r="H622" s="19">
        <f>IF(AND(ISNUMBER(C622),ISNUMBER(D622)),C622+D622,"")</f>
        <v/>
      </c>
      <c r="I622" s="20">
        <f>IF(ISNUMBER(H622),IF(ISNUMBER(F622),IF(F622+G622=0,"",H622/(F622+G622)),""),"")</f>
        <v/>
      </c>
      <c r="J622" s="6">
        <f>IF(AND(A622&amp;""="",B622&amp;""=""),"",IF(A622&amp;""="","بدون طالب",IF(NOT(ISNUMBER(F622)),"مادة غير موجودة",IF(I622="","ناقص",IF(I622&gt;='الإعدادات'!$B$4,"ناجح","متعثر")))))</f>
        <v/>
      </c>
      <c r="K622" s="21">
        <f>IF(J622="","",IF(OR(J622="ناجح",J622="متعثر"),1,0))</f>
        <v/>
      </c>
      <c r="L622" s="19">
        <f>IF(K622=1,C622*INDEX('الإعدادات'!$E$15:$E$29,MATCH(B622&amp;"",'الإعدادات'!$A$15:$A$29,0)),"")</f>
        <v/>
      </c>
      <c r="M622" s="19">
        <f>IF(K622=1,D622*INDEX('الإعدادات'!$E$15:$E$29,MATCH(B622&amp;"",'الإعدادات'!$A$15:$A$29,0)),"")</f>
        <v/>
      </c>
      <c r="N622" s="19">
        <f>IF(K622=1,(F622+G622)*INDEX('الإعدادات'!$E$15:$E$29,MATCH(B622&amp;"",'الإعدادات'!$A$15:$A$29,0)),"")</f>
        <v/>
      </c>
      <c r="O622" s="15">
        <f>IF(J622="متعثر",COUNTIF($J$6:J622,"متعثر"),"")</f>
        <v/>
      </c>
      <c r="P622" s="6">
        <f>IF(J622="","",IF(J622="بدون طالب","اختر الطالب",IF(J622="مادة غير موجودة","اختر المادة من الإعدادات",IF(COUNTIF('الطلاب'!$A$6:$A$305,A622&amp;"")=0,"الطالب غير موجود في الطلاب",IF(IF(ISNUMBER(C622),IF(ISNUMBER(F622),IF(C622&gt;F622,1,0),0),0)=1,"أعمال السنة أكبر من الحد الأقصى",IF(IF(ISNUMBER(D622),IF(ISNUMBER(G622),IF(D622&gt;G622,1,0),0),0)=1,"النهائي أكبر من الحد الأقصى",IF(J622="ناقص","درجة غير مكتوبة","")))))))</f>
        <v/>
      </c>
    </row>
    <row r="623">
      <c r="A623" s="5" t="n"/>
      <c r="B623" s="5" t="n"/>
      <c r="C623" s="18" t="n"/>
      <c r="D623" s="18" t="n"/>
      <c r="E623" s="6">
        <f>IF(B623&amp;""="","",IFERROR(INDEX('الإعدادات'!$B$15:$B$29,MATCH(B623&amp;"",'الإعدادات'!$A$15:$A$29,0)),""))</f>
        <v/>
      </c>
      <c r="F623" s="19">
        <f>IF(B623&amp;""="","",IFERROR(INDEX('الإعدادات'!$C$15:$C$29,MATCH(B623&amp;"",'الإعدادات'!$A$15:$A$29,0)),""))</f>
        <v/>
      </c>
      <c r="G623" s="19">
        <f>IF(B623&amp;""="","",IFERROR(INDEX('الإعدادات'!$D$15:$D$29,MATCH(B623&amp;"",'الإعدادات'!$A$15:$A$29,0)),""))</f>
        <v/>
      </c>
      <c r="H623" s="19">
        <f>IF(AND(ISNUMBER(C623),ISNUMBER(D623)),C623+D623,"")</f>
        <v/>
      </c>
      <c r="I623" s="20">
        <f>IF(ISNUMBER(H623),IF(ISNUMBER(F623),IF(F623+G623=0,"",H623/(F623+G623)),""),"")</f>
        <v/>
      </c>
      <c r="J623" s="6">
        <f>IF(AND(A623&amp;""="",B623&amp;""=""),"",IF(A623&amp;""="","بدون طالب",IF(NOT(ISNUMBER(F623)),"مادة غير موجودة",IF(I623="","ناقص",IF(I623&gt;='الإعدادات'!$B$4,"ناجح","متعثر")))))</f>
        <v/>
      </c>
      <c r="K623" s="21">
        <f>IF(J623="","",IF(OR(J623="ناجح",J623="متعثر"),1,0))</f>
        <v/>
      </c>
      <c r="L623" s="19">
        <f>IF(K623=1,C623*INDEX('الإعدادات'!$E$15:$E$29,MATCH(B623&amp;"",'الإعدادات'!$A$15:$A$29,0)),"")</f>
        <v/>
      </c>
      <c r="M623" s="19">
        <f>IF(K623=1,D623*INDEX('الإعدادات'!$E$15:$E$29,MATCH(B623&amp;"",'الإعدادات'!$A$15:$A$29,0)),"")</f>
        <v/>
      </c>
      <c r="N623" s="19">
        <f>IF(K623=1,(F623+G623)*INDEX('الإعدادات'!$E$15:$E$29,MATCH(B623&amp;"",'الإعدادات'!$A$15:$A$29,0)),"")</f>
        <v/>
      </c>
      <c r="O623" s="15">
        <f>IF(J623="متعثر",COUNTIF($J$6:J623,"متعثر"),"")</f>
        <v/>
      </c>
      <c r="P623" s="6">
        <f>IF(J623="","",IF(J623="بدون طالب","اختر الطالب",IF(J623="مادة غير موجودة","اختر المادة من الإعدادات",IF(COUNTIF('الطلاب'!$A$6:$A$305,A623&amp;"")=0,"الطالب غير موجود في الطلاب",IF(IF(ISNUMBER(C623),IF(ISNUMBER(F623),IF(C623&gt;F623,1,0),0),0)=1,"أعمال السنة أكبر من الحد الأقصى",IF(IF(ISNUMBER(D623),IF(ISNUMBER(G623),IF(D623&gt;G623,1,0),0),0)=1,"النهائي أكبر من الحد الأقصى",IF(J623="ناقص","درجة غير مكتوبة","")))))))</f>
        <v/>
      </c>
    </row>
    <row r="624">
      <c r="A624" s="5" t="n"/>
      <c r="B624" s="5" t="n"/>
      <c r="C624" s="18" t="n"/>
      <c r="D624" s="18" t="n"/>
      <c r="E624" s="6">
        <f>IF(B624&amp;""="","",IFERROR(INDEX('الإعدادات'!$B$15:$B$29,MATCH(B624&amp;"",'الإعدادات'!$A$15:$A$29,0)),""))</f>
        <v/>
      </c>
      <c r="F624" s="19">
        <f>IF(B624&amp;""="","",IFERROR(INDEX('الإعدادات'!$C$15:$C$29,MATCH(B624&amp;"",'الإعدادات'!$A$15:$A$29,0)),""))</f>
        <v/>
      </c>
      <c r="G624" s="19">
        <f>IF(B624&amp;""="","",IFERROR(INDEX('الإعدادات'!$D$15:$D$29,MATCH(B624&amp;"",'الإعدادات'!$A$15:$A$29,0)),""))</f>
        <v/>
      </c>
      <c r="H624" s="19">
        <f>IF(AND(ISNUMBER(C624),ISNUMBER(D624)),C624+D624,"")</f>
        <v/>
      </c>
      <c r="I624" s="20">
        <f>IF(ISNUMBER(H624),IF(ISNUMBER(F624),IF(F624+G624=0,"",H624/(F624+G624)),""),"")</f>
        <v/>
      </c>
      <c r="J624" s="6">
        <f>IF(AND(A624&amp;""="",B624&amp;""=""),"",IF(A624&amp;""="","بدون طالب",IF(NOT(ISNUMBER(F624)),"مادة غير موجودة",IF(I624="","ناقص",IF(I624&gt;='الإعدادات'!$B$4,"ناجح","متعثر")))))</f>
        <v/>
      </c>
      <c r="K624" s="21">
        <f>IF(J624="","",IF(OR(J624="ناجح",J624="متعثر"),1,0))</f>
        <v/>
      </c>
      <c r="L624" s="19">
        <f>IF(K624=1,C624*INDEX('الإعدادات'!$E$15:$E$29,MATCH(B624&amp;"",'الإعدادات'!$A$15:$A$29,0)),"")</f>
        <v/>
      </c>
      <c r="M624" s="19">
        <f>IF(K624=1,D624*INDEX('الإعدادات'!$E$15:$E$29,MATCH(B624&amp;"",'الإعدادات'!$A$15:$A$29,0)),"")</f>
        <v/>
      </c>
      <c r="N624" s="19">
        <f>IF(K624=1,(F624+G624)*INDEX('الإعدادات'!$E$15:$E$29,MATCH(B624&amp;"",'الإعدادات'!$A$15:$A$29,0)),"")</f>
        <v/>
      </c>
      <c r="O624" s="15">
        <f>IF(J624="متعثر",COUNTIF($J$6:J624,"متعثر"),"")</f>
        <v/>
      </c>
      <c r="P624" s="6">
        <f>IF(J624="","",IF(J624="بدون طالب","اختر الطالب",IF(J624="مادة غير موجودة","اختر المادة من الإعدادات",IF(COUNTIF('الطلاب'!$A$6:$A$305,A624&amp;"")=0,"الطالب غير موجود في الطلاب",IF(IF(ISNUMBER(C624),IF(ISNUMBER(F624),IF(C624&gt;F624,1,0),0),0)=1,"أعمال السنة أكبر من الحد الأقصى",IF(IF(ISNUMBER(D624),IF(ISNUMBER(G624),IF(D624&gt;G624,1,0),0),0)=1,"النهائي أكبر من الحد الأقصى",IF(J624="ناقص","درجة غير مكتوبة","")))))))</f>
        <v/>
      </c>
    </row>
    <row r="625">
      <c r="A625" s="5" t="n"/>
      <c r="B625" s="5" t="n"/>
      <c r="C625" s="18" t="n"/>
      <c r="D625" s="18" t="n"/>
      <c r="E625" s="6">
        <f>IF(B625&amp;""="","",IFERROR(INDEX('الإعدادات'!$B$15:$B$29,MATCH(B625&amp;"",'الإعدادات'!$A$15:$A$29,0)),""))</f>
        <v/>
      </c>
      <c r="F625" s="19">
        <f>IF(B625&amp;""="","",IFERROR(INDEX('الإعدادات'!$C$15:$C$29,MATCH(B625&amp;"",'الإعدادات'!$A$15:$A$29,0)),""))</f>
        <v/>
      </c>
      <c r="G625" s="19">
        <f>IF(B625&amp;""="","",IFERROR(INDEX('الإعدادات'!$D$15:$D$29,MATCH(B625&amp;"",'الإعدادات'!$A$15:$A$29,0)),""))</f>
        <v/>
      </c>
      <c r="H625" s="19">
        <f>IF(AND(ISNUMBER(C625),ISNUMBER(D625)),C625+D625,"")</f>
        <v/>
      </c>
      <c r="I625" s="20">
        <f>IF(ISNUMBER(H625),IF(ISNUMBER(F625),IF(F625+G625=0,"",H625/(F625+G625)),""),"")</f>
        <v/>
      </c>
      <c r="J625" s="6">
        <f>IF(AND(A625&amp;""="",B625&amp;""=""),"",IF(A625&amp;""="","بدون طالب",IF(NOT(ISNUMBER(F625)),"مادة غير موجودة",IF(I625="","ناقص",IF(I625&gt;='الإعدادات'!$B$4,"ناجح","متعثر")))))</f>
        <v/>
      </c>
      <c r="K625" s="21">
        <f>IF(J625="","",IF(OR(J625="ناجح",J625="متعثر"),1,0))</f>
        <v/>
      </c>
      <c r="L625" s="19">
        <f>IF(K625=1,C625*INDEX('الإعدادات'!$E$15:$E$29,MATCH(B625&amp;"",'الإعدادات'!$A$15:$A$29,0)),"")</f>
        <v/>
      </c>
      <c r="M625" s="19">
        <f>IF(K625=1,D625*INDEX('الإعدادات'!$E$15:$E$29,MATCH(B625&amp;"",'الإعدادات'!$A$15:$A$29,0)),"")</f>
        <v/>
      </c>
      <c r="N625" s="19">
        <f>IF(K625=1,(F625+G625)*INDEX('الإعدادات'!$E$15:$E$29,MATCH(B625&amp;"",'الإعدادات'!$A$15:$A$29,0)),"")</f>
        <v/>
      </c>
      <c r="O625" s="15">
        <f>IF(J625="متعثر",COUNTIF($J$6:J625,"متعثر"),"")</f>
        <v/>
      </c>
      <c r="P625" s="6">
        <f>IF(J625="","",IF(J625="بدون طالب","اختر الطالب",IF(J625="مادة غير موجودة","اختر المادة من الإعدادات",IF(COUNTIF('الطلاب'!$A$6:$A$305,A625&amp;"")=0,"الطالب غير موجود في الطلاب",IF(IF(ISNUMBER(C625),IF(ISNUMBER(F625),IF(C625&gt;F625,1,0),0),0)=1,"أعمال السنة أكبر من الحد الأقصى",IF(IF(ISNUMBER(D625),IF(ISNUMBER(G625),IF(D625&gt;G625,1,0),0),0)=1,"النهائي أكبر من الحد الأقصى",IF(J625="ناقص","درجة غير مكتوبة","")))))))</f>
        <v/>
      </c>
    </row>
    <row r="626">
      <c r="A626" s="5" t="n"/>
      <c r="B626" s="5" t="n"/>
      <c r="C626" s="18" t="n"/>
      <c r="D626" s="18" t="n"/>
      <c r="E626" s="6">
        <f>IF(B626&amp;""="","",IFERROR(INDEX('الإعدادات'!$B$15:$B$29,MATCH(B626&amp;"",'الإعدادات'!$A$15:$A$29,0)),""))</f>
        <v/>
      </c>
      <c r="F626" s="19">
        <f>IF(B626&amp;""="","",IFERROR(INDEX('الإعدادات'!$C$15:$C$29,MATCH(B626&amp;"",'الإعدادات'!$A$15:$A$29,0)),""))</f>
        <v/>
      </c>
      <c r="G626" s="19">
        <f>IF(B626&amp;""="","",IFERROR(INDEX('الإعدادات'!$D$15:$D$29,MATCH(B626&amp;"",'الإعدادات'!$A$15:$A$29,0)),""))</f>
        <v/>
      </c>
      <c r="H626" s="19">
        <f>IF(AND(ISNUMBER(C626),ISNUMBER(D626)),C626+D626,"")</f>
        <v/>
      </c>
      <c r="I626" s="20">
        <f>IF(ISNUMBER(H626),IF(ISNUMBER(F626),IF(F626+G626=0,"",H626/(F626+G626)),""),"")</f>
        <v/>
      </c>
      <c r="J626" s="6">
        <f>IF(AND(A626&amp;""="",B626&amp;""=""),"",IF(A626&amp;""="","بدون طالب",IF(NOT(ISNUMBER(F626)),"مادة غير موجودة",IF(I626="","ناقص",IF(I626&gt;='الإعدادات'!$B$4,"ناجح","متعثر")))))</f>
        <v/>
      </c>
      <c r="K626" s="21">
        <f>IF(J626="","",IF(OR(J626="ناجح",J626="متعثر"),1,0))</f>
        <v/>
      </c>
      <c r="L626" s="19">
        <f>IF(K626=1,C626*INDEX('الإعدادات'!$E$15:$E$29,MATCH(B626&amp;"",'الإعدادات'!$A$15:$A$29,0)),"")</f>
        <v/>
      </c>
      <c r="M626" s="19">
        <f>IF(K626=1,D626*INDEX('الإعدادات'!$E$15:$E$29,MATCH(B626&amp;"",'الإعدادات'!$A$15:$A$29,0)),"")</f>
        <v/>
      </c>
      <c r="N626" s="19">
        <f>IF(K626=1,(F626+G626)*INDEX('الإعدادات'!$E$15:$E$29,MATCH(B626&amp;"",'الإعدادات'!$A$15:$A$29,0)),"")</f>
        <v/>
      </c>
      <c r="O626" s="15">
        <f>IF(J626="متعثر",COUNTIF($J$6:J626,"متعثر"),"")</f>
        <v/>
      </c>
      <c r="P626" s="6">
        <f>IF(J626="","",IF(J626="بدون طالب","اختر الطالب",IF(J626="مادة غير موجودة","اختر المادة من الإعدادات",IF(COUNTIF('الطلاب'!$A$6:$A$305,A626&amp;"")=0,"الطالب غير موجود في الطلاب",IF(IF(ISNUMBER(C626),IF(ISNUMBER(F626),IF(C626&gt;F626,1,0),0),0)=1,"أعمال السنة أكبر من الحد الأقصى",IF(IF(ISNUMBER(D626),IF(ISNUMBER(G626),IF(D626&gt;G626,1,0),0),0)=1,"النهائي أكبر من الحد الأقصى",IF(J626="ناقص","درجة غير مكتوبة","")))))))</f>
        <v/>
      </c>
    </row>
    <row r="627">
      <c r="A627" s="5" t="n"/>
      <c r="B627" s="5" t="n"/>
      <c r="C627" s="18" t="n"/>
      <c r="D627" s="18" t="n"/>
      <c r="E627" s="6">
        <f>IF(B627&amp;""="","",IFERROR(INDEX('الإعدادات'!$B$15:$B$29,MATCH(B627&amp;"",'الإعدادات'!$A$15:$A$29,0)),""))</f>
        <v/>
      </c>
      <c r="F627" s="19">
        <f>IF(B627&amp;""="","",IFERROR(INDEX('الإعدادات'!$C$15:$C$29,MATCH(B627&amp;"",'الإعدادات'!$A$15:$A$29,0)),""))</f>
        <v/>
      </c>
      <c r="G627" s="19">
        <f>IF(B627&amp;""="","",IFERROR(INDEX('الإعدادات'!$D$15:$D$29,MATCH(B627&amp;"",'الإعدادات'!$A$15:$A$29,0)),""))</f>
        <v/>
      </c>
      <c r="H627" s="19">
        <f>IF(AND(ISNUMBER(C627),ISNUMBER(D627)),C627+D627,"")</f>
        <v/>
      </c>
      <c r="I627" s="20">
        <f>IF(ISNUMBER(H627),IF(ISNUMBER(F627),IF(F627+G627=0,"",H627/(F627+G627)),""),"")</f>
        <v/>
      </c>
      <c r="J627" s="6">
        <f>IF(AND(A627&amp;""="",B627&amp;""=""),"",IF(A627&amp;""="","بدون طالب",IF(NOT(ISNUMBER(F627)),"مادة غير موجودة",IF(I627="","ناقص",IF(I627&gt;='الإعدادات'!$B$4,"ناجح","متعثر")))))</f>
        <v/>
      </c>
      <c r="K627" s="21">
        <f>IF(J627="","",IF(OR(J627="ناجح",J627="متعثر"),1,0))</f>
        <v/>
      </c>
      <c r="L627" s="19">
        <f>IF(K627=1,C627*INDEX('الإعدادات'!$E$15:$E$29,MATCH(B627&amp;"",'الإعدادات'!$A$15:$A$29,0)),"")</f>
        <v/>
      </c>
      <c r="M627" s="19">
        <f>IF(K627=1,D627*INDEX('الإعدادات'!$E$15:$E$29,MATCH(B627&amp;"",'الإعدادات'!$A$15:$A$29,0)),"")</f>
        <v/>
      </c>
      <c r="N627" s="19">
        <f>IF(K627=1,(F627+G627)*INDEX('الإعدادات'!$E$15:$E$29,MATCH(B627&amp;"",'الإعدادات'!$A$15:$A$29,0)),"")</f>
        <v/>
      </c>
      <c r="O627" s="15">
        <f>IF(J627="متعثر",COUNTIF($J$6:J627,"متعثر"),"")</f>
        <v/>
      </c>
      <c r="P627" s="6">
        <f>IF(J627="","",IF(J627="بدون طالب","اختر الطالب",IF(J627="مادة غير موجودة","اختر المادة من الإعدادات",IF(COUNTIF('الطلاب'!$A$6:$A$305,A627&amp;"")=0,"الطالب غير موجود في الطلاب",IF(IF(ISNUMBER(C627),IF(ISNUMBER(F627),IF(C627&gt;F627,1,0),0),0)=1,"أعمال السنة أكبر من الحد الأقصى",IF(IF(ISNUMBER(D627),IF(ISNUMBER(G627),IF(D627&gt;G627,1,0),0),0)=1,"النهائي أكبر من الحد الأقصى",IF(J627="ناقص","درجة غير مكتوبة","")))))))</f>
        <v/>
      </c>
    </row>
    <row r="628">
      <c r="A628" s="5" t="n"/>
      <c r="B628" s="5" t="n"/>
      <c r="C628" s="18" t="n"/>
      <c r="D628" s="18" t="n"/>
      <c r="E628" s="6">
        <f>IF(B628&amp;""="","",IFERROR(INDEX('الإعدادات'!$B$15:$B$29,MATCH(B628&amp;"",'الإعدادات'!$A$15:$A$29,0)),""))</f>
        <v/>
      </c>
      <c r="F628" s="19">
        <f>IF(B628&amp;""="","",IFERROR(INDEX('الإعدادات'!$C$15:$C$29,MATCH(B628&amp;"",'الإعدادات'!$A$15:$A$29,0)),""))</f>
        <v/>
      </c>
      <c r="G628" s="19">
        <f>IF(B628&amp;""="","",IFERROR(INDEX('الإعدادات'!$D$15:$D$29,MATCH(B628&amp;"",'الإعدادات'!$A$15:$A$29,0)),""))</f>
        <v/>
      </c>
      <c r="H628" s="19">
        <f>IF(AND(ISNUMBER(C628),ISNUMBER(D628)),C628+D628,"")</f>
        <v/>
      </c>
      <c r="I628" s="20">
        <f>IF(ISNUMBER(H628),IF(ISNUMBER(F628),IF(F628+G628=0,"",H628/(F628+G628)),""),"")</f>
        <v/>
      </c>
      <c r="J628" s="6">
        <f>IF(AND(A628&amp;""="",B628&amp;""=""),"",IF(A628&amp;""="","بدون طالب",IF(NOT(ISNUMBER(F628)),"مادة غير موجودة",IF(I628="","ناقص",IF(I628&gt;='الإعدادات'!$B$4,"ناجح","متعثر")))))</f>
        <v/>
      </c>
      <c r="K628" s="21">
        <f>IF(J628="","",IF(OR(J628="ناجح",J628="متعثر"),1,0))</f>
        <v/>
      </c>
      <c r="L628" s="19">
        <f>IF(K628=1,C628*INDEX('الإعدادات'!$E$15:$E$29,MATCH(B628&amp;"",'الإعدادات'!$A$15:$A$29,0)),"")</f>
        <v/>
      </c>
      <c r="M628" s="19">
        <f>IF(K628=1,D628*INDEX('الإعدادات'!$E$15:$E$29,MATCH(B628&amp;"",'الإعدادات'!$A$15:$A$29,0)),"")</f>
        <v/>
      </c>
      <c r="N628" s="19">
        <f>IF(K628=1,(F628+G628)*INDEX('الإعدادات'!$E$15:$E$29,MATCH(B628&amp;"",'الإعدادات'!$A$15:$A$29,0)),"")</f>
        <v/>
      </c>
      <c r="O628" s="15">
        <f>IF(J628="متعثر",COUNTIF($J$6:J628,"متعثر"),"")</f>
        <v/>
      </c>
      <c r="P628" s="6">
        <f>IF(J628="","",IF(J628="بدون طالب","اختر الطالب",IF(J628="مادة غير موجودة","اختر المادة من الإعدادات",IF(COUNTIF('الطلاب'!$A$6:$A$305,A628&amp;"")=0,"الطالب غير موجود في الطلاب",IF(IF(ISNUMBER(C628),IF(ISNUMBER(F628),IF(C628&gt;F628,1,0),0),0)=1,"أعمال السنة أكبر من الحد الأقصى",IF(IF(ISNUMBER(D628),IF(ISNUMBER(G628),IF(D628&gt;G628,1,0),0),0)=1,"النهائي أكبر من الحد الأقصى",IF(J628="ناقص","درجة غير مكتوبة","")))))))</f>
        <v/>
      </c>
    </row>
    <row r="629">
      <c r="A629" s="5" t="n"/>
      <c r="B629" s="5" t="n"/>
      <c r="C629" s="18" t="n"/>
      <c r="D629" s="18" t="n"/>
      <c r="E629" s="6">
        <f>IF(B629&amp;""="","",IFERROR(INDEX('الإعدادات'!$B$15:$B$29,MATCH(B629&amp;"",'الإعدادات'!$A$15:$A$29,0)),""))</f>
        <v/>
      </c>
      <c r="F629" s="19">
        <f>IF(B629&amp;""="","",IFERROR(INDEX('الإعدادات'!$C$15:$C$29,MATCH(B629&amp;"",'الإعدادات'!$A$15:$A$29,0)),""))</f>
        <v/>
      </c>
      <c r="G629" s="19">
        <f>IF(B629&amp;""="","",IFERROR(INDEX('الإعدادات'!$D$15:$D$29,MATCH(B629&amp;"",'الإعدادات'!$A$15:$A$29,0)),""))</f>
        <v/>
      </c>
      <c r="H629" s="19">
        <f>IF(AND(ISNUMBER(C629),ISNUMBER(D629)),C629+D629,"")</f>
        <v/>
      </c>
      <c r="I629" s="20">
        <f>IF(ISNUMBER(H629),IF(ISNUMBER(F629),IF(F629+G629=0,"",H629/(F629+G629)),""),"")</f>
        <v/>
      </c>
      <c r="J629" s="6">
        <f>IF(AND(A629&amp;""="",B629&amp;""=""),"",IF(A629&amp;""="","بدون طالب",IF(NOT(ISNUMBER(F629)),"مادة غير موجودة",IF(I629="","ناقص",IF(I629&gt;='الإعدادات'!$B$4,"ناجح","متعثر")))))</f>
        <v/>
      </c>
      <c r="K629" s="21">
        <f>IF(J629="","",IF(OR(J629="ناجح",J629="متعثر"),1,0))</f>
        <v/>
      </c>
      <c r="L629" s="19">
        <f>IF(K629=1,C629*INDEX('الإعدادات'!$E$15:$E$29,MATCH(B629&amp;"",'الإعدادات'!$A$15:$A$29,0)),"")</f>
        <v/>
      </c>
      <c r="M629" s="19">
        <f>IF(K629=1,D629*INDEX('الإعدادات'!$E$15:$E$29,MATCH(B629&amp;"",'الإعدادات'!$A$15:$A$29,0)),"")</f>
        <v/>
      </c>
      <c r="N629" s="19">
        <f>IF(K629=1,(F629+G629)*INDEX('الإعدادات'!$E$15:$E$29,MATCH(B629&amp;"",'الإعدادات'!$A$15:$A$29,0)),"")</f>
        <v/>
      </c>
      <c r="O629" s="15">
        <f>IF(J629="متعثر",COUNTIF($J$6:J629,"متعثر"),"")</f>
        <v/>
      </c>
      <c r="P629" s="6">
        <f>IF(J629="","",IF(J629="بدون طالب","اختر الطالب",IF(J629="مادة غير موجودة","اختر المادة من الإعدادات",IF(COUNTIF('الطلاب'!$A$6:$A$305,A629&amp;"")=0,"الطالب غير موجود في الطلاب",IF(IF(ISNUMBER(C629),IF(ISNUMBER(F629),IF(C629&gt;F629,1,0),0),0)=1,"أعمال السنة أكبر من الحد الأقصى",IF(IF(ISNUMBER(D629),IF(ISNUMBER(G629),IF(D629&gt;G629,1,0),0),0)=1,"النهائي أكبر من الحد الأقصى",IF(J629="ناقص","درجة غير مكتوبة","")))))))</f>
        <v/>
      </c>
    </row>
    <row r="630">
      <c r="A630" s="5" t="n"/>
      <c r="B630" s="5" t="n"/>
      <c r="C630" s="18" t="n"/>
      <c r="D630" s="18" t="n"/>
      <c r="E630" s="6">
        <f>IF(B630&amp;""="","",IFERROR(INDEX('الإعدادات'!$B$15:$B$29,MATCH(B630&amp;"",'الإعدادات'!$A$15:$A$29,0)),""))</f>
        <v/>
      </c>
      <c r="F630" s="19">
        <f>IF(B630&amp;""="","",IFERROR(INDEX('الإعدادات'!$C$15:$C$29,MATCH(B630&amp;"",'الإعدادات'!$A$15:$A$29,0)),""))</f>
        <v/>
      </c>
      <c r="G630" s="19">
        <f>IF(B630&amp;""="","",IFERROR(INDEX('الإعدادات'!$D$15:$D$29,MATCH(B630&amp;"",'الإعدادات'!$A$15:$A$29,0)),""))</f>
        <v/>
      </c>
      <c r="H630" s="19">
        <f>IF(AND(ISNUMBER(C630),ISNUMBER(D630)),C630+D630,"")</f>
        <v/>
      </c>
      <c r="I630" s="20">
        <f>IF(ISNUMBER(H630),IF(ISNUMBER(F630),IF(F630+G630=0,"",H630/(F630+G630)),""),"")</f>
        <v/>
      </c>
      <c r="J630" s="6">
        <f>IF(AND(A630&amp;""="",B630&amp;""=""),"",IF(A630&amp;""="","بدون طالب",IF(NOT(ISNUMBER(F630)),"مادة غير موجودة",IF(I630="","ناقص",IF(I630&gt;='الإعدادات'!$B$4,"ناجح","متعثر")))))</f>
        <v/>
      </c>
      <c r="K630" s="21">
        <f>IF(J630="","",IF(OR(J630="ناجح",J630="متعثر"),1,0))</f>
        <v/>
      </c>
      <c r="L630" s="19">
        <f>IF(K630=1,C630*INDEX('الإعدادات'!$E$15:$E$29,MATCH(B630&amp;"",'الإعدادات'!$A$15:$A$29,0)),"")</f>
        <v/>
      </c>
      <c r="M630" s="19">
        <f>IF(K630=1,D630*INDEX('الإعدادات'!$E$15:$E$29,MATCH(B630&amp;"",'الإعدادات'!$A$15:$A$29,0)),"")</f>
        <v/>
      </c>
      <c r="N630" s="19">
        <f>IF(K630=1,(F630+G630)*INDEX('الإعدادات'!$E$15:$E$29,MATCH(B630&amp;"",'الإعدادات'!$A$15:$A$29,0)),"")</f>
        <v/>
      </c>
      <c r="O630" s="15">
        <f>IF(J630="متعثر",COUNTIF($J$6:J630,"متعثر"),"")</f>
        <v/>
      </c>
      <c r="P630" s="6">
        <f>IF(J630="","",IF(J630="بدون طالب","اختر الطالب",IF(J630="مادة غير موجودة","اختر المادة من الإعدادات",IF(COUNTIF('الطلاب'!$A$6:$A$305,A630&amp;"")=0,"الطالب غير موجود في الطلاب",IF(IF(ISNUMBER(C630),IF(ISNUMBER(F630),IF(C630&gt;F630,1,0),0),0)=1,"أعمال السنة أكبر من الحد الأقصى",IF(IF(ISNUMBER(D630),IF(ISNUMBER(G630),IF(D630&gt;G630,1,0),0),0)=1,"النهائي أكبر من الحد الأقصى",IF(J630="ناقص","درجة غير مكتوبة","")))))))</f>
        <v/>
      </c>
    </row>
    <row r="631">
      <c r="A631" s="5" t="n"/>
      <c r="B631" s="5" t="n"/>
      <c r="C631" s="18" t="n"/>
      <c r="D631" s="18" t="n"/>
      <c r="E631" s="6">
        <f>IF(B631&amp;""="","",IFERROR(INDEX('الإعدادات'!$B$15:$B$29,MATCH(B631&amp;"",'الإعدادات'!$A$15:$A$29,0)),""))</f>
        <v/>
      </c>
      <c r="F631" s="19">
        <f>IF(B631&amp;""="","",IFERROR(INDEX('الإعدادات'!$C$15:$C$29,MATCH(B631&amp;"",'الإعدادات'!$A$15:$A$29,0)),""))</f>
        <v/>
      </c>
      <c r="G631" s="19">
        <f>IF(B631&amp;""="","",IFERROR(INDEX('الإعدادات'!$D$15:$D$29,MATCH(B631&amp;"",'الإعدادات'!$A$15:$A$29,0)),""))</f>
        <v/>
      </c>
      <c r="H631" s="19">
        <f>IF(AND(ISNUMBER(C631),ISNUMBER(D631)),C631+D631,"")</f>
        <v/>
      </c>
      <c r="I631" s="20">
        <f>IF(ISNUMBER(H631),IF(ISNUMBER(F631),IF(F631+G631=0,"",H631/(F631+G631)),""),"")</f>
        <v/>
      </c>
      <c r="J631" s="6">
        <f>IF(AND(A631&amp;""="",B631&amp;""=""),"",IF(A631&amp;""="","بدون طالب",IF(NOT(ISNUMBER(F631)),"مادة غير موجودة",IF(I631="","ناقص",IF(I631&gt;='الإعدادات'!$B$4,"ناجح","متعثر")))))</f>
        <v/>
      </c>
      <c r="K631" s="21">
        <f>IF(J631="","",IF(OR(J631="ناجح",J631="متعثر"),1,0))</f>
        <v/>
      </c>
      <c r="L631" s="19">
        <f>IF(K631=1,C631*INDEX('الإعدادات'!$E$15:$E$29,MATCH(B631&amp;"",'الإعدادات'!$A$15:$A$29,0)),"")</f>
        <v/>
      </c>
      <c r="M631" s="19">
        <f>IF(K631=1,D631*INDEX('الإعدادات'!$E$15:$E$29,MATCH(B631&amp;"",'الإعدادات'!$A$15:$A$29,0)),"")</f>
        <v/>
      </c>
      <c r="N631" s="19">
        <f>IF(K631=1,(F631+G631)*INDEX('الإعدادات'!$E$15:$E$29,MATCH(B631&amp;"",'الإعدادات'!$A$15:$A$29,0)),"")</f>
        <v/>
      </c>
      <c r="O631" s="15">
        <f>IF(J631="متعثر",COUNTIF($J$6:J631,"متعثر"),"")</f>
        <v/>
      </c>
      <c r="P631" s="6">
        <f>IF(J631="","",IF(J631="بدون طالب","اختر الطالب",IF(J631="مادة غير موجودة","اختر المادة من الإعدادات",IF(COUNTIF('الطلاب'!$A$6:$A$305,A631&amp;"")=0,"الطالب غير موجود في الطلاب",IF(IF(ISNUMBER(C631),IF(ISNUMBER(F631),IF(C631&gt;F631,1,0),0),0)=1,"أعمال السنة أكبر من الحد الأقصى",IF(IF(ISNUMBER(D631),IF(ISNUMBER(G631),IF(D631&gt;G631,1,0),0),0)=1,"النهائي أكبر من الحد الأقصى",IF(J631="ناقص","درجة غير مكتوبة","")))))))</f>
        <v/>
      </c>
    </row>
    <row r="632">
      <c r="A632" s="5" t="n"/>
      <c r="B632" s="5" t="n"/>
      <c r="C632" s="18" t="n"/>
      <c r="D632" s="18" t="n"/>
      <c r="E632" s="6">
        <f>IF(B632&amp;""="","",IFERROR(INDEX('الإعدادات'!$B$15:$B$29,MATCH(B632&amp;"",'الإعدادات'!$A$15:$A$29,0)),""))</f>
        <v/>
      </c>
      <c r="F632" s="19">
        <f>IF(B632&amp;""="","",IFERROR(INDEX('الإعدادات'!$C$15:$C$29,MATCH(B632&amp;"",'الإعدادات'!$A$15:$A$29,0)),""))</f>
        <v/>
      </c>
      <c r="G632" s="19">
        <f>IF(B632&amp;""="","",IFERROR(INDEX('الإعدادات'!$D$15:$D$29,MATCH(B632&amp;"",'الإعدادات'!$A$15:$A$29,0)),""))</f>
        <v/>
      </c>
      <c r="H632" s="19">
        <f>IF(AND(ISNUMBER(C632),ISNUMBER(D632)),C632+D632,"")</f>
        <v/>
      </c>
      <c r="I632" s="20">
        <f>IF(ISNUMBER(H632),IF(ISNUMBER(F632),IF(F632+G632=0,"",H632/(F632+G632)),""),"")</f>
        <v/>
      </c>
      <c r="J632" s="6">
        <f>IF(AND(A632&amp;""="",B632&amp;""=""),"",IF(A632&amp;""="","بدون طالب",IF(NOT(ISNUMBER(F632)),"مادة غير موجودة",IF(I632="","ناقص",IF(I632&gt;='الإعدادات'!$B$4,"ناجح","متعثر")))))</f>
        <v/>
      </c>
      <c r="K632" s="21">
        <f>IF(J632="","",IF(OR(J632="ناجح",J632="متعثر"),1,0))</f>
        <v/>
      </c>
      <c r="L632" s="19">
        <f>IF(K632=1,C632*INDEX('الإعدادات'!$E$15:$E$29,MATCH(B632&amp;"",'الإعدادات'!$A$15:$A$29,0)),"")</f>
        <v/>
      </c>
      <c r="M632" s="19">
        <f>IF(K632=1,D632*INDEX('الإعدادات'!$E$15:$E$29,MATCH(B632&amp;"",'الإعدادات'!$A$15:$A$29,0)),"")</f>
        <v/>
      </c>
      <c r="N632" s="19">
        <f>IF(K632=1,(F632+G632)*INDEX('الإعدادات'!$E$15:$E$29,MATCH(B632&amp;"",'الإعدادات'!$A$15:$A$29,0)),"")</f>
        <v/>
      </c>
      <c r="O632" s="15">
        <f>IF(J632="متعثر",COUNTIF($J$6:J632,"متعثر"),"")</f>
        <v/>
      </c>
      <c r="P632" s="6">
        <f>IF(J632="","",IF(J632="بدون طالب","اختر الطالب",IF(J632="مادة غير موجودة","اختر المادة من الإعدادات",IF(COUNTIF('الطلاب'!$A$6:$A$305,A632&amp;"")=0,"الطالب غير موجود في الطلاب",IF(IF(ISNUMBER(C632),IF(ISNUMBER(F632),IF(C632&gt;F632,1,0),0),0)=1,"أعمال السنة أكبر من الحد الأقصى",IF(IF(ISNUMBER(D632),IF(ISNUMBER(G632),IF(D632&gt;G632,1,0),0),0)=1,"النهائي أكبر من الحد الأقصى",IF(J632="ناقص","درجة غير مكتوبة","")))))))</f>
        <v/>
      </c>
    </row>
    <row r="633">
      <c r="A633" s="5" t="n"/>
      <c r="B633" s="5" t="n"/>
      <c r="C633" s="18" t="n"/>
      <c r="D633" s="18" t="n"/>
      <c r="E633" s="6">
        <f>IF(B633&amp;""="","",IFERROR(INDEX('الإعدادات'!$B$15:$B$29,MATCH(B633&amp;"",'الإعدادات'!$A$15:$A$29,0)),""))</f>
        <v/>
      </c>
      <c r="F633" s="19">
        <f>IF(B633&amp;""="","",IFERROR(INDEX('الإعدادات'!$C$15:$C$29,MATCH(B633&amp;"",'الإعدادات'!$A$15:$A$29,0)),""))</f>
        <v/>
      </c>
      <c r="G633" s="19">
        <f>IF(B633&amp;""="","",IFERROR(INDEX('الإعدادات'!$D$15:$D$29,MATCH(B633&amp;"",'الإعدادات'!$A$15:$A$29,0)),""))</f>
        <v/>
      </c>
      <c r="H633" s="19">
        <f>IF(AND(ISNUMBER(C633),ISNUMBER(D633)),C633+D633,"")</f>
        <v/>
      </c>
      <c r="I633" s="20">
        <f>IF(ISNUMBER(H633),IF(ISNUMBER(F633),IF(F633+G633=0,"",H633/(F633+G633)),""),"")</f>
        <v/>
      </c>
      <c r="J633" s="6">
        <f>IF(AND(A633&amp;""="",B633&amp;""=""),"",IF(A633&amp;""="","بدون طالب",IF(NOT(ISNUMBER(F633)),"مادة غير موجودة",IF(I633="","ناقص",IF(I633&gt;='الإعدادات'!$B$4,"ناجح","متعثر")))))</f>
        <v/>
      </c>
      <c r="K633" s="21">
        <f>IF(J633="","",IF(OR(J633="ناجح",J633="متعثر"),1,0))</f>
        <v/>
      </c>
      <c r="L633" s="19">
        <f>IF(K633=1,C633*INDEX('الإعدادات'!$E$15:$E$29,MATCH(B633&amp;"",'الإعدادات'!$A$15:$A$29,0)),"")</f>
        <v/>
      </c>
      <c r="M633" s="19">
        <f>IF(K633=1,D633*INDEX('الإعدادات'!$E$15:$E$29,MATCH(B633&amp;"",'الإعدادات'!$A$15:$A$29,0)),"")</f>
        <v/>
      </c>
      <c r="N633" s="19">
        <f>IF(K633=1,(F633+G633)*INDEX('الإعدادات'!$E$15:$E$29,MATCH(B633&amp;"",'الإعدادات'!$A$15:$A$29,0)),"")</f>
        <v/>
      </c>
      <c r="O633" s="15">
        <f>IF(J633="متعثر",COUNTIF($J$6:J633,"متعثر"),"")</f>
        <v/>
      </c>
      <c r="P633" s="6">
        <f>IF(J633="","",IF(J633="بدون طالب","اختر الطالب",IF(J633="مادة غير موجودة","اختر المادة من الإعدادات",IF(COUNTIF('الطلاب'!$A$6:$A$305,A633&amp;"")=0,"الطالب غير موجود في الطلاب",IF(IF(ISNUMBER(C633),IF(ISNUMBER(F633),IF(C633&gt;F633,1,0),0),0)=1,"أعمال السنة أكبر من الحد الأقصى",IF(IF(ISNUMBER(D633),IF(ISNUMBER(G633),IF(D633&gt;G633,1,0),0),0)=1,"النهائي أكبر من الحد الأقصى",IF(J633="ناقص","درجة غير مكتوبة","")))))))</f>
        <v/>
      </c>
    </row>
    <row r="634">
      <c r="A634" s="5" t="n"/>
      <c r="B634" s="5" t="n"/>
      <c r="C634" s="18" t="n"/>
      <c r="D634" s="18" t="n"/>
      <c r="E634" s="6">
        <f>IF(B634&amp;""="","",IFERROR(INDEX('الإعدادات'!$B$15:$B$29,MATCH(B634&amp;"",'الإعدادات'!$A$15:$A$29,0)),""))</f>
        <v/>
      </c>
      <c r="F634" s="19">
        <f>IF(B634&amp;""="","",IFERROR(INDEX('الإعدادات'!$C$15:$C$29,MATCH(B634&amp;"",'الإعدادات'!$A$15:$A$29,0)),""))</f>
        <v/>
      </c>
      <c r="G634" s="19">
        <f>IF(B634&amp;""="","",IFERROR(INDEX('الإعدادات'!$D$15:$D$29,MATCH(B634&amp;"",'الإعدادات'!$A$15:$A$29,0)),""))</f>
        <v/>
      </c>
      <c r="H634" s="19">
        <f>IF(AND(ISNUMBER(C634),ISNUMBER(D634)),C634+D634,"")</f>
        <v/>
      </c>
      <c r="I634" s="20">
        <f>IF(ISNUMBER(H634),IF(ISNUMBER(F634),IF(F634+G634=0,"",H634/(F634+G634)),""),"")</f>
        <v/>
      </c>
      <c r="J634" s="6">
        <f>IF(AND(A634&amp;""="",B634&amp;""=""),"",IF(A634&amp;""="","بدون طالب",IF(NOT(ISNUMBER(F634)),"مادة غير موجودة",IF(I634="","ناقص",IF(I634&gt;='الإعدادات'!$B$4,"ناجح","متعثر")))))</f>
        <v/>
      </c>
      <c r="K634" s="21">
        <f>IF(J634="","",IF(OR(J634="ناجح",J634="متعثر"),1,0))</f>
        <v/>
      </c>
      <c r="L634" s="19">
        <f>IF(K634=1,C634*INDEX('الإعدادات'!$E$15:$E$29,MATCH(B634&amp;"",'الإعدادات'!$A$15:$A$29,0)),"")</f>
        <v/>
      </c>
      <c r="M634" s="19">
        <f>IF(K634=1,D634*INDEX('الإعدادات'!$E$15:$E$29,MATCH(B634&amp;"",'الإعدادات'!$A$15:$A$29,0)),"")</f>
        <v/>
      </c>
      <c r="N634" s="19">
        <f>IF(K634=1,(F634+G634)*INDEX('الإعدادات'!$E$15:$E$29,MATCH(B634&amp;"",'الإعدادات'!$A$15:$A$29,0)),"")</f>
        <v/>
      </c>
      <c r="O634" s="15">
        <f>IF(J634="متعثر",COUNTIF($J$6:J634,"متعثر"),"")</f>
        <v/>
      </c>
      <c r="P634" s="6">
        <f>IF(J634="","",IF(J634="بدون طالب","اختر الطالب",IF(J634="مادة غير موجودة","اختر المادة من الإعدادات",IF(COUNTIF('الطلاب'!$A$6:$A$305,A634&amp;"")=0,"الطالب غير موجود في الطلاب",IF(IF(ISNUMBER(C634),IF(ISNUMBER(F634),IF(C634&gt;F634,1,0),0),0)=1,"أعمال السنة أكبر من الحد الأقصى",IF(IF(ISNUMBER(D634),IF(ISNUMBER(G634),IF(D634&gt;G634,1,0),0),0)=1,"النهائي أكبر من الحد الأقصى",IF(J634="ناقص","درجة غير مكتوبة","")))))))</f>
        <v/>
      </c>
    </row>
    <row r="635">
      <c r="A635" s="5" t="n"/>
      <c r="B635" s="5" t="n"/>
      <c r="C635" s="18" t="n"/>
      <c r="D635" s="18" t="n"/>
      <c r="E635" s="6">
        <f>IF(B635&amp;""="","",IFERROR(INDEX('الإعدادات'!$B$15:$B$29,MATCH(B635&amp;"",'الإعدادات'!$A$15:$A$29,0)),""))</f>
        <v/>
      </c>
      <c r="F635" s="19">
        <f>IF(B635&amp;""="","",IFERROR(INDEX('الإعدادات'!$C$15:$C$29,MATCH(B635&amp;"",'الإعدادات'!$A$15:$A$29,0)),""))</f>
        <v/>
      </c>
      <c r="G635" s="19">
        <f>IF(B635&amp;""="","",IFERROR(INDEX('الإعدادات'!$D$15:$D$29,MATCH(B635&amp;"",'الإعدادات'!$A$15:$A$29,0)),""))</f>
        <v/>
      </c>
      <c r="H635" s="19">
        <f>IF(AND(ISNUMBER(C635),ISNUMBER(D635)),C635+D635,"")</f>
        <v/>
      </c>
      <c r="I635" s="20">
        <f>IF(ISNUMBER(H635),IF(ISNUMBER(F635),IF(F635+G635=0,"",H635/(F635+G635)),""),"")</f>
        <v/>
      </c>
      <c r="J635" s="6">
        <f>IF(AND(A635&amp;""="",B635&amp;""=""),"",IF(A635&amp;""="","بدون طالب",IF(NOT(ISNUMBER(F635)),"مادة غير موجودة",IF(I635="","ناقص",IF(I635&gt;='الإعدادات'!$B$4,"ناجح","متعثر")))))</f>
        <v/>
      </c>
      <c r="K635" s="21">
        <f>IF(J635="","",IF(OR(J635="ناجح",J635="متعثر"),1,0))</f>
        <v/>
      </c>
      <c r="L635" s="19">
        <f>IF(K635=1,C635*INDEX('الإعدادات'!$E$15:$E$29,MATCH(B635&amp;"",'الإعدادات'!$A$15:$A$29,0)),"")</f>
        <v/>
      </c>
      <c r="M635" s="19">
        <f>IF(K635=1,D635*INDEX('الإعدادات'!$E$15:$E$29,MATCH(B635&amp;"",'الإعدادات'!$A$15:$A$29,0)),"")</f>
        <v/>
      </c>
      <c r="N635" s="19">
        <f>IF(K635=1,(F635+G635)*INDEX('الإعدادات'!$E$15:$E$29,MATCH(B635&amp;"",'الإعدادات'!$A$15:$A$29,0)),"")</f>
        <v/>
      </c>
      <c r="O635" s="15">
        <f>IF(J635="متعثر",COUNTIF($J$6:J635,"متعثر"),"")</f>
        <v/>
      </c>
      <c r="P635" s="6">
        <f>IF(J635="","",IF(J635="بدون طالب","اختر الطالب",IF(J635="مادة غير موجودة","اختر المادة من الإعدادات",IF(COUNTIF('الطلاب'!$A$6:$A$305,A635&amp;"")=0,"الطالب غير موجود في الطلاب",IF(IF(ISNUMBER(C635),IF(ISNUMBER(F635),IF(C635&gt;F635,1,0),0),0)=1,"أعمال السنة أكبر من الحد الأقصى",IF(IF(ISNUMBER(D635),IF(ISNUMBER(G635),IF(D635&gt;G635,1,0),0),0)=1,"النهائي أكبر من الحد الأقصى",IF(J635="ناقص","درجة غير مكتوبة","")))))))</f>
        <v/>
      </c>
    </row>
    <row r="636">
      <c r="A636" s="5" t="n"/>
      <c r="B636" s="5" t="n"/>
      <c r="C636" s="18" t="n"/>
      <c r="D636" s="18" t="n"/>
      <c r="E636" s="6">
        <f>IF(B636&amp;""="","",IFERROR(INDEX('الإعدادات'!$B$15:$B$29,MATCH(B636&amp;"",'الإعدادات'!$A$15:$A$29,0)),""))</f>
        <v/>
      </c>
      <c r="F636" s="19">
        <f>IF(B636&amp;""="","",IFERROR(INDEX('الإعدادات'!$C$15:$C$29,MATCH(B636&amp;"",'الإعدادات'!$A$15:$A$29,0)),""))</f>
        <v/>
      </c>
      <c r="G636" s="19">
        <f>IF(B636&amp;""="","",IFERROR(INDEX('الإعدادات'!$D$15:$D$29,MATCH(B636&amp;"",'الإعدادات'!$A$15:$A$29,0)),""))</f>
        <v/>
      </c>
      <c r="H636" s="19">
        <f>IF(AND(ISNUMBER(C636),ISNUMBER(D636)),C636+D636,"")</f>
        <v/>
      </c>
      <c r="I636" s="20">
        <f>IF(ISNUMBER(H636),IF(ISNUMBER(F636),IF(F636+G636=0,"",H636/(F636+G636)),""),"")</f>
        <v/>
      </c>
      <c r="J636" s="6">
        <f>IF(AND(A636&amp;""="",B636&amp;""=""),"",IF(A636&amp;""="","بدون طالب",IF(NOT(ISNUMBER(F636)),"مادة غير موجودة",IF(I636="","ناقص",IF(I636&gt;='الإعدادات'!$B$4,"ناجح","متعثر")))))</f>
        <v/>
      </c>
      <c r="K636" s="21">
        <f>IF(J636="","",IF(OR(J636="ناجح",J636="متعثر"),1,0))</f>
        <v/>
      </c>
      <c r="L636" s="19">
        <f>IF(K636=1,C636*INDEX('الإعدادات'!$E$15:$E$29,MATCH(B636&amp;"",'الإعدادات'!$A$15:$A$29,0)),"")</f>
        <v/>
      </c>
      <c r="M636" s="19">
        <f>IF(K636=1,D636*INDEX('الإعدادات'!$E$15:$E$29,MATCH(B636&amp;"",'الإعدادات'!$A$15:$A$29,0)),"")</f>
        <v/>
      </c>
      <c r="N636" s="19">
        <f>IF(K636=1,(F636+G636)*INDEX('الإعدادات'!$E$15:$E$29,MATCH(B636&amp;"",'الإعدادات'!$A$15:$A$29,0)),"")</f>
        <v/>
      </c>
      <c r="O636" s="15">
        <f>IF(J636="متعثر",COUNTIF($J$6:J636,"متعثر"),"")</f>
        <v/>
      </c>
      <c r="P636" s="6">
        <f>IF(J636="","",IF(J636="بدون طالب","اختر الطالب",IF(J636="مادة غير موجودة","اختر المادة من الإعدادات",IF(COUNTIF('الطلاب'!$A$6:$A$305,A636&amp;"")=0,"الطالب غير موجود في الطلاب",IF(IF(ISNUMBER(C636),IF(ISNUMBER(F636),IF(C636&gt;F636,1,0),0),0)=1,"أعمال السنة أكبر من الحد الأقصى",IF(IF(ISNUMBER(D636),IF(ISNUMBER(G636),IF(D636&gt;G636,1,0),0),0)=1,"النهائي أكبر من الحد الأقصى",IF(J636="ناقص","درجة غير مكتوبة","")))))))</f>
        <v/>
      </c>
    </row>
    <row r="637">
      <c r="A637" s="5" t="n"/>
      <c r="B637" s="5" t="n"/>
      <c r="C637" s="18" t="n"/>
      <c r="D637" s="18" t="n"/>
      <c r="E637" s="6">
        <f>IF(B637&amp;""="","",IFERROR(INDEX('الإعدادات'!$B$15:$B$29,MATCH(B637&amp;"",'الإعدادات'!$A$15:$A$29,0)),""))</f>
        <v/>
      </c>
      <c r="F637" s="19">
        <f>IF(B637&amp;""="","",IFERROR(INDEX('الإعدادات'!$C$15:$C$29,MATCH(B637&amp;"",'الإعدادات'!$A$15:$A$29,0)),""))</f>
        <v/>
      </c>
      <c r="G637" s="19">
        <f>IF(B637&amp;""="","",IFERROR(INDEX('الإعدادات'!$D$15:$D$29,MATCH(B637&amp;"",'الإعدادات'!$A$15:$A$29,0)),""))</f>
        <v/>
      </c>
      <c r="H637" s="19">
        <f>IF(AND(ISNUMBER(C637),ISNUMBER(D637)),C637+D637,"")</f>
        <v/>
      </c>
      <c r="I637" s="20">
        <f>IF(ISNUMBER(H637),IF(ISNUMBER(F637),IF(F637+G637=0,"",H637/(F637+G637)),""),"")</f>
        <v/>
      </c>
      <c r="J637" s="6">
        <f>IF(AND(A637&amp;""="",B637&amp;""=""),"",IF(A637&amp;""="","بدون طالب",IF(NOT(ISNUMBER(F637)),"مادة غير موجودة",IF(I637="","ناقص",IF(I637&gt;='الإعدادات'!$B$4,"ناجح","متعثر")))))</f>
        <v/>
      </c>
      <c r="K637" s="21">
        <f>IF(J637="","",IF(OR(J637="ناجح",J637="متعثر"),1,0))</f>
        <v/>
      </c>
      <c r="L637" s="19">
        <f>IF(K637=1,C637*INDEX('الإعدادات'!$E$15:$E$29,MATCH(B637&amp;"",'الإعدادات'!$A$15:$A$29,0)),"")</f>
        <v/>
      </c>
      <c r="M637" s="19">
        <f>IF(K637=1,D637*INDEX('الإعدادات'!$E$15:$E$29,MATCH(B637&amp;"",'الإعدادات'!$A$15:$A$29,0)),"")</f>
        <v/>
      </c>
      <c r="N637" s="19">
        <f>IF(K637=1,(F637+G637)*INDEX('الإعدادات'!$E$15:$E$29,MATCH(B637&amp;"",'الإعدادات'!$A$15:$A$29,0)),"")</f>
        <v/>
      </c>
      <c r="O637" s="15">
        <f>IF(J637="متعثر",COUNTIF($J$6:J637,"متعثر"),"")</f>
        <v/>
      </c>
      <c r="P637" s="6">
        <f>IF(J637="","",IF(J637="بدون طالب","اختر الطالب",IF(J637="مادة غير موجودة","اختر المادة من الإعدادات",IF(COUNTIF('الطلاب'!$A$6:$A$305,A637&amp;"")=0,"الطالب غير موجود في الطلاب",IF(IF(ISNUMBER(C637),IF(ISNUMBER(F637),IF(C637&gt;F637,1,0),0),0)=1,"أعمال السنة أكبر من الحد الأقصى",IF(IF(ISNUMBER(D637),IF(ISNUMBER(G637),IF(D637&gt;G637,1,0),0),0)=1,"النهائي أكبر من الحد الأقصى",IF(J637="ناقص","درجة غير مكتوبة","")))))))</f>
        <v/>
      </c>
    </row>
    <row r="638">
      <c r="A638" s="5" t="n"/>
      <c r="B638" s="5" t="n"/>
      <c r="C638" s="18" t="n"/>
      <c r="D638" s="18" t="n"/>
      <c r="E638" s="6">
        <f>IF(B638&amp;""="","",IFERROR(INDEX('الإعدادات'!$B$15:$B$29,MATCH(B638&amp;"",'الإعدادات'!$A$15:$A$29,0)),""))</f>
        <v/>
      </c>
      <c r="F638" s="19">
        <f>IF(B638&amp;""="","",IFERROR(INDEX('الإعدادات'!$C$15:$C$29,MATCH(B638&amp;"",'الإعدادات'!$A$15:$A$29,0)),""))</f>
        <v/>
      </c>
      <c r="G638" s="19">
        <f>IF(B638&amp;""="","",IFERROR(INDEX('الإعدادات'!$D$15:$D$29,MATCH(B638&amp;"",'الإعدادات'!$A$15:$A$29,0)),""))</f>
        <v/>
      </c>
      <c r="H638" s="19">
        <f>IF(AND(ISNUMBER(C638),ISNUMBER(D638)),C638+D638,"")</f>
        <v/>
      </c>
      <c r="I638" s="20">
        <f>IF(ISNUMBER(H638),IF(ISNUMBER(F638),IF(F638+G638=0,"",H638/(F638+G638)),""),"")</f>
        <v/>
      </c>
      <c r="J638" s="6">
        <f>IF(AND(A638&amp;""="",B638&amp;""=""),"",IF(A638&amp;""="","بدون طالب",IF(NOT(ISNUMBER(F638)),"مادة غير موجودة",IF(I638="","ناقص",IF(I638&gt;='الإعدادات'!$B$4,"ناجح","متعثر")))))</f>
        <v/>
      </c>
      <c r="K638" s="21">
        <f>IF(J638="","",IF(OR(J638="ناجح",J638="متعثر"),1,0))</f>
        <v/>
      </c>
      <c r="L638" s="19">
        <f>IF(K638=1,C638*INDEX('الإعدادات'!$E$15:$E$29,MATCH(B638&amp;"",'الإعدادات'!$A$15:$A$29,0)),"")</f>
        <v/>
      </c>
      <c r="M638" s="19">
        <f>IF(K638=1,D638*INDEX('الإعدادات'!$E$15:$E$29,MATCH(B638&amp;"",'الإعدادات'!$A$15:$A$29,0)),"")</f>
        <v/>
      </c>
      <c r="N638" s="19">
        <f>IF(K638=1,(F638+G638)*INDEX('الإعدادات'!$E$15:$E$29,MATCH(B638&amp;"",'الإعدادات'!$A$15:$A$29,0)),"")</f>
        <v/>
      </c>
      <c r="O638" s="15">
        <f>IF(J638="متعثر",COUNTIF($J$6:J638,"متعثر"),"")</f>
        <v/>
      </c>
      <c r="P638" s="6">
        <f>IF(J638="","",IF(J638="بدون طالب","اختر الطالب",IF(J638="مادة غير موجودة","اختر المادة من الإعدادات",IF(COUNTIF('الطلاب'!$A$6:$A$305,A638&amp;"")=0,"الطالب غير موجود في الطلاب",IF(IF(ISNUMBER(C638),IF(ISNUMBER(F638),IF(C638&gt;F638,1,0),0),0)=1,"أعمال السنة أكبر من الحد الأقصى",IF(IF(ISNUMBER(D638),IF(ISNUMBER(G638),IF(D638&gt;G638,1,0),0),0)=1,"النهائي أكبر من الحد الأقصى",IF(J638="ناقص","درجة غير مكتوبة","")))))))</f>
        <v/>
      </c>
    </row>
    <row r="639">
      <c r="A639" s="5" t="n"/>
      <c r="B639" s="5" t="n"/>
      <c r="C639" s="18" t="n"/>
      <c r="D639" s="18" t="n"/>
      <c r="E639" s="6">
        <f>IF(B639&amp;""="","",IFERROR(INDEX('الإعدادات'!$B$15:$B$29,MATCH(B639&amp;"",'الإعدادات'!$A$15:$A$29,0)),""))</f>
        <v/>
      </c>
      <c r="F639" s="19">
        <f>IF(B639&amp;""="","",IFERROR(INDEX('الإعدادات'!$C$15:$C$29,MATCH(B639&amp;"",'الإعدادات'!$A$15:$A$29,0)),""))</f>
        <v/>
      </c>
      <c r="G639" s="19">
        <f>IF(B639&amp;""="","",IFERROR(INDEX('الإعدادات'!$D$15:$D$29,MATCH(B639&amp;"",'الإعدادات'!$A$15:$A$29,0)),""))</f>
        <v/>
      </c>
      <c r="H639" s="19">
        <f>IF(AND(ISNUMBER(C639),ISNUMBER(D639)),C639+D639,"")</f>
        <v/>
      </c>
      <c r="I639" s="20">
        <f>IF(ISNUMBER(H639),IF(ISNUMBER(F639),IF(F639+G639=0,"",H639/(F639+G639)),""),"")</f>
        <v/>
      </c>
      <c r="J639" s="6">
        <f>IF(AND(A639&amp;""="",B639&amp;""=""),"",IF(A639&amp;""="","بدون طالب",IF(NOT(ISNUMBER(F639)),"مادة غير موجودة",IF(I639="","ناقص",IF(I639&gt;='الإعدادات'!$B$4,"ناجح","متعثر")))))</f>
        <v/>
      </c>
      <c r="K639" s="21">
        <f>IF(J639="","",IF(OR(J639="ناجح",J639="متعثر"),1,0))</f>
        <v/>
      </c>
      <c r="L639" s="19">
        <f>IF(K639=1,C639*INDEX('الإعدادات'!$E$15:$E$29,MATCH(B639&amp;"",'الإعدادات'!$A$15:$A$29,0)),"")</f>
        <v/>
      </c>
      <c r="M639" s="19">
        <f>IF(K639=1,D639*INDEX('الإعدادات'!$E$15:$E$29,MATCH(B639&amp;"",'الإعدادات'!$A$15:$A$29,0)),"")</f>
        <v/>
      </c>
      <c r="N639" s="19">
        <f>IF(K639=1,(F639+G639)*INDEX('الإعدادات'!$E$15:$E$29,MATCH(B639&amp;"",'الإعدادات'!$A$15:$A$29,0)),"")</f>
        <v/>
      </c>
      <c r="O639" s="15">
        <f>IF(J639="متعثر",COUNTIF($J$6:J639,"متعثر"),"")</f>
        <v/>
      </c>
      <c r="P639" s="6">
        <f>IF(J639="","",IF(J639="بدون طالب","اختر الطالب",IF(J639="مادة غير موجودة","اختر المادة من الإعدادات",IF(COUNTIF('الطلاب'!$A$6:$A$305,A639&amp;"")=0,"الطالب غير موجود في الطلاب",IF(IF(ISNUMBER(C639),IF(ISNUMBER(F639),IF(C639&gt;F639,1,0),0),0)=1,"أعمال السنة أكبر من الحد الأقصى",IF(IF(ISNUMBER(D639),IF(ISNUMBER(G639),IF(D639&gt;G639,1,0),0),0)=1,"النهائي أكبر من الحد الأقصى",IF(J639="ناقص","درجة غير مكتوبة","")))))))</f>
        <v/>
      </c>
    </row>
    <row r="640">
      <c r="A640" s="5" t="n"/>
      <c r="B640" s="5" t="n"/>
      <c r="C640" s="18" t="n"/>
      <c r="D640" s="18" t="n"/>
      <c r="E640" s="6">
        <f>IF(B640&amp;""="","",IFERROR(INDEX('الإعدادات'!$B$15:$B$29,MATCH(B640&amp;"",'الإعدادات'!$A$15:$A$29,0)),""))</f>
        <v/>
      </c>
      <c r="F640" s="19">
        <f>IF(B640&amp;""="","",IFERROR(INDEX('الإعدادات'!$C$15:$C$29,MATCH(B640&amp;"",'الإعدادات'!$A$15:$A$29,0)),""))</f>
        <v/>
      </c>
      <c r="G640" s="19">
        <f>IF(B640&amp;""="","",IFERROR(INDEX('الإعدادات'!$D$15:$D$29,MATCH(B640&amp;"",'الإعدادات'!$A$15:$A$29,0)),""))</f>
        <v/>
      </c>
      <c r="H640" s="19">
        <f>IF(AND(ISNUMBER(C640),ISNUMBER(D640)),C640+D640,"")</f>
        <v/>
      </c>
      <c r="I640" s="20">
        <f>IF(ISNUMBER(H640),IF(ISNUMBER(F640),IF(F640+G640=0,"",H640/(F640+G640)),""),"")</f>
        <v/>
      </c>
      <c r="J640" s="6">
        <f>IF(AND(A640&amp;""="",B640&amp;""=""),"",IF(A640&amp;""="","بدون طالب",IF(NOT(ISNUMBER(F640)),"مادة غير موجودة",IF(I640="","ناقص",IF(I640&gt;='الإعدادات'!$B$4,"ناجح","متعثر")))))</f>
        <v/>
      </c>
      <c r="K640" s="21">
        <f>IF(J640="","",IF(OR(J640="ناجح",J640="متعثر"),1,0))</f>
        <v/>
      </c>
      <c r="L640" s="19">
        <f>IF(K640=1,C640*INDEX('الإعدادات'!$E$15:$E$29,MATCH(B640&amp;"",'الإعدادات'!$A$15:$A$29,0)),"")</f>
        <v/>
      </c>
      <c r="M640" s="19">
        <f>IF(K640=1,D640*INDEX('الإعدادات'!$E$15:$E$29,MATCH(B640&amp;"",'الإعدادات'!$A$15:$A$29,0)),"")</f>
        <v/>
      </c>
      <c r="N640" s="19">
        <f>IF(K640=1,(F640+G640)*INDEX('الإعدادات'!$E$15:$E$29,MATCH(B640&amp;"",'الإعدادات'!$A$15:$A$29,0)),"")</f>
        <v/>
      </c>
      <c r="O640" s="15">
        <f>IF(J640="متعثر",COUNTIF($J$6:J640,"متعثر"),"")</f>
        <v/>
      </c>
      <c r="P640" s="6">
        <f>IF(J640="","",IF(J640="بدون طالب","اختر الطالب",IF(J640="مادة غير موجودة","اختر المادة من الإعدادات",IF(COUNTIF('الطلاب'!$A$6:$A$305,A640&amp;"")=0,"الطالب غير موجود في الطلاب",IF(IF(ISNUMBER(C640),IF(ISNUMBER(F640),IF(C640&gt;F640,1,0),0),0)=1,"أعمال السنة أكبر من الحد الأقصى",IF(IF(ISNUMBER(D640),IF(ISNUMBER(G640),IF(D640&gt;G640,1,0),0),0)=1,"النهائي أكبر من الحد الأقصى",IF(J640="ناقص","درجة غير مكتوبة","")))))))</f>
        <v/>
      </c>
    </row>
    <row r="641">
      <c r="A641" s="5" t="n"/>
      <c r="B641" s="5" t="n"/>
      <c r="C641" s="18" t="n"/>
      <c r="D641" s="18" t="n"/>
      <c r="E641" s="6">
        <f>IF(B641&amp;""="","",IFERROR(INDEX('الإعدادات'!$B$15:$B$29,MATCH(B641&amp;"",'الإعدادات'!$A$15:$A$29,0)),""))</f>
        <v/>
      </c>
      <c r="F641" s="19">
        <f>IF(B641&amp;""="","",IFERROR(INDEX('الإعدادات'!$C$15:$C$29,MATCH(B641&amp;"",'الإعدادات'!$A$15:$A$29,0)),""))</f>
        <v/>
      </c>
      <c r="G641" s="19">
        <f>IF(B641&amp;""="","",IFERROR(INDEX('الإعدادات'!$D$15:$D$29,MATCH(B641&amp;"",'الإعدادات'!$A$15:$A$29,0)),""))</f>
        <v/>
      </c>
      <c r="H641" s="19">
        <f>IF(AND(ISNUMBER(C641),ISNUMBER(D641)),C641+D641,"")</f>
        <v/>
      </c>
      <c r="I641" s="20">
        <f>IF(ISNUMBER(H641),IF(ISNUMBER(F641),IF(F641+G641=0,"",H641/(F641+G641)),""),"")</f>
        <v/>
      </c>
      <c r="J641" s="6">
        <f>IF(AND(A641&amp;""="",B641&amp;""=""),"",IF(A641&amp;""="","بدون طالب",IF(NOT(ISNUMBER(F641)),"مادة غير موجودة",IF(I641="","ناقص",IF(I641&gt;='الإعدادات'!$B$4,"ناجح","متعثر")))))</f>
        <v/>
      </c>
      <c r="K641" s="21">
        <f>IF(J641="","",IF(OR(J641="ناجح",J641="متعثر"),1,0))</f>
        <v/>
      </c>
      <c r="L641" s="19">
        <f>IF(K641=1,C641*INDEX('الإعدادات'!$E$15:$E$29,MATCH(B641&amp;"",'الإعدادات'!$A$15:$A$29,0)),"")</f>
        <v/>
      </c>
      <c r="M641" s="19">
        <f>IF(K641=1,D641*INDEX('الإعدادات'!$E$15:$E$29,MATCH(B641&amp;"",'الإعدادات'!$A$15:$A$29,0)),"")</f>
        <v/>
      </c>
      <c r="N641" s="19">
        <f>IF(K641=1,(F641+G641)*INDEX('الإعدادات'!$E$15:$E$29,MATCH(B641&amp;"",'الإعدادات'!$A$15:$A$29,0)),"")</f>
        <v/>
      </c>
      <c r="O641" s="15">
        <f>IF(J641="متعثر",COUNTIF($J$6:J641,"متعثر"),"")</f>
        <v/>
      </c>
      <c r="P641" s="6">
        <f>IF(J641="","",IF(J641="بدون طالب","اختر الطالب",IF(J641="مادة غير موجودة","اختر المادة من الإعدادات",IF(COUNTIF('الطلاب'!$A$6:$A$305,A641&amp;"")=0,"الطالب غير موجود في الطلاب",IF(IF(ISNUMBER(C641),IF(ISNUMBER(F641),IF(C641&gt;F641,1,0),0),0)=1,"أعمال السنة أكبر من الحد الأقصى",IF(IF(ISNUMBER(D641),IF(ISNUMBER(G641),IF(D641&gt;G641,1,0),0),0)=1,"النهائي أكبر من الحد الأقصى",IF(J641="ناقص","درجة غير مكتوبة","")))))))</f>
        <v/>
      </c>
    </row>
    <row r="642">
      <c r="A642" s="5" t="n"/>
      <c r="B642" s="5" t="n"/>
      <c r="C642" s="18" t="n"/>
      <c r="D642" s="18" t="n"/>
      <c r="E642" s="6">
        <f>IF(B642&amp;""="","",IFERROR(INDEX('الإعدادات'!$B$15:$B$29,MATCH(B642&amp;"",'الإعدادات'!$A$15:$A$29,0)),""))</f>
        <v/>
      </c>
      <c r="F642" s="19">
        <f>IF(B642&amp;""="","",IFERROR(INDEX('الإعدادات'!$C$15:$C$29,MATCH(B642&amp;"",'الإعدادات'!$A$15:$A$29,0)),""))</f>
        <v/>
      </c>
      <c r="G642" s="19">
        <f>IF(B642&amp;""="","",IFERROR(INDEX('الإعدادات'!$D$15:$D$29,MATCH(B642&amp;"",'الإعدادات'!$A$15:$A$29,0)),""))</f>
        <v/>
      </c>
      <c r="H642" s="19">
        <f>IF(AND(ISNUMBER(C642),ISNUMBER(D642)),C642+D642,"")</f>
        <v/>
      </c>
      <c r="I642" s="20">
        <f>IF(ISNUMBER(H642),IF(ISNUMBER(F642),IF(F642+G642=0,"",H642/(F642+G642)),""),"")</f>
        <v/>
      </c>
      <c r="J642" s="6">
        <f>IF(AND(A642&amp;""="",B642&amp;""=""),"",IF(A642&amp;""="","بدون طالب",IF(NOT(ISNUMBER(F642)),"مادة غير موجودة",IF(I642="","ناقص",IF(I642&gt;='الإعدادات'!$B$4,"ناجح","متعثر")))))</f>
        <v/>
      </c>
      <c r="K642" s="21">
        <f>IF(J642="","",IF(OR(J642="ناجح",J642="متعثر"),1,0))</f>
        <v/>
      </c>
      <c r="L642" s="19">
        <f>IF(K642=1,C642*INDEX('الإعدادات'!$E$15:$E$29,MATCH(B642&amp;"",'الإعدادات'!$A$15:$A$29,0)),"")</f>
        <v/>
      </c>
      <c r="M642" s="19">
        <f>IF(K642=1,D642*INDEX('الإعدادات'!$E$15:$E$29,MATCH(B642&amp;"",'الإعدادات'!$A$15:$A$29,0)),"")</f>
        <v/>
      </c>
      <c r="N642" s="19">
        <f>IF(K642=1,(F642+G642)*INDEX('الإعدادات'!$E$15:$E$29,MATCH(B642&amp;"",'الإعدادات'!$A$15:$A$29,0)),"")</f>
        <v/>
      </c>
      <c r="O642" s="15">
        <f>IF(J642="متعثر",COUNTIF($J$6:J642,"متعثر"),"")</f>
        <v/>
      </c>
      <c r="P642" s="6">
        <f>IF(J642="","",IF(J642="بدون طالب","اختر الطالب",IF(J642="مادة غير موجودة","اختر المادة من الإعدادات",IF(COUNTIF('الطلاب'!$A$6:$A$305,A642&amp;"")=0,"الطالب غير موجود في الطلاب",IF(IF(ISNUMBER(C642),IF(ISNUMBER(F642),IF(C642&gt;F642,1,0),0),0)=1,"أعمال السنة أكبر من الحد الأقصى",IF(IF(ISNUMBER(D642),IF(ISNUMBER(G642),IF(D642&gt;G642,1,0),0),0)=1,"النهائي أكبر من الحد الأقصى",IF(J642="ناقص","درجة غير مكتوبة","")))))))</f>
        <v/>
      </c>
    </row>
    <row r="643">
      <c r="A643" s="5" t="n"/>
      <c r="B643" s="5" t="n"/>
      <c r="C643" s="18" t="n"/>
      <c r="D643" s="18" t="n"/>
      <c r="E643" s="6">
        <f>IF(B643&amp;""="","",IFERROR(INDEX('الإعدادات'!$B$15:$B$29,MATCH(B643&amp;"",'الإعدادات'!$A$15:$A$29,0)),""))</f>
        <v/>
      </c>
      <c r="F643" s="19">
        <f>IF(B643&amp;""="","",IFERROR(INDEX('الإعدادات'!$C$15:$C$29,MATCH(B643&amp;"",'الإعدادات'!$A$15:$A$29,0)),""))</f>
        <v/>
      </c>
      <c r="G643" s="19">
        <f>IF(B643&amp;""="","",IFERROR(INDEX('الإعدادات'!$D$15:$D$29,MATCH(B643&amp;"",'الإعدادات'!$A$15:$A$29,0)),""))</f>
        <v/>
      </c>
      <c r="H643" s="19">
        <f>IF(AND(ISNUMBER(C643),ISNUMBER(D643)),C643+D643,"")</f>
        <v/>
      </c>
      <c r="I643" s="20">
        <f>IF(ISNUMBER(H643),IF(ISNUMBER(F643),IF(F643+G643=0,"",H643/(F643+G643)),""),"")</f>
        <v/>
      </c>
      <c r="J643" s="6">
        <f>IF(AND(A643&amp;""="",B643&amp;""=""),"",IF(A643&amp;""="","بدون طالب",IF(NOT(ISNUMBER(F643)),"مادة غير موجودة",IF(I643="","ناقص",IF(I643&gt;='الإعدادات'!$B$4,"ناجح","متعثر")))))</f>
        <v/>
      </c>
      <c r="K643" s="21">
        <f>IF(J643="","",IF(OR(J643="ناجح",J643="متعثر"),1,0))</f>
        <v/>
      </c>
      <c r="L643" s="19">
        <f>IF(K643=1,C643*INDEX('الإعدادات'!$E$15:$E$29,MATCH(B643&amp;"",'الإعدادات'!$A$15:$A$29,0)),"")</f>
        <v/>
      </c>
      <c r="M643" s="19">
        <f>IF(K643=1,D643*INDEX('الإعدادات'!$E$15:$E$29,MATCH(B643&amp;"",'الإعدادات'!$A$15:$A$29,0)),"")</f>
        <v/>
      </c>
      <c r="N643" s="19">
        <f>IF(K643=1,(F643+G643)*INDEX('الإعدادات'!$E$15:$E$29,MATCH(B643&amp;"",'الإعدادات'!$A$15:$A$29,0)),"")</f>
        <v/>
      </c>
      <c r="O643" s="15">
        <f>IF(J643="متعثر",COUNTIF($J$6:J643,"متعثر"),"")</f>
        <v/>
      </c>
      <c r="P643" s="6">
        <f>IF(J643="","",IF(J643="بدون طالب","اختر الطالب",IF(J643="مادة غير موجودة","اختر المادة من الإعدادات",IF(COUNTIF('الطلاب'!$A$6:$A$305,A643&amp;"")=0,"الطالب غير موجود في الطلاب",IF(IF(ISNUMBER(C643),IF(ISNUMBER(F643),IF(C643&gt;F643,1,0),0),0)=1,"أعمال السنة أكبر من الحد الأقصى",IF(IF(ISNUMBER(D643),IF(ISNUMBER(G643),IF(D643&gt;G643,1,0),0),0)=1,"النهائي أكبر من الحد الأقصى",IF(J643="ناقص","درجة غير مكتوبة","")))))))</f>
        <v/>
      </c>
    </row>
    <row r="644">
      <c r="A644" s="5" t="n"/>
      <c r="B644" s="5" t="n"/>
      <c r="C644" s="18" t="n"/>
      <c r="D644" s="18" t="n"/>
      <c r="E644" s="6">
        <f>IF(B644&amp;""="","",IFERROR(INDEX('الإعدادات'!$B$15:$B$29,MATCH(B644&amp;"",'الإعدادات'!$A$15:$A$29,0)),""))</f>
        <v/>
      </c>
      <c r="F644" s="19">
        <f>IF(B644&amp;""="","",IFERROR(INDEX('الإعدادات'!$C$15:$C$29,MATCH(B644&amp;"",'الإعدادات'!$A$15:$A$29,0)),""))</f>
        <v/>
      </c>
      <c r="G644" s="19">
        <f>IF(B644&amp;""="","",IFERROR(INDEX('الإعدادات'!$D$15:$D$29,MATCH(B644&amp;"",'الإعدادات'!$A$15:$A$29,0)),""))</f>
        <v/>
      </c>
      <c r="H644" s="19">
        <f>IF(AND(ISNUMBER(C644),ISNUMBER(D644)),C644+D644,"")</f>
        <v/>
      </c>
      <c r="I644" s="20">
        <f>IF(ISNUMBER(H644),IF(ISNUMBER(F644),IF(F644+G644=0,"",H644/(F644+G644)),""),"")</f>
        <v/>
      </c>
      <c r="J644" s="6">
        <f>IF(AND(A644&amp;""="",B644&amp;""=""),"",IF(A644&amp;""="","بدون طالب",IF(NOT(ISNUMBER(F644)),"مادة غير موجودة",IF(I644="","ناقص",IF(I644&gt;='الإعدادات'!$B$4,"ناجح","متعثر")))))</f>
        <v/>
      </c>
      <c r="K644" s="21">
        <f>IF(J644="","",IF(OR(J644="ناجح",J644="متعثر"),1,0))</f>
        <v/>
      </c>
      <c r="L644" s="19">
        <f>IF(K644=1,C644*INDEX('الإعدادات'!$E$15:$E$29,MATCH(B644&amp;"",'الإعدادات'!$A$15:$A$29,0)),"")</f>
        <v/>
      </c>
      <c r="M644" s="19">
        <f>IF(K644=1,D644*INDEX('الإعدادات'!$E$15:$E$29,MATCH(B644&amp;"",'الإعدادات'!$A$15:$A$29,0)),"")</f>
        <v/>
      </c>
      <c r="N644" s="19">
        <f>IF(K644=1,(F644+G644)*INDEX('الإعدادات'!$E$15:$E$29,MATCH(B644&amp;"",'الإعدادات'!$A$15:$A$29,0)),"")</f>
        <v/>
      </c>
      <c r="O644" s="15">
        <f>IF(J644="متعثر",COUNTIF($J$6:J644,"متعثر"),"")</f>
        <v/>
      </c>
      <c r="P644" s="6">
        <f>IF(J644="","",IF(J644="بدون طالب","اختر الطالب",IF(J644="مادة غير موجودة","اختر المادة من الإعدادات",IF(COUNTIF('الطلاب'!$A$6:$A$305,A644&amp;"")=0,"الطالب غير موجود في الطلاب",IF(IF(ISNUMBER(C644),IF(ISNUMBER(F644),IF(C644&gt;F644,1,0),0),0)=1,"أعمال السنة أكبر من الحد الأقصى",IF(IF(ISNUMBER(D644),IF(ISNUMBER(G644),IF(D644&gt;G644,1,0),0),0)=1,"النهائي أكبر من الحد الأقصى",IF(J644="ناقص","درجة غير مكتوبة","")))))))</f>
        <v/>
      </c>
    </row>
    <row r="645">
      <c r="A645" s="5" t="n"/>
      <c r="B645" s="5" t="n"/>
      <c r="C645" s="18" t="n"/>
      <c r="D645" s="18" t="n"/>
      <c r="E645" s="6">
        <f>IF(B645&amp;""="","",IFERROR(INDEX('الإعدادات'!$B$15:$B$29,MATCH(B645&amp;"",'الإعدادات'!$A$15:$A$29,0)),""))</f>
        <v/>
      </c>
      <c r="F645" s="19">
        <f>IF(B645&amp;""="","",IFERROR(INDEX('الإعدادات'!$C$15:$C$29,MATCH(B645&amp;"",'الإعدادات'!$A$15:$A$29,0)),""))</f>
        <v/>
      </c>
      <c r="G645" s="19">
        <f>IF(B645&amp;""="","",IFERROR(INDEX('الإعدادات'!$D$15:$D$29,MATCH(B645&amp;"",'الإعدادات'!$A$15:$A$29,0)),""))</f>
        <v/>
      </c>
      <c r="H645" s="19">
        <f>IF(AND(ISNUMBER(C645),ISNUMBER(D645)),C645+D645,"")</f>
        <v/>
      </c>
      <c r="I645" s="20">
        <f>IF(ISNUMBER(H645),IF(ISNUMBER(F645),IF(F645+G645=0,"",H645/(F645+G645)),""),"")</f>
        <v/>
      </c>
      <c r="J645" s="6">
        <f>IF(AND(A645&amp;""="",B645&amp;""=""),"",IF(A645&amp;""="","بدون طالب",IF(NOT(ISNUMBER(F645)),"مادة غير موجودة",IF(I645="","ناقص",IF(I645&gt;='الإعدادات'!$B$4,"ناجح","متعثر")))))</f>
        <v/>
      </c>
      <c r="K645" s="21">
        <f>IF(J645="","",IF(OR(J645="ناجح",J645="متعثر"),1,0))</f>
        <v/>
      </c>
      <c r="L645" s="19">
        <f>IF(K645=1,C645*INDEX('الإعدادات'!$E$15:$E$29,MATCH(B645&amp;"",'الإعدادات'!$A$15:$A$29,0)),"")</f>
        <v/>
      </c>
      <c r="M645" s="19">
        <f>IF(K645=1,D645*INDEX('الإعدادات'!$E$15:$E$29,MATCH(B645&amp;"",'الإعدادات'!$A$15:$A$29,0)),"")</f>
        <v/>
      </c>
      <c r="N645" s="19">
        <f>IF(K645=1,(F645+G645)*INDEX('الإعدادات'!$E$15:$E$29,MATCH(B645&amp;"",'الإعدادات'!$A$15:$A$29,0)),"")</f>
        <v/>
      </c>
      <c r="O645" s="15">
        <f>IF(J645="متعثر",COUNTIF($J$6:J645,"متعثر"),"")</f>
        <v/>
      </c>
      <c r="P645" s="6">
        <f>IF(J645="","",IF(J645="بدون طالب","اختر الطالب",IF(J645="مادة غير موجودة","اختر المادة من الإعدادات",IF(COUNTIF('الطلاب'!$A$6:$A$305,A645&amp;"")=0,"الطالب غير موجود في الطلاب",IF(IF(ISNUMBER(C645),IF(ISNUMBER(F645),IF(C645&gt;F645,1,0),0),0)=1,"أعمال السنة أكبر من الحد الأقصى",IF(IF(ISNUMBER(D645),IF(ISNUMBER(G645),IF(D645&gt;G645,1,0),0),0)=1,"النهائي أكبر من الحد الأقصى",IF(J645="ناقص","درجة غير مكتوبة","")))))))</f>
        <v/>
      </c>
    </row>
    <row r="646">
      <c r="A646" s="5" t="n"/>
      <c r="B646" s="5" t="n"/>
      <c r="C646" s="18" t="n"/>
      <c r="D646" s="18" t="n"/>
      <c r="E646" s="6">
        <f>IF(B646&amp;""="","",IFERROR(INDEX('الإعدادات'!$B$15:$B$29,MATCH(B646&amp;"",'الإعدادات'!$A$15:$A$29,0)),""))</f>
        <v/>
      </c>
      <c r="F646" s="19">
        <f>IF(B646&amp;""="","",IFERROR(INDEX('الإعدادات'!$C$15:$C$29,MATCH(B646&amp;"",'الإعدادات'!$A$15:$A$29,0)),""))</f>
        <v/>
      </c>
      <c r="G646" s="19">
        <f>IF(B646&amp;""="","",IFERROR(INDEX('الإعدادات'!$D$15:$D$29,MATCH(B646&amp;"",'الإعدادات'!$A$15:$A$29,0)),""))</f>
        <v/>
      </c>
      <c r="H646" s="19">
        <f>IF(AND(ISNUMBER(C646),ISNUMBER(D646)),C646+D646,"")</f>
        <v/>
      </c>
      <c r="I646" s="20">
        <f>IF(ISNUMBER(H646),IF(ISNUMBER(F646),IF(F646+G646=0,"",H646/(F646+G646)),""),"")</f>
        <v/>
      </c>
      <c r="J646" s="6">
        <f>IF(AND(A646&amp;""="",B646&amp;""=""),"",IF(A646&amp;""="","بدون طالب",IF(NOT(ISNUMBER(F646)),"مادة غير موجودة",IF(I646="","ناقص",IF(I646&gt;='الإعدادات'!$B$4,"ناجح","متعثر")))))</f>
        <v/>
      </c>
      <c r="K646" s="21">
        <f>IF(J646="","",IF(OR(J646="ناجح",J646="متعثر"),1,0))</f>
        <v/>
      </c>
      <c r="L646" s="19">
        <f>IF(K646=1,C646*INDEX('الإعدادات'!$E$15:$E$29,MATCH(B646&amp;"",'الإعدادات'!$A$15:$A$29,0)),"")</f>
        <v/>
      </c>
      <c r="M646" s="19">
        <f>IF(K646=1,D646*INDEX('الإعدادات'!$E$15:$E$29,MATCH(B646&amp;"",'الإعدادات'!$A$15:$A$29,0)),"")</f>
        <v/>
      </c>
      <c r="N646" s="19">
        <f>IF(K646=1,(F646+G646)*INDEX('الإعدادات'!$E$15:$E$29,MATCH(B646&amp;"",'الإعدادات'!$A$15:$A$29,0)),"")</f>
        <v/>
      </c>
      <c r="O646" s="15">
        <f>IF(J646="متعثر",COUNTIF($J$6:J646,"متعثر"),"")</f>
        <v/>
      </c>
      <c r="P646" s="6">
        <f>IF(J646="","",IF(J646="بدون طالب","اختر الطالب",IF(J646="مادة غير موجودة","اختر المادة من الإعدادات",IF(COUNTIF('الطلاب'!$A$6:$A$305,A646&amp;"")=0,"الطالب غير موجود في الطلاب",IF(IF(ISNUMBER(C646),IF(ISNUMBER(F646),IF(C646&gt;F646,1,0),0),0)=1,"أعمال السنة أكبر من الحد الأقصى",IF(IF(ISNUMBER(D646),IF(ISNUMBER(G646),IF(D646&gt;G646,1,0),0),0)=1,"النهائي أكبر من الحد الأقصى",IF(J646="ناقص","درجة غير مكتوبة","")))))))</f>
        <v/>
      </c>
    </row>
    <row r="647">
      <c r="A647" s="5" t="n"/>
      <c r="B647" s="5" t="n"/>
      <c r="C647" s="18" t="n"/>
      <c r="D647" s="18" t="n"/>
      <c r="E647" s="6">
        <f>IF(B647&amp;""="","",IFERROR(INDEX('الإعدادات'!$B$15:$B$29,MATCH(B647&amp;"",'الإعدادات'!$A$15:$A$29,0)),""))</f>
        <v/>
      </c>
      <c r="F647" s="19">
        <f>IF(B647&amp;""="","",IFERROR(INDEX('الإعدادات'!$C$15:$C$29,MATCH(B647&amp;"",'الإعدادات'!$A$15:$A$29,0)),""))</f>
        <v/>
      </c>
      <c r="G647" s="19">
        <f>IF(B647&amp;""="","",IFERROR(INDEX('الإعدادات'!$D$15:$D$29,MATCH(B647&amp;"",'الإعدادات'!$A$15:$A$29,0)),""))</f>
        <v/>
      </c>
      <c r="H647" s="19">
        <f>IF(AND(ISNUMBER(C647),ISNUMBER(D647)),C647+D647,"")</f>
        <v/>
      </c>
      <c r="I647" s="20">
        <f>IF(ISNUMBER(H647),IF(ISNUMBER(F647),IF(F647+G647=0,"",H647/(F647+G647)),""),"")</f>
        <v/>
      </c>
      <c r="J647" s="6">
        <f>IF(AND(A647&amp;""="",B647&amp;""=""),"",IF(A647&amp;""="","بدون طالب",IF(NOT(ISNUMBER(F647)),"مادة غير موجودة",IF(I647="","ناقص",IF(I647&gt;='الإعدادات'!$B$4,"ناجح","متعثر")))))</f>
        <v/>
      </c>
      <c r="K647" s="21">
        <f>IF(J647="","",IF(OR(J647="ناجح",J647="متعثر"),1,0))</f>
        <v/>
      </c>
      <c r="L647" s="19">
        <f>IF(K647=1,C647*INDEX('الإعدادات'!$E$15:$E$29,MATCH(B647&amp;"",'الإعدادات'!$A$15:$A$29,0)),"")</f>
        <v/>
      </c>
      <c r="M647" s="19">
        <f>IF(K647=1,D647*INDEX('الإعدادات'!$E$15:$E$29,MATCH(B647&amp;"",'الإعدادات'!$A$15:$A$29,0)),"")</f>
        <v/>
      </c>
      <c r="N647" s="19">
        <f>IF(K647=1,(F647+G647)*INDEX('الإعدادات'!$E$15:$E$29,MATCH(B647&amp;"",'الإعدادات'!$A$15:$A$29,0)),"")</f>
        <v/>
      </c>
      <c r="O647" s="15">
        <f>IF(J647="متعثر",COUNTIF($J$6:J647,"متعثر"),"")</f>
        <v/>
      </c>
      <c r="P647" s="6">
        <f>IF(J647="","",IF(J647="بدون طالب","اختر الطالب",IF(J647="مادة غير موجودة","اختر المادة من الإعدادات",IF(COUNTIF('الطلاب'!$A$6:$A$305,A647&amp;"")=0,"الطالب غير موجود في الطلاب",IF(IF(ISNUMBER(C647),IF(ISNUMBER(F647),IF(C647&gt;F647,1,0),0),0)=1,"أعمال السنة أكبر من الحد الأقصى",IF(IF(ISNUMBER(D647),IF(ISNUMBER(G647),IF(D647&gt;G647,1,0),0),0)=1,"النهائي أكبر من الحد الأقصى",IF(J647="ناقص","درجة غير مكتوبة","")))))))</f>
        <v/>
      </c>
    </row>
    <row r="648">
      <c r="A648" s="5" t="n"/>
      <c r="B648" s="5" t="n"/>
      <c r="C648" s="18" t="n"/>
      <c r="D648" s="18" t="n"/>
      <c r="E648" s="6">
        <f>IF(B648&amp;""="","",IFERROR(INDEX('الإعدادات'!$B$15:$B$29,MATCH(B648&amp;"",'الإعدادات'!$A$15:$A$29,0)),""))</f>
        <v/>
      </c>
      <c r="F648" s="19">
        <f>IF(B648&amp;""="","",IFERROR(INDEX('الإعدادات'!$C$15:$C$29,MATCH(B648&amp;"",'الإعدادات'!$A$15:$A$29,0)),""))</f>
        <v/>
      </c>
      <c r="G648" s="19">
        <f>IF(B648&amp;""="","",IFERROR(INDEX('الإعدادات'!$D$15:$D$29,MATCH(B648&amp;"",'الإعدادات'!$A$15:$A$29,0)),""))</f>
        <v/>
      </c>
      <c r="H648" s="19">
        <f>IF(AND(ISNUMBER(C648),ISNUMBER(D648)),C648+D648,"")</f>
        <v/>
      </c>
      <c r="I648" s="20">
        <f>IF(ISNUMBER(H648),IF(ISNUMBER(F648),IF(F648+G648=0,"",H648/(F648+G648)),""),"")</f>
        <v/>
      </c>
      <c r="J648" s="6">
        <f>IF(AND(A648&amp;""="",B648&amp;""=""),"",IF(A648&amp;""="","بدون طالب",IF(NOT(ISNUMBER(F648)),"مادة غير موجودة",IF(I648="","ناقص",IF(I648&gt;='الإعدادات'!$B$4,"ناجح","متعثر")))))</f>
        <v/>
      </c>
      <c r="K648" s="21">
        <f>IF(J648="","",IF(OR(J648="ناجح",J648="متعثر"),1,0))</f>
        <v/>
      </c>
      <c r="L648" s="19">
        <f>IF(K648=1,C648*INDEX('الإعدادات'!$E$15:$E$29,MATCH(B648&amp;"",'الإعدادات'!$A$15:$A$29,0)),"")</f>
        <v/>
      </c>
      <c r="M648" s="19">
        <f>IF(K648=1,D648*INDEX('الإعدادات'!$E$15:$E$29,MATCH(B648&amp;"",'الإعدادات'!$A$15:$A$29,0)),"")</f>
        <v/>
      </c>
      <c r="N648" s="19">
        <f>IF(K648=1,(F648+G648)*INDEX('الإعدادات'!$E$15:$E$29,MATCH(B648&amp;"",'الإعدادات'!$A$15:$A$29,0)),"")</f>
        <v/>
      </c>
      <c r="O648" s="15">
        <f>IF(J648="متعثر",COUNTIF($J$6:J648,"متعثر"),"")</f>
        <v/>
      </c>
      <c r="P648" s="6">
        <f>IF(J648="","",IF(J648="بدون طالب","اختر الطالب",IF(J648="مادة غير موجودة","اختر المادة من الإعدادات",IF(COUNTIF('الطلاب'!$A$6:$A$305,A648&amp;"")=0,"الطالب غير موجود في الطلاب",IF(IF(ISNUMBER(C648),IF(ISNUMBER(F648),IF(C648&gt;F648,1,0),0),0)=1,"أعمال السنة أكبر من الحد الأقصى",IF(IF(ISNUMBER(D648),IF(ISNUMBER(G648),IF(D648&gt;G648,1,0),0),0)=1,"النهائي أكبر من الحد الأقصى",IF(J648="ناقص","درجة غير مكتوبة","")))))))</f>
        <v/>
      </c>
    </row>
    <row r="649">
      <c r="A649" s="5" t="n"/>
      <c r="B649" s="5" t="n"/>
      <c r="C649" s="18" t="n"/>
      <c r="D649" s="18" t="n"/>
      <c r="E649" s="6">
        <f>IF(B649&amp;""="","",IFERROR(INDEX('الإعدادات'!$B$15:$B$29,MATCH(B649&amp;"",'الإعدادات'!$A$15:$A$29,0)),""))</f>
        <v/>
      </c>
      <c r="F649" s="19">
        <f>IF(B649&amp;""="","",IFERROR(INDEX('الإعدادات'!$C$15:$C$29,MATCH(B649&amp;"",'الإعدادات'!$A$15:$A$29,0)),""))</f>
        <v/>
      </c>
      <c r="G649" s="19">
        <f>IF(B649&amp;""="","",IFERROR(INDEX('الإعدادات'!$D$15:$D$29,MATCH(B649&amp;"",'الإعدادات'!$A$15:$A$29,0)),""))</f>
        <v/>
      </c>
      <c r="H649" s="19">
        <f>IF(AND(ISNUMBER(C649),ISNUMBER(D649)),C649+D649,"")</f>
        <v/>
      </c>
      <c r="I649" s="20">
        <f>IF(ISNUMBER(H649),IF(ISNUMBER(F649),IF(F649+G649=0,"",H649/(F649+G649)),""),"")</f>
        <v/>
      </c>
      <c r="J649" s="6">
        <f>IF(AND(A649&amp;""="",B649&amp;""=""),"",IF(A649&amp;""="","بدون طالب",IF(NOT(ISNUMBER(F649)),"مادة غير موجودة",IF(I649="","ناقص",IF(I649&gt;='الإعدادات'!$B$4,"ناجح","متعثر")))))</f>
        <v/>
      </c>
      <c r="K649" s="21">
        <f>IF(J649="","",IF(OR(J649="ناجح",J649="متعثر"),1,0))</f>
        <v/>
      </c>
      <c r="L649" s="19">
        <f>IF(K649=1,C649*INDEX('الإعدادات'!$E$15:$E$29,MATCH(B649&amp;"",'الإعدادات'!$A$15:$A$29,0)),"")</f>
        <v/>
      </c>
      <c r="M649" s="19">
        <f>IF(K649=1,D649*INDEX('الإعدادات'!$E$15:$E$29,MATCH(B649&amp;"",'الإعدادات'!$A$15:$A$29,0)),"")</f>
        <v/>
      </c>
      <c r="N649" s="19">
        <f>IF(K649=1,(F649+G649)*INDEX('الإعدادات'!$E$15:$E$29,MATCH(B649&amp;"",'الإعدادات'!$A$15:$A$29,0)),"")</f>
        <v/>
      </c>
      <c r="O649" s="15">
        <f>IF(J649="متعثر",COUNTIF($J$6:J649,"متعثر"),"")</f>
        <v/>
      </c>
      <c r="P649" s="6">
        <f>IF(J649="","",IF(J649="بدون طالب","اختر الطالب",IF(J649="مادة غير موجودة","اختر المادة من الإعدادات",IF(COUNTIF('الطلاب'!$A$6:$A$305,A649&amp;"")=0,"الطالب غير موجود في الطلاب",IF(IF(ISNUMBER(C649),IF(ISNUMBER(F649),IF(C649&gt;F649,1,0),0),0)=1,"أعمال السنة أكبر من الحد الأقصى",IF(IF(ISNUMBER(D649),IF(ISNUMBER(G649),IF(D649&gt;G649,1,0),0),0)=1,"النهائي أكبر من الحد الأقصى",IF(J649="ناقص","درجة غير مكتوبة","")))))))</f>
        <v/>
      </c>
    </row>
    <row r="650">
      <c r="A650" s="5" t="n"/>
      <c r="B650" s="5" t="n"/>
      <c r="C650" s="18" t="n"/>
      <c r="D650" s="18" t="n"/>
      <c r="E650" s="6">
        <f>IF(B650&amp;""="","",IFERROR(INDEX('الإعدادات'!$B$15:$B$29,MATCH(B650&amp;"",'الإعدادات'!$A$15:$A$29,0)),""))</f>
        <v/>
      </c>
      <c r="F650" s="19">
        <f>IF(B650&amp;""="","",IFERROR(INDEX('الإعدادات'!$C$15:$C$29,MATCH(B650&amp;"",'الإعدادات'!$A$15:$A$29,0)),""))</f>
        <v/>
      </c>
      <c r="G650" s="19">
        <f>IF(B650&amp;""="","",IFERROR(INDEX('الإعدادات'!$D$15:$D$29,MATCH(B650&amp;"",'الإعدادات'!$A$15:$A$29,0)),""))</f>
        <v/>
      </c>
      <c r="H650" s="19">
        <f>IF(AND(ISNUMBER(C650),ISNUMBER(D650)),C650+D650,"")</f>
        <v/>
      </c>
      <c r="I650" s="20">
        <f>IF(ISNUMBER(H650),IF(ISNUMBER(F650),IF(F650+G650=0,"",H650/(F650+G650)),""),"")</f>
        <v/>
      </c>
      <c r="J650" s="6">
        <f>IF(AND(A650&amp;""="",B650&amp;""=""),"",IF(A650&amp;""="","بدون طالب",IF(NOT(ISNUMBER(F650)),"مادة غير موجودة",IF(I650="","ناقص",IF(I650&gt;='الإعدادات'!$B$4,"ناجح","متعثر")))))</f>
        <v/>
      </c>
      <c r="K650" s="21">
        <f>IF(J650="","",IF(OR(J650="ناجح",J650="متعثر"),1,0))</f>
        <v/>
      </c>
      <c r="L650" s="19">
        <f>IF(K650=1,C650*INDEX('الإعدادات'!$E$15:$E$29,MATCH(B650&amp;"",'الإعدادات'!$A$15:$A$29,0)),"")</f>
        <v/>
      </c>
      <c r="M650" s="19">
        <f>IF(K650=1,D650*INDEX('الإعدادات'!$E$15:$E$29,MATCH(B650&amp;"",'الإعدادات'!$A$15:$A$29,0)),"")</f>
        <v/>
      </c>
      <c r="N650" s="19">
        <f>IF(K650=1,(F650+G650)*INDEX('الإعدادات'!$E$15:$E$29,MATCH(B650&amp;"",'الإعدادات'!$A$15:$A$29,0)),"")</f>
        <v/>
      </c>
      <c r="O650" s="15">
        <f>IF(J650="متعثر",COUNTIF($J$6:J650,"متعثر"),"")</f>
        <v/>
      </c>
      <c r="P650" s="6">
        <f>IF(J650="","",IF(J650="بدون طالب","اختر الطالب",IF(J650="مادة غير موجودة","اختر المادة من الإعدادات",IF(COUNTIF('الطلاب'!$A$6:$A$305,A650&amp;"")=0,"الطالب غير موجود في الطلاب",IF(IF(ISNUMBER(C650),IF(ISNUMBER(F650),IF(C650&gt;F650,1,0),0),0)=1,"أعمال السنة أكبر من الحد الأقصى",IF(IF(ISNUMBER(D650),IF(ISNUMBER(G650),IF(D650&gt;G650,1,0),0),0)=1,"النهائي أكبر من الحد الأقصى",IF(J650="ناقص","درجة غير مكتوبة","")))))))</f>
        <v/>
      </c>
    </row>
    <row r="651">
      <c r="A651" s="5" t="n"/>
      <c r="B651" s="5" t="n"/>
      <c r="C651" s="18" t="n"/>
      <c r="D651" s="18" t="n"/>
      <c r="E651" s="6">
        <f>IF(B651&amp;""="","",IFERROR(INDEX('الإعدادات'!$B$15:$B$29,MATCH(B651&amp;"",'الإعدادات'!$A$15:$A$29,0)),""))</f>
        <v/>
      </c>
      <c r="F651" s="19">
        <f>IF(B651&amp;""="","",IFERROR(INDEX('الإعدادات'!$C$15:$C$29,MATCH(B651&amp;"",'الإعدادات'!$A$15:$A$29,0)),""))</f>
        <v/>
      </c>
      <c r="G651" s="19">
        <f>IF(B651&amp;""="","",IFERROR(INDEX('الإعدادات'!$D$15:$D$29,MATCH(B651&amp;"",'الإعدادات'!$A$15:$A$29,0)),""))</f>
        <v/>
      </c>
      <c r="H651" s="19">
        <f>IF(AND(ISNUMBER(C651),ISNUMBER(D651)),C651+D651,"")</f>
        <v/>
      </c>
      <c r="I651" s="20">
        <f>IF(ISNUMBER(H651),IF(ISNUMBER(F651),IF(F651+G651=0,"",H651/(F651+G651)),""),"")</f>
        <v/>
      </c>
      <c r="J651" s="6">
        <f>IF(AND(A651&amp;""="",B651&amp;""=""),"",IF(A651&amp;""="","بدون طالب",IF(NOT(ISNUMBER(F651)),"مادة غير موجودة",IF(I651="","ناقص",IF(I651&gt;='الإعدادات'!$B$4,"ناجح","متعثر")))))</f>
        <v/>
      </c>
      <c r="K651" s="21">
        <f>IF(J651="","",IF(OR(J651="ناجح",J651="متعثر"),1,0))</f>
        <v/>
      </c>
      <c r="L651" s="19">
        <f>IF(K651=1,C651*INDEX('الإعدادات'!$E$15:$E$29,MATCH(B651&amp;"",'الإعدادات'!$A$15:$A$29,0)),"")</f>
        <v/>
      </c>
      <c r="M651" s="19">
        <f>IF(K651=1,D651*INDEX('الإعدادات'!$E$15:$E$29,MATCH(B651&amp;"",'الإعدادات'!$A$15:$A$29,0)),"")</f>
        <v/>
      </c>
      <c r="N651" s="19">
        <f>IF(K651=1,(F651+G651)*INDEX('الإعدادات'!$E$15:$E$29,MATCH(B651&amp;"",'الإعدادات'!$A$15:$A$29,0)),"")</f>
        <v/>
      </c>
      <c r="O651" s="15">
        <f>IF(J651="متعثر",COUNTIF($J$6:J651,"متعثر"),"")</f>
        <v/>
      </c>
      <c r="P651" s="6">
        <f>IF(J651="","",IF(J651="بدون طالب","اختر الطالب",IF(J651="مادة غير موجودة","اختر المادة من الإعدادات",IF(COUNTIF('الطلاب'!$A$6:$A$305,A651&amp;"")=0,"الطالب غير موجود في الطلاب",IF(IF(ISNUMBER(C651),IF(ISNUMBER(F651),IF(C651&gt;F651,1,0),0),0)=1,"أعمال السنة أكبر من الحد الأقصى",IF(IF(ISNUMBER(D651),IF(ISNUMBER(G651),IF(D651&gt;G651,1,0),0),0)=1,"النهائي أكبر من الحد الأقصى",IF(J651="ناقص","درجة غير مكتوبة","")))))))</f>
        <v/>
      </c>
    </row>
    <row r="652">
      <c r="A652" s="5" t="n"/>
      <c r="B652" s="5" t="n"/>
      <c r="C652" s="18" t="n"/>
      <c r="D652" s="18" t="n"/>
      <c r="E652" s="6">
        <f>IF(B652&amp;""="","",IFERROR(INDEX('الإعدادات'!$B$15:$B$29,MATCH(B652&amp;"",'الإعدادات'!$A$15:$A$29,0)),""))</f>
        <v/>
      </c>
      <c r="F652" s="19">
        <f>IF(B652&amp;""="","",IFERROR(INDEX('الإعدادات'!$C$15:$C$29,MATCH(B652&amp;"",'الإعدادات'!$A$15:$A$29,0)),""))</f>
        <v/>
      </c>
      <c r="G652" s="19">
        <f>IF(B652&amp;""="","",IFERROR(INDEX('الإعدادات'!$D$15:$D$29,MATCH(B652&amp;"",'الإعدادات'!$A$15:$A$29,0)),""))</f>
        <v/>
      </c>
      <c r="H652" s="19">
        <f>IF(AND(ISNUMBER(C652),ISNUMBER(D652)),C652+D652,"")</f>
        <v/>
      </c>
      <c r="I652" s="20">
        <f>IF(ISNUMBER(H652),IF(ISNUMBER(F652),IF(F652+G652=0,"",H652/(F652+G652)),""),"")</f>
        <v/>
      </c>
      <c r="J652" s="6">
        <f>IF(AND(A652&amp;""="",B652&amp;""=""),"",IF(A652&amp;""="","بدون طالب",IF(NOT(ISNUMBER(F652)),"مادة غير موجودة",IF(I652="","ناقص",IF(I652&gt;='الإعدادات'!$B$4,"ناجح","متعثر")))))</f>
        <v/>
      </c>
      <c r="K652" s="21">
        <f>IF(J652="","",IF(OR(J652="ناجح",J652="متعثر"),1,0))</f>
        <v/>
      </c>
      <c r="L652" s="19">
        <f>IF(K652=1,C652*INDEX('الإعدادات'!$E$15:$E$29,MATCH(B652&amp;"",'الإعدادات'!$A$15:$A$29,0)),"")</f>
        <v/>
      </c>
      <c r="M652" s="19">
        <f>IF(K652=1,D652*INDEX('الإعدادات'!$E$15:$E$29,MATCH(B652&amp;"",'الإعدادات'!$A$15:$A$29,0)),"")</f>
        <v/>
      </c>
      <c r="N652" s="19">
        <f>IF(K652=1,(F652+G652)*INDEX('الإعدادات'!$E$15:$E$29,MATCH(B652&amp;"",'الإعدادات'!$A$15:$A$29,0)),"")</f>
        <v/>
      </c>
      <c r="O652" s="15">
        <f>IF(J652="متعثر",COUNTIF($J$6:J652,"متعثر"),"")</f>
        <v/>
      </c>
      <c r="P652" s="6">
        <f>IF(J652="","",IF(J652="بدون طالب","اختر الطالب",IF(J652="مادة غير موجودة","اختر المادة من الإعدادات",IF(COUNTIF('الطلاب'!$A$6:$A$305,A652&amp;"")=0,"الطالب غير موجود في الطلاب",IF(IF(ISNUMBER(C652),IF(ISNUMBER(F652),IF(C652&gt;F652,1,0),0),0)=1,"أعمال السنة أكبر من الحد الأقصى",IF(IF(ISNUMBER(D652),IF(ISNUMBER(G652),IF(D652&gt;G652,1,0),0),0)=1,"النهائي أكبر من الحد الأقصى",IF(J652="ناقص","درجة غير مكتوبة","")))))))</f>
        <v/>
      </c>
    </row>
    <row r="653">
      <c r="A653" s="5" t="n"/>
      <c r="B653" s="5" t="n"/>
      <c r="C653" s="18" t="n"/>
      <c r="D653" s="18" t="n"/>
      <c r="E653" s="6">
        <f>IF(B653&amp;""="","",IFERROR(INDEX('الإعدادات'!$B$15:$B$29,MATCH(B653&amp;"",'الإعدادات'!$A$15:$A$29,0)),""))</f>
        <v/>
      </c>
      <c r="F653" s="19">
        <f>IF(B653&amp;""="","",IFERROR(INDEX('الإعدادات'!$C$15:$C$29,MATCH(B653&amp;"",'الإعدادات'!$A$15:$A$29,0)),""))</f>
        <v/>
      </c>
      <c r="G653" s="19">
        <f>IF(B653&amp;""="","",IFERROR(INDEX('الإعدادات'!$D$15:$D$29,MATCH(B653&amp;"",'الإعدادات'!$A$15:$A$29,0)),""))</f>
        <v/>
      </c>
      <c r="H653" s="19">
        <f>IF(AND(ISNUMBER(C653),ISNUMBER(D653)),C653+D653,"")</f>
        <v/>
      </c>
      <c r="I653" s="20">
        <f>IF(ISNUMBER(H653),IF(ISNUMBER(F653),IF(F653+G653=0,"",H653/(F653+G653)),""),"")</f>
        <v/>
      </c>
      <c r="J653" s="6">
        <f>IF(AND(A653&amp;""="",B653&amp;""=""),"",IF(A653&amp;""="","بدون طالب",IF(NOT(ISNUMBER(F653)),"مادة غير موجودة",IF(I653="","ناقص",IF(I653&gt;='الإعدادات'!$B$4,"ناجح","متعثر")))))</f>
        <v/>
      </c>
      <c r="K653" s="21">
        <f>IF(J653="","",IF(OR(J653="ناجح",J653="متعثر"),1,0))</f>
        <v/>
      </c>
      <c r="L653" s="19">
        <f>IF(K653=1,C653*INDEX('الإعدادات'!$E$15:$E$29,MATCH(B653&amp;"",'الإعدادات'!$A$15:$A$29,0)),"")</f>
        <v/>
      </c>
      <c r="M653" s="19">
        <f>IF(K653=1,D653*INDEX('الإعدادات'!$E$15:$E$29,MATCH(B653&amp;"",'الإعدادات'!$A$15:$A$29,0)),"")</f>
        <v/>
      </c>
      <c r="N653" s="19">
        <f>IF(K653=1,(F653+G653)*INDEX('الإعدادات'!$E$15:$E$29,MATCH(B653&amp;"",'الإعدادات'!$A$15:$A$29,0)),"")</f>
        <v/>
      </c>
      <c r="O653" s="15">
        <f>IF(J653="متعثر",COUNTIF($J$6:J653,"متعثر"),"")</f>
        <v/>
      </c>
      <c r="P653" s="6">
        <f>IF(J653="","",IF(J653="بدون طالب","اختر الطالب",IF(J653="مادة غير موجودة","اختر المادة من الإعدادات",IF(COUNTIF('الطلاب'!$A$6:$A$305,A653&amp;"")=0,"الطالب غير موجود في الطلاب",IF(IF(ISNUMBER(C653),IF(ISNUMBER(F653),IF(C653&gt;F653,1,0),0),0)=1,"أعمال السنة أكبر من الحد الأقصى",IF(IF(ISNUMBER(D653),IF(ISNUMBER(G653),IF(D653&gt;G653,1,0),0),0)=1,"النهائي أكبر من الحد الأقصى",IF(J653="ناقص","درجة غير مكتوبة","")))))))</f>
        <v/>
      </c>
    </row>
    <row r="654">
      <c r="A654" s="5" t="n"/>
      <c r="B654" s="5" t="n"/>
      <c r="C654" s="18" t="n"/>
      <c r="D654" s="18" t="n"/>
      <c r="E654" s="6">
        <f>IF(B654&amp;""="","",IFERROR(INDEX('الإعدادات'!$B$15:$B$29,MATCH(B654&amp;"",'الإعدادات'!$A$15:$A$29,0)),""))</f>
        <v/>
      </c>
      <c r="F654" s="19">
        <f>IF(B654&amp;""="","",IFERROR(INDEX('الإعدادات'!$C$15:$C$29,MATCH(B654&amp;"",'الإعدادات'!$A$15:$A$29,0)),""))</f>
        <v/>
      </c>
      <c r="G654" s="19">
        <f>IF(B654&amp;""="","",IFERROR(INDEX('الإعدادات'!$D$15:$D$29,MATCH(B654&amp;"",'الإعدادات'!$A$15:$A$29,0)),""))</f>
        <v/>
      </c>
      <c r="H654" s="19">
        <f>IF(AND(ISNUMBER(C654),ISNUMBER(D654)),C654+D654,"")</f>
        <v/>
      </c>
      <c r="I654" s="20">
        <f>IF(ISNUMBER(H654),IF(ISNUMBER(F654),IF(F654+G654=0,"",H654/(F654+G654)),""),"")</f>
        <v/>
      </c>
      <c r="J654" s="6">
        <f>IF(AND(A654&amp;""="",B654&amp;""=""),"",IF(A654&amp;""="","بدون طالب",IF(NOT(ISNUMBER(F654)),"مادة غير موجودة",IF(I654="","ناقص",IF(I654&gt;='الإعدادات'!$B$4,"ناجح","متعثر")))))</f>
        <v/>
      </c>
      <c r="K654" s="21">
        <f>IF(J654="","",IF(OR(J654="ناجح",J654="متعثر"),1,0))</f>
        <v/>
      </c>
      <c r="L654" s="19">
        <f>IF(K654=1,C654*INDEX('الإعدادات'!$E$15:$E$29,MATCH(B654&amp;"",'الإعدادات'!$A$15:$A$29,0)),"")</f>
        <v/>
      </c>
      <c r="M654" s="19">
        <f>IF(K654=1,D654*INDEX('الإعدادات'!$E$15:$E$29,MATCH(B654&amp;"",'الإعدادات'!$A$15:$A$29,0)),"")</f>
        <v/>
      </c>
      <c r="N654" s="19">
        <f>IF(K654=1,(F654+G654)*INDEX('الإعدادات'!$E$15:$E$29,MATCH(B654&amp;"",'الإعدادات'!$A$15:$A$29,0)),"")</f>
        <v/>
      </c>
      <c r="O654" s="15">
        <f>IF(J654="متعثر",COUNTIF($J$6:J654,"متعثر"),"")</f>
        <v/>
      </c>
      <c r="P654" s="6">
        <f>IF(J654="","",IF(J654="بدون طالب","اختر الطالب",IF(J654="مادة غير موجودة","اختر المادة من الإعدادات",IF(COUNTIF('الطلاب'!$A$6:$A$305,A654&amp;"")=0,"الطالب غير موجود في الطلاب",IF(IF(ISNUMBER(C654),IF(ISNUMBER(F654),IF(C654&gt;F654,1,0),0),0)=1,"أعمال السنة أكبر من الحد الأقصى",IF(IF(ISNUMBER(D654),IF(ISNUMBER(G654),IF(D654&gt;G654,1,0),0),0)=1,"النهائي أكبر من الحد الأقصى",IF(J654="ناقص","درجة غير مكتوبة","")))))))</f>
        <v/>
      </c>
    </row>
    <row r="655">
      <c r="A655" s="5" t="n"/>
      <c r="B655" s="5" t="n"/>
      <c r="C655" s="18" t="n"/>
      <c r="D655" s="18" t="n"/>
      <c r="E655" s="6">
        <f>IF(B655&amp;""="","",IFERROR(INDEX('الإعدادات'!$B$15:$B$29,MATCH(B655&amp;"",'الإعدادات'!$A$15:$A$29,0)),""))</f>
        <v/>
      </c>
      <c r="F655" s="19">
        <f>IF(B655&amp;""="","",IFERROR(INDEX('الإعدادات'!$C$15:$C$29,MATCH(B655&amp;"",'الإعدادات'!$A$15:$A$29,0)),""))</f>
        <v/>
      </c>
      <c r="G655" s="19">
        <f>IF(B655&amp;""="","",IFERROR(INDEX('الإعدادات'!$D$15:$D$29,MATCH(B655&amp;"",'الإعدادات'!$A$15:$A$29,0)),""))</f>
        <v/>
      </c>
      <c r="H655" s="19">
        <f>IF(AND(ISNUMBER(C655),ISNUMBER(D655)),C655+D655,"")</f>
        <v/>
      </c>
      <c r="I655" s="20">
        <f>IF(ISNUMBER(H655),IF(ISNUMBER(F655),IF(F655+G655=0,"",H655/(F655+G655)),""),"")</f>
        <v/>
      </c>
      <c r="J655" s="6">
        <f>IF(AND(A655&amp;""="",B655&amp;""=""),"",IF(A655&amp;""="","بدون طالب",IF(NOT(ISNUMBER(F655)),"مادة غير موجودة",IF(I655="","ناقص",IF(I655&gt;='الإعدادات'!$B$4,"ناجح","متعثر")))))</f>
        <v/>
      </c>
      <c r="K655" s="21">
        <f>IF(J655="","",IF(OR(J655="ناجح",J655="متعثر"),1,0))</f>
        <v/>
      </c>
      <c r="L655" s="19">
        <f>IF(K655=1,C655*INDEX('الإعدادات'!$E$15:$E$29,MATCH(B655&amp;"",'الإعدادات'!$A$15:$A$29,0)),"")</f>
        <v/>
      </c>
      <c r="M655" s="19">
        <f>IF(K655=1,D655*INDEX('الإعدادات'!$E$15:$E$29,MATCH(B655&amp;"",'الإعدادات'!$A$15:$A$29,0)),"")</f>
        <v/>
      </c>
      <c r="N655" s="19">
        <f>IF(K655=1,(F655+G655)*INDEX('الإعدادات'!$E$15:$E$29,MATCH(B655&amp;"",'الإعدادات'!$A$15:$A$29,0)),"")</f>
        <v/>
      </c>
      <c r="O655" s="15">
        <f>IF(J655="متعثر",COUNTIF($J$6:J655,"متعثر"),"")</f>
        <v/>
      </c>
      <c r="P655" s="6">
        <f>IF(J655="","",IF(J655="بدون طالب","اختر الطالب",IF(J655="مادة غير موجودة","اختر المادة من الإعدادات",IF(COUNTIF('الطلاب'!$A$6:$A$305,A655&amp;"")=0,"الطالب غير موجود في الطلاب",IF(IF(ISNUMBER(C655),IF(ISNUMBER(F655),IF(C655&gt;F655,1,0),0),0)=1,"أعمال السنة أكبر من الحد الأقصى",IF(IF(ISNUMBER(D655),IF(ISNUMBER(G655),IF(D655&gt;G655,1,0),0),0)=1,"النهائي أكبر من الحد الأقصى",IF(J655="ناقص","درجة غير مكتوبة","")))))))</f>
        <v/>
      </c>
    </row>
    <row r="656">
      <c r="A656" s="5" t="n"/>
      <c r="B656" s="5" t="n"/>
      <c r="C656" s="18" t="n"/>
      <c r="D656" s="18" t="n"/>
      <c r="E656" s="6">
        <f>IF(B656&amp;""="","",IFERROR(INDEX('الإعدادات'!$B$15:$B$29,MATCH(B656&amp;"",'الإعدادات'!$A$15:$A$29,0)),""))</f>
        <v/>
      </c>
      <c r="F656" s="19">
        <f>IF(B656&amp;""="","",IFERROR(INDEX('الإعدادات'!$C$15:$C$29,MATCH(B656&amp;"",'الإعدادات'!$A$15:$A$29,0)),""))</f>
        <v/>
      </c>
      <c r="G656" s="19">
        <f>IF(B656&amp;""="","",IFERROR(INDEX('الإعدادات'!$D$15:$D$29,MATCH(B656&amp;"",'الإعدادات'!$A$15:$A$29,0)),""))</f>
        <v/>
      </c>
      <c r="H656" s="19">
        <f>IF(AND(ISNUMBER(C656),ISNUMBER(D656)),C656+D656,"")</f>
        <v/>
      </c>
      <c r="I656" s="20">
        <f>IF(ISNUMBER(H656),IF(ISNUMBER(F656),IF(F656+G656=0,"",H656/(F656+G656)),""),"")</f>
        <v/>
      </c>
      <c r="J656" s="6">
        <f>IF(AND(A656&amp;""="",B656&amp;""=""),"",IF(A656&amp;""="","بدون طالب",IF(NOT(ISNUMBER(F656)),"مادة غير موجودة",IF(I656="","ناقص",IF(I656&gt;='الإعدادات'!$B$4,"ناجح","متعثر")))))</f>
        <v/>
      </c>
      <c r="K656" s="21">
        <f>IF(J656="","",IF(OR(J656="ناجح",J656="متعثر"),1,0))</f>
        <v/>
      </c>
      <c r="L656" s="19">
        <f>IF(K656=1,C656*INDEX('الإعدادات'!$E$15:$E$29,MATCH(B656&amp;"",'الإعدادات'!$A$15:$A$29,0)),"")</f>
        <v/>
      </c>
      <c r="M656" s="19">
        <f>IF(K656=1,D656*INDEX('الإعدادات'!$E$15:$E$29,MATCH(B656&amp;"",'الإعدادات'!$A$15:$A$29,0)),"")</f>
        <v/>
      </c>
      <c r="N656" s="19">
        <f>IF(K656=1,(F656+G656)*INDEX('الإعدادات'!$E$15:$E$29,MATCH(B656&amp;"",'الإعدادات'!$A$15:$A$29,0)),"")</f>
        <v/>
      </c>
      <c r="O656" s="15">
        <f>IF(J656="متعثر",COUNTIF($J$6:J656,"متعثر"),"")</f>
        <v/>
      </c>
      <c r="P656" s="6">
        <f>IF(J656="","",IF(J656="بدون طالب","اختر الطالب",IF(J656="مادة غير موجودة","اختر المادة من الإعدادات",IF(COUNTIF('الطلاب'!$A$6:$A$305,A656&amp;"")=0,"الطالب غير موجود في الطلاب",IF(IF(ISNUMBER(C656),IF(ISNUMBER(F656),IF(C656&gt;F656,1,0),0),0)=1,"أعمال السنة أكبر من الحد الأقصى",IF(IF(ISNUMBER(D656),IF(ISNUMBER(G656),IF(D656&gt;G656,1,0),0),0)=1,"النهائي أكبر من الحد الأقصى",IF(J656="ناقص","درجة غير مكتوبة","")))))))</f>
        <v/>
      </c>
    </row>
    <row r="657">
      <c r="A657" s="5" t="n"/>
      <c r="B657" s="5" t="n"/>
      <c r="C657" s="18" t="n"/>
      <c r="D657" s="18" t="n"/>
      <c r="E657" s="6">
        <f>IF(B657&amp;""="","",IFERROR(INDEX('الإعدادات'!$B$15:$B$29,MATCH(B657&amp;"",'الإعدادات'!$A$15:$A$29,0)),""))</f>
        <v/>
      </c>
      <c r="F657" s="19">
        <f>IF(B657&amp;""="","",IFERROR(INDEX('الإعدادات'!$C$15:$C$29,MATCH(B657&amp;"",'الإعدادات'!$A$15:$A$29,0)),""))</f>
        <v/>
      </c>
      <c r="G657" s="19">
        <f>IF(B657&amp;""="","",IFERROR(INDEX('الإعدادات'!$D$15:$D$29,MATCH(B657&amp;"",'الإعدادات'!$A$15:$A$29,0)),""))</f>
        <v/>
      </c>
      <c r="H657" s="19">
        <f>IF(AND(ISNUMBER(C657),ISNUMBER(D657)),C657+D657,"")</f>
        <v/>
      </c>
      <c r="I657" s="20">
        <f>IF(ISNUMBER(H657),IF(ISNUMBER(F657),IF(F657+G657=0,"",H657/(F657+G657)),""),"")</f>
        <v/>
      </c>
      <c r="J657" s="6">
        <f>IF(AND(A657&amp;""="",B657&amp;""=""),"",IF(A657&amp;""="","بدون طالب",IF(NOT(ISNUMBER(F657)),"مادة غير موجودة",IF(I657="","ناقص",IF(I657&gt;='الإعدادات'!$B$4,"ناجح","متعثر")))))</f>
        <v/>
      </c>
      <c r="K657" s="21">
        <f>IF(J657="","",IF(OR(J657="ناجح",J657="متعثر"),1,0))</f>
        <v/>
      </c>
      <c r="L657" s="19">
        <f>IF(K657=1,C657*INDEX('الإعدادات'!$E$15:$E$29,MATCH(B657&amp;"",'الإعدادات'!$A$15:$A$29,0)),"")</f>
        <v/>
      </c>
      <c r="M657" s="19">
        <f>IF(K657=1,D657*INDEX('الإعدادات'!$E$15:$E$29,MATCH(B657&amp;"",'الإعدادات'!$A$15:$A$29,0)),"")</f>
        <v/>
      </c>
      <c r="N657" s="19">
        <f>IF(K657=1,(F657+G657)*INDEX('الإعدادات'!$E$15:$E$29,MATCH(B657&amp;"",'الإعدادات'!$A$15:$A$29,0)),"")</f>
        <v/>
      </c>
      <c r="O657" s="15">
        <f>IF(J657="متعثر",COUNTIF($J$6:J657,"متعثر"),"")</f>
        <v/>
      </c>
      <c r="P657" s="6">
        <f>IF(J657="","",IF(J657="بدون طالب","اختر الطالب",IF(J657="مادة غير موجودة","اختر المادة من الإعدادات",IF(COUNTIF('الطلاب'!$A$6:$A$305,A657&amp;"")=0,"الطالب غير موجود في الطلاب",IF(IF(ISNUMBER(C657),IF(ISNUMBER(F657),IF(C657&gt;F657,1,0),0),0)=1,"أعمال السنة أكبر من الحد الأقصى",IF(IF(ISNUMBER(D657),IF(ISNUMBER(G657),IF(D657&gt;G657,1,0),0),0)=1,"النهائي أكبر من الحد الأقصى",IF(J657="ناقص","درجة غير مكتوبة","")))))))</f>
        <v/>
      </c>
    </row>
    <row r="658">
      <c r="A658" s="5" t="n"/>
      <c r="B658" s="5" t="n"/>
      <c r="C658" s="18" t="n"/>
      <c r="D658" s="18" t="n"/>
      <c r="E658" s="6">
        <f>IF(B658&amp;""="","",IFERROR(INDEX('الإعدادات'!$B$15:$B$29,MATCH(B658&amp;"",'الإعدادات'!$A$15:$A$29,0)),""))</f>
        <v/>
      </c>
      <c r="F658" s="19">
        <f>IF(B658&amp;""="","",IFERROR(INDEX('الإعدادات'!$C$15:$C$29,MATCH(B658&amp;"",'الإعدادات'!$A$15:$A$29,0)),""))</f>
        <v/>
      </c>
      <c r="G658" s="19">
        <f>IF(B658&amp;""="","",IFERROR(INDEX('الإعدادات'!$D$15:$D$29,MATCH(B658&amp;"",'الإعدادات'!$A$15:$A$29,0)),""))</f>
        <v/>
      </c>
      <c r="H658" s="19">
        <f>IF(AND(ISNUMBER(C658),ISNUMBER(D658)),C658+D658,"")</f>
        <v/>
      </c>
      <c r="I658" s="20">
        <f>IF(ISNUMBER(H658),IF(ISNUMBER(F658),IF(F658+G658=0,"",H658/(F658+G658)),""),"")</f>
        <v/>
      </c>
      <c r="J658" s="6">
        <f>IF(AND(A658&amp;""="",B658&amp;""=""),"",IF(A658&amp;""="","بدون طالب",IF(NOT(ISNUMBER(F658)),"مادة غير موجودة",IF(I658="","ناقص",IF(I658&gt;='الإعدادات'!$B$4,"ناجح","متعثر")))))</f>
        <v/>
      </c>
      <c r="K658" s="21">
        <f>IF(J658="","",IF(OR(J658="ناجح",J658="متعثر"),1,0))</f>
        <v/>
      </c>
      <c r="L658" s="19">
        <f>IF(K658=1,C658*INDEX('الإعدادات'!$E$15:$E$29,MATCH(B658&amp;"",'الإعدادات'!$A$15:$A$29,0)),"")</f>
        <v/>
      </c>
      <c r="M658" s="19">
        <f>IF(K658=1,D658*INDEX('الإعدادات'!$E$15:$E$29,MATCH(B658&amp;"",'الإعدادات'!$A$15:$A$29,0)),"")</f>
        <v/>
      </c>
      <c r="N658" s="19">
        <f>IF(K658=1,(F658+G658)*INDEX('الإعدادات'!$E$15:$E$29,MATCH(B658&amp;"",'الإعدادات'!$A$15:$A$29,0)),"")</f>
        <v/>
      </c>
      <c r="O658" s="15">
        <f>IF(J658="متعثر",COUNTIF($J$6:J658,"متعثر"),"")</f>
        <v/>
      </c>
      <c r="P658" s="6">
        <f>IF(J658="","",IF(J658="بدون طالب","اختر الطالب",IF(J658="مادة غير موجودة","اختر المادة من الإعدادات",IF(COUNTIF('الطلاب'!$A$6:$A$305,A658&amp;"")=0,"الطالب غير موجود في الطلاب",IF(IF(ISNUMBER(C658),IF(ISNUMBER(F658),IF(C658&gt;F658,1,0),0),0)=1,"أعمال السنة أكبر من الحد الأقصى",IF(IF(ISNUMBER(D658),IF(ISNUMBER(G658),IF(D658&gt;G658,1,0),0),0)=1,"النهائي أكبر من الحد الأقصى",IF(J658="ناقص","درجة غير مكتوبة","")))))))</f>
        <v/>
      </c>
    </row>
    <row r="659">
      <c r="A659" s="5" t="n"/>
      <c r="B659" s="5" t="n"/>
      <c r="C659" s="18" t="n"/>
      <c r="D659" s="18" t="n"/>
      <c r="E659" s="6">
        <f>IF(B659&amp;""="","",IFERROR(INDEX('الإعدادات'!$B$15:$B$29,MATCH(B659&amp;"",'الإعدادات'!$A$15:$A$29,0)),""))</f>
        <v/>
      </c>
      <c r="F659" s="19">
        <f>IF(B659&amp;""="","",IFERROR(INDEX('الإعدادات'!$C$15:$C$29,MATCH(B659&amp;"",'الإعدادات'!$A$15:$A$29,0)),""))</f>
        <v/>
      </c>
      <c r="G659" s="19">
        <f>IF(B659&amp;""="","",IFERROR(INDEX('الإعدادات'!$D$15:$D$29,MATCH(B659&amp;"",'الإعدادات'!$A$15:$A$29,0)),""))</f>
        <v/>
      </c>
      <c r="H659" s="19">
        <f>IF(AND(ISNUMBER(C659),ISNUMBER(D659)),C659+D659,"")</f>
        <v/>
      </c>
      <c r="I659" s="20">
        <f>IF(ISNUMBER(H659),IF(ISNUMBER(F659),IF(F659+G659=0,"",H659/(F659+G659)),""),"")</f>
        <v/>
      </c>
      <c r="J659" s="6">
        <f>IF(AND(A659&amp;""="",B659&amp;""=""),"",IF(A659&amp;""="","بدون طالب",IF(NOT(ISNUMBER(F659)),"مادة غير موجودة",IF(I659="","ناقص",IF(I659&gt;='الإعدادات'!$B$4,"ناجح","متعثر")))))</f>
        <v/>
      </c>
      <c r="K659" s="21">
        <f>IF(J659="","",IF(OR(J659="ناجح",J659="متعثر"),1,0))</f>
        <v/>
      </c>
      <c r="L659" s="19">
        <f>IF(K659=1,C659*INDEX('الإعدادات'!$E$15:$E$29,MATCH(B659&amp;"",'الإعدادات'!$A$15:$A$29,0)),"")</f>
        <v/>
      </c>
      <c r="M659" s="19">
        <f>IF(K659=1,D659*INDEX('الإعدادات'!$E$15:$E$29,MATCH(B659&amp;"",'الإعدادات'!$A$15:$A$29,0)),"")</f>
        <v/>
      </c>
      <c r="N659" s="19">
        <f>IF(K659=1,(F659+G659)*INDEX('الإعدادات'!$E$15:$E$29,MATCH(B659&amp;"",'الإعدادات'!$A$15:$A$29,0)),"")</f>
        <v/>
      </c>
      <c r="O659" s="15">
        <f>IF(J659="متعثر",COUNTIF($J$6:J659,"متعثر"),"")</f>
        <v/>
      </c>
      <c r="P659" s="6">
        <f>IF(J659="","",IF(J659="بدون طالب","اختر الطالب",IF(J659="مادة غير موجودة","اختر المادة من الإعدادات",IF(COUNTIF('الطلاب'!$A$6:$A$305,A659&amp;"")=0,"الطالب غير موجود في الطلاب",IF(IF(ISNUMBER(C659),IF(ISNUMBER(F659),IF(C659&gt;F659,1,0),0),0)=1,"أعمال السنة أكبر من الحد الأقصى",IF(IF(ISNUMBER(D659),IF(ISNUMBER(G659),IF(D659&gt;G659,1,0),0),0)=1,"النهائي أكبر من الحد الأقصى",IF(J659="ناقص","درجة غير مكتوبة","")))))))</f>
        <v/>
      </c>
    </row>
    <row r="660">
      <c r="A660" s="5" t="n"/>
      <c r="B660" s="5" t="n"/>
      <c r="C660" s="18" t="n"/>
      <c r="D660" s="18" t="n"/>
      <c r="E660" s="6">
        <f>IF(B660&amp;""="","",IFERROR(INDEX('الإعدادات'!$B$15:$B$29,MATCH(B660&amp;"",'الإعدادات'!$A$15:$A$29,0)),""))</f>
        <v/>
      </c>
      <c r="F660" s="19">
        <f>IF(B660&amp;""="","",IFERROR(INDEX('الإعدادات'!$C$15:$C$29,MATCH(B660&amp;"",'الإعدادات'!$A$15:$A$29,0)),""))</f>
        <v/>
      </c>
      <c r="G660" s="19">
        <f>IF(B660&amp;""="","",IFERROR(INDEX('الإعدادات'!$D$15:$D$29,MATCH(B660&amp;"",'الإعدادات'!$A$15:$A$29,0)),""))</f>
        <v/>
      </c>
      <c r="H660" s="19">
        <f>IF(AND(ISNUMBER(C660),ISNUMBER(D660)),C660+D660,"")</f>
        <v/>
      </c>
      <c r="I660" s="20">
        <f>IF(ISNUMBER(H660),IF(ISNUMBER(F660),IF(F660+G660=0,"",H660/(F660+G660)),""),"")</f>
        <v/>
      </c>
      <c r="J660" s="6">
        <f>IF(AND(A660&amp;""="",B660&amp;""=""),"",IF(A660&amp;""="","بدون طالب",IF(NOT(ISNUMBER(F660)),"مادة غير موجودة",IF(I660="","ناقص",IF(I660&gt;='الإعدادات'!$B$4,"ناجح","متعثر")))))</f>
        <v/>
      </c>
      <c r="K660" s="21">
        <f>IF(J660="","",IF(OR(J660="ناجح",J660="متعثر"),1,0))</f>
        <v/>
      </c>
      <c r="L660" s="19">
        <f>IF(K660=1,C660*INDEX('الإعدادات'!$E$15:$E$29,MATCH(B660&amp;"",'الإعدادات'!$A$15:$A$29,0)),"")</f>
        <v/>
      </c>
      <c r="M660" s="19">
        <f>IF(K660=1,D660*INDEX('الإعدادات'!$E$15:$E$29,MATCH(B660&amp;"",'الإعدادات'!$A$15:$A$29,0)),"")</f>
        <v/>
      </c>
      <c r="N660" s="19">
        <f>IF(K660=1,(F660+G660)*INDEX('الإعدادات'!$E$15:$E$29,MATCH(B660&amp;"",'الإعدادات'!$A$15:$A$29,0)),"")</f>
        <v/>
      </c>
      <c r="O660" s="15">
        <f>IF(J660="متعثر",COUNTIF($J$6:J660,"متعثر"),"")</f>
        <v/>
      </c>
      <c r="P660" s="6">
        <f>IF(J660="","",IF(J660="بدون طالب","اختر الطالب",IF(J660="مادة غير موجودة","اختر المادة من الإعدادات",IF(COUNTIF('الطلاب'!$A$6:$A$305,A660&amp;"")=0,"الطالب غير موجود في الطلاب",IF(IF(ISNUMBER(C660),IF(ISNUMBER(F660),IF(C660&gt;F660,1,0),0),0)=1,"أعمال السنة أكبر من الحد الأقصى",IF(IF(ISNUMBER(D660),IF(ISNUMBER(G660),IF(D660&gt;G660,1,0),0),0)=1,"النهائي أكبر من الحد الأقصى",IF(J660="ناقص","درجة غير مكتوبة","")))))))</f>
        <v/>
      </c>
    </row>
    <row r="661">
      <c r="A661" s="5" t="n"/>
      <c r="B661" s="5" t="n"/>
      <c r="C661" s="18" t="n"/>
      <c r="D661" s="18" t="n"/>
      <c r="E661" s="6">
        <f>IF(B661&amp;""="","",IFERROR(INDEX('الإعدادات'!$B$15:$B$29,MATCH(B661&amp;"",'الإعدادات'!$A$15:$A$29,0)),""))</f>
        <v/>
      </c>
      <c r="F661" s="19">
        <f>IF(B661&amp;""="","",IFERROR(INDEX('الإعدادات'!$C$15:$C$29,MATCH(B661&amp;"",'الإعدادات'!$A$15:$A$29,0)),""))</f>
        <v/>
      </c>
      <c r="G661" s="19">
        <f>IF(B661&amp;""="","",IFERROR(INDEX('الإعدادات'!$D$15:$D$29,MATCH(B661&amp;"",'الإعدادات'!$A$15:$A$29,0)),""))</f>
        <v/>
      </c>
      <c r="H661" s="19">
        <f>IF(AND(ISNUMBER(C661),ISNUMBER(D661)),C661+D661,"")</f>
        <v/>
      </c>
      <c r="I661" s="20">
        <f>IF(ISNUMBER(H661),IF(ISNUMBER(F661),IF(F661+G661=0,"",H661/(F661+G661)),""),"")</f>
        <v/>
      </c>
      <c r="J661" s="6">
        <f>IF(AND(A661&amp;""="",B661&amp;""=""),"",IF(A661&amp;""="","بدون طالب",IF(NOT(ISNUMBER(F661)),"مادة غير موجودة",IF(I661="","ناقص",IF(I661&gt;='الإعدادات'!$B$4,"ناجح","متعثر")))))</f>
        <v/>
      </c>
      <c r="K661" s="21">
        <f>IF(J661="","",IF(OR(J661="ناجح",J661="متعثر"),1,0))</f>
        <v/>
      </c>
      <c r="L661" s="19">
        <f>IF(K661=1,C661*INDEX('الإعدادات'!$E$15:$E$29,MATCH(B661&amp;"",'الإعدادات'!$A$15:$A$29,0)),"")</f>
        <v/>
      </c>
      <c r="M661" s="19">
        <f>IF(K661=1,D661*INDEX('الإعدادات'!$E$15:$E$29,MATCH(B661&amp;"",'الإعدادات'!$A$15:$A$29,0)),"")</f>
        <v/>
      </c>
      <c r="N661" s="19">
        <f>IF(K661=1,(F661+G661)*INDEX('الإعدادات'!$E$15:$E$29,MATCH(B661&amp;"",'الإعدادات'!$A$15:$A$29,0)),"")</f>
        <v/>
      </c>
      <c r="O661" s="15">
        <f>IF(J661="متعثر",COUNTIF($J$6:J661,"متعثر"),"")</f>
        <v/>
      </c>
      <c r="P661" s="6">
        <f>IF(J661="","",IF(J661="بدون طالب","اختر الطالب",IF(J661="مادة غير موجودة","اختر المادة من الإعدادات",IF(COUNTIF('الطلاب'!$A$6:$A$305,A661&amp;"")=0,"الطالب غير موجود في الطلاب",IF(IF(ISNUMBER(C661),IF(ISNUMBER(F661),IF(C661&gt;F661,1,0),0),0)=1,"أعمال السنة أكبر من الحد الأقصى",IF(IF(ISNUMBER(D661),IF(ISNUMBER(G661),IF(D661&gt;G661,1,0),0),0)=1,"النهائي أكبر من الحد الأقصى",IF(J661="ناقص","درجة غير مكتوبة","")))))))</f>
        <v/>
      </c>
    </row>
    <row r="662">
      <c r="A662" s="5" t="n"/>
      <c r="B662" s="5" t="n"/>
      <c r="C662" s="18" t="n"/>
      <c r="D662" s="18" t="n"/>
      <c r="E662" s="6">
        <f>IF(B662&amp;""="","",IFERROR(INDEX('الإعدادات'!$B$15:$B$29,MATCH(B662&amp;"",'الإعدادات'!$A$15:$A$29,0)),""))</f>
        <v/>
      </c>
      <c r="F662" s="19">
        <f>IF(B662&amp;""="","",IFERROR(INDEX('الإعدادات'!$C$15:$C$29,MATCH(B662&amp;"",'الإعدادات'!$A$15:$A$29,0)),""))</f>
        <v/>
      </c>
      <c r="G662" s="19">
        <f>IF(B662&amp;""="","",IFERROR(INDEX('الإعدادات'!$D$15:$D$29,MATCH(B662&amp;"",'الإعدادات'!$A$15:$A$29,0)),""))</f>
        <v/>
      </c>
      <c r="H662" s="19">
        <f>IF(AND(ISNUMBER(C662),ISNUMBER(D662)),C662+D662,"")</f>
        <v/>
      </c>
      <c r="I662" s="20">
        <f>IF(ISNUMBER(H662),IF(ISNUMBER(F662),IF(F662+G662=0,"",H662/(F662+G662)),""),"")</f>
        <v/>
      </c>
      <c r="J662" s="6">
        <f>IF(AND(A662&amp;""="",B662&amp;""=""),"",IF(A662&amp;""="","بدون طالب",IF(NOT(ISNUMBER(F662)),"مادة غير موجودة",IF(I662="","ناقص",IF(I662&gt;='الإعدادات'!$B$4,"ناجح","متعثر")))))</f>
        <v/>
      </c>
      <c r="K662" s="21">
        <f>IF(J662="","",IF(OR(J662="ناجح",J662="متعثر"),1,0))</f>
        <v/>
      </c>
      <c r="L662" s="19">
        <f>IF(K662=1,C662*INDEX('الإعدادات'!$E$15:$E$29,MATCH(B662&amp;"",'الإعدادات'!$A$15:$A$29,0)),"")</f>
        <v/>
      </c>
      <c r="M662" s="19">
        <f>IF(K662=1,D662*INDEX('الإعدادات'!$E$15:$E$29,MATCH(B662&amp;"",'الإعدادات'!$A$15:$A$29,0)),"")</f>
        <v/>
      </c>
      <c r="N662" s="19">
        <f>IF(K662=1,(F662+G662)*INDEX('الإعدادات'!$E$15:$E$29,MATCH(B662&amp;"",'الإعدادات'!$A$15:$A$29,0)),"")</f>
        <v/>
      </c>
      <c r="O662" s="15">
        <f>IF(J662="متعثر",COUNTIF($J$6:J662,"متعثر"),"")</f>
        <v/>
      </c>
      <c r="P662" s="6">
        <f>IF(J662="","",IF(J662="بدون طالب","اختر الطالب",IF(J662="مادة غير موجودة","اختر المادة من الإعدادات",IF(COUNTIF('الطلاب'!$A$6:$A$305,A662&amp;"")=0,"الطالب غير موجود في الطلاب",IF(IF(ISNUMBER(C662),IF(ISNUMBER(F662),IF(C662&gt;F662,1,0),0),0)=1,"أعمال السنة أكبر من الحد الأقصى",IF(IF(ISNUMBER(D662),IF(ISNUMBER(G662),IF(D662&gt;G662,1,0),0),0)=1,"النهائي أكبر من الحد الأقصى",IF(J662="ناقص","درجة غير مكتوبة","")))))))</f>
        <v/>
      </c>
    </row>
    <row r="663">
      <c r="A663" s="5" t="n"/>
      <c r="B663" s="5" t="n"/>
      <c r="C663" s="18" t="n"/>
      <c r="D663" s="18" t="n"/>
      <c r="E663" s="6">
        <f>IF(B663&amp;""="","",IFERROR(INDEX('الإعدادات'!$B$15:$B$29,MATCH(B663&amp;"",'الإعدادات'!$A$15:$A$29,0)),""))</f>
        <v/>
      </c>
      <c r="F663" s="19">
        <f>IF(B663&amp;""="","",IFERROR(INDEX('الإعدادات'!$C$15:$C$29,MATCH(B663&amp;"",'الإعدادات'!$A$15:$A$29,0)),""))</f>
        <v/>
      </c>
      <c r="G663" s="19">
        <f>IF(B663&amp;""="","",IFERROR(INDEX('الإعدادات'!$D$15:$D$29,MATCH(B663&amp;"",'الإعدادات'!$A$15:$A$29,0)),""))</f>
        <v/>
      </c>
      <c r="H663" s="19">
        <f>IF(AND(ISNUMBER(C663),ISNUMBER(D663)),C663+D663,"")</f>
        <v/>
      </c>
      <c r="I663" s="20">
        <f>IF(ISNUMBER(H663),IF(ISNUMBER(F663),IF(F663+G663=0,"",H663/(F663+G663)),""),"")</f>
        <v/>
      </c>
      <c r="J663" s="6">
        <f>IF(AND(A663&amp;""="",B663&amp;""=""),"",IF(A663&amp;""="","بدون طالب",IF(NOT(ISNUMBER(F663)),"مادة غير موجودة",IF(I663="","ناقص",IF(I663&gt;='الإعدادات'!$B$4,"ناجح","متعثر")))))</f>
        <v/>
      </c>
      <c r="K663" s="21">
        <f>IF(J663="","",IF(OR(J663="ناجح",J663="متعثر"),1,0))</f>
        <v/>
      </c>
      <c r="L663" s="19">
        <f>IF(K663=1,C663*INDEX('الإعدادات'!$E$15:$E$29,MATCH(B663&amp;"",'الإعدادات'!$A$15:$A$29,0)),"")</f>
        <v/>
      </c>
      <c r="M663" s="19">
        <f>IF(K663=1,D663*INDEX('الإعدادات'!$E$15:$E$29,MATCH(B663&amp;"",'الإعدادات'!$A$15:$A$29,0)),"")</f>
        <v/>
      </c>
      <c r="N663" s="19">
        <f>IF(K663=1,(F663+G663)*INDEX('الإعدادات'!$E$15:$E$29,MATCH(B663&amp;"",'الإعدادات'!$A$15:$A$29,0)),"")</f>
        <v/>
      </c>
      <c r="O663" s="15">
        <f>IF(J663="متعثر",COUNTIF($J$6:J663,"متعثر"),"")</f>
        <v/>
      </c>
      <c r="P663" s="6">
        <f>IF(J663="","",IF(J663="بدون طالب","اختر الطالب",IF(J663="مادة غير موجودة","اختر المادة من الإعدادات",IF(COUNTIF('الطلاب'!$A$6:$A$305,A663&amp;"")=0,"الطالب غير موجود في الطلاب",IF(IF(ISNUMBER(C663),IF(ISNUMBER(F663),IF(C663&gt;F663,1,0),0),0)=1,"أعمال السنة أكبر من الحد الأقصى",IF(IF(ISNUMBER(D663),IF(ISNUMBER(G663),IF(D663&gt;G663,1,0),0),0)=1,"النهائي أكبر من الحد الأقصى",IF(J663="ناقص","درجة غير مكتوبة","")))))))</f>
        <v/>
      </c>
    </row>
    <row r="664">
      <c r="A664" s="5" t="n"/>
      <c r="B664" s="5" t="n"/>
      <c r="C664" s="18" t="n"/>
      <c r="D664" s="18" t="n"/>
      <c r="E664" s="6">
        <f>IF(B664&amp;""="","",IFERROR(INDEX('الإعدادات'!$B$15:$B$29,MATCH(B664&amp;"",'الإعدادات'!$A$15:$A$29,0)),""))</f>
        <v/>
      </c>
      <c r="F664" s="19">
        <f>IF(B664&amp;""="","",IFERROR(INDEX('الإعدادات'!$C$15:$C$29,MATCH(B664&amp;"",'الإعدادات'!$A$15:$A$29,0)),""))</f>
        <v/>
      </c>
      <c r="G664" s="19">
        <f>IF(B664&amp;""="","",IFERROR(INDEX('الإعدادات'!$D$15:$D$29,MATCH(B664&amp;"",'الإعدادات'!$A$15:$A$29,0)),""))</f>
        <v/>
      </c>
      <c r="H664" s="19">
        <f>IF(AND(ISNUMBER(C664),ISNUMBER(D664)),C664+D664,"")</f>
        <v/>
      </c>
      <c r="I664" s="20">
        <f>IF(ISNUMBER(H664),IF(ISNUMBER(F664),IF(F664+G664=0,"",H664/(F664+G664)),""),"")</f>
        <v/>
      </c>
      <c r="J664" s="6">
        <f>IF(AND(A664&amp;""="",B664&amp;""=""),"",IF(A664&amp;""="","بدون طالب",IF(NOT(ISNUMBER(F664)),"مادة غير موجودة",IF(I664="","ناقص",IF(I664&gt;='الإعدادات'!$B$4,"ناجح","متعثر")))))</f>
        <v/>
      </c>
      <c r="K664" s="21">
        <f>IF(J664="","",IF(OR(J664="ناجح",J664="متعثر"),1,0))</f>
        <v/>
      </c>
      <c r="L664" s="19">
        <f>IF(K664=1,C664*INDEX('الإعدادات'!$E$15:$E$29,MATCH(B664&amp;"",'الإعدادات'!$A$15:$A$29,0)),"")</f>
        <v/>
      </c>
      <c r="M664" s="19">
        <f>IF(K664=1,D664*INDEX('الإعدادات'!$E$15:$E$29,MATCH(B664&amp;"",'الإعدادات'!$A$15:$A$29,0)),"")</f>
        <v/>
      </c>
      <c r="N664" s="19">
        <f>IF(K664=1,(F664+G664)*INDEX('الإعدادات'!$E$15:$E$29,MATCH(B664&amp;"",'الإعدادات'!$A$15:$A$29,0)),"")</f>
        <v/>
      </c>
      <c r="O664" s="15">
        <f>IF(J664="متعثر",COUNTIF($J$6:J664,"متعثر"),"")</f>
        <v/>
      </c>
      <c r="P664" s="6">
        <f>IF(J664="","",IF(J664="بدون طالب","اختر الطالب",IF(J664="مادة غير موجودة","اختر المادة من الإعدادات",IF(COUNTIF('الطلاب'!$A$6:$A$305,A664&amp;"")=0,"الطالب غير موجود في الطلاب",IF(IF(ISNUMBER(C664),IF(ISNUMBER(F664),IF(C664&gt;F664,1,0),0),0)=1,"أعمال السنة أكبر من الحد الأقصى",IF(IF(ISNUMBER(D664),IF(ISNUMBER(G664),IF(D664&gt;G664,1,0),0),0)=1,"النهائي أكبر من الحد الأقصى",IF(J664="ناقص","درجة غير مكتوبة","")))))))</f>
        <v/>
      </c>
    </row>
    <row r="665">
      <c r="A665" s="5" t="n"/>
      <c r="B665" s="5" t="n"/>
      <c r="C665" s="18" t="n"/>
      <c r="D665" s="18" t="n"/>
      <c r="E665" s="6">
        <f>IF(B665&amp;""="","",IFERROR(INDEX('الإعدادات'!$B$15:$B$29,MATCH(B665&amp;"",'الإعدادات'!$A$15:$A$29,0)),""))</f>
        <v/>
      </c>
      <c r="F665" s="19">
        <f>IF(B665&amp;""="","",IFERROR(INDEX('الإعدادات'!$C$15:$C$29,MATCH(B665&amp;"",'الإعدادات'!$A$15:$A$29,0)),""))</f>
        <v/>
      </c>
      <c r="G665" s="19">
        <f>IF(B665&amp;""="","",IFERROR(INDEX('الإعدادات'!$D$15:$D$29,MATCH(B665&amp;"",'الإعدادات'!$A$15:$A$29,0)),""))</f>
        <v/>
      </c>
      <c r="H665" s="19">
        <f>IF(AND(ISNUMBER(C665),ISNUMBER(D665)),C665+D665,"")</f>
        <v/>
      </c>
      <c r="I665" s="20">
        <f>IF(ISNUMBER(H665),IF(ISNUMBER(F665),IF(F665+G665=0,"",H665/(F665+G665)),""),"")</f>
        <v/>
      </c>
      <c r="J665" s="6">
        <f>IF(AND(A665&amp;""="",B665&amp;""=""),"",IF(A665&amp;""="","بدون طالب",IF(NOT(ISNUMBER(F665)),"مادة غير موجودة",IF(I665="","ناقص",IF(I665&gt;='الإعدادات'!$B$4,"ناجح","متعثر")))))</f>
        <v/>
      </c>
      <c r="K665" s="21">
        <f>IF(J665="","",IF(OR(J665="ناجح",J665="متعثر"),1,0))</f>
        <v/>
      </c>
      <c r="L665" s="19">
        <f>IF(K665=1,C665*INDEX('الإعدادات'!$E$15:$E$29,MATCH(B665&amp;"",'الإعدادات'!$A$15:$A$29,0)),"")</f>
        <v/>
      </c>
      <c r="M665" s="19">
        <f>IF(K665=1,D665*INDEX('الإعدادات'!$E$15:$E$29,MATCH(B665&amp;"",'الإعدادات'!$A$15:$A$29,0)),"")</f>
        <v/>
      </c>
      <c r="N665" s="19">
        <f>IF(K665=1,(F665+G665)*INDEX('الإعدادات'!$E$15:$E$29,MATCH(B665&amp;"",'الإعدادات'!$A$15:$A$29,0)),"")</f>
        <v/>
      </c>
      <c r="O665" s="15">
        <f>IF(J665="متعثر",COUNTIF($J$6:J665,"متعثر"),"")</f>
        <v/>
      </c>
      <c r="P665" s="6">
        <f>IF(J665="","",IF(J665="بدون طالب","اختر الطالب",IF(J665="مادة غير موجودة","اختر المادة من الإعدادات",IF(COUNTIF('الطلاب'!$A$6:$A$305,A665&amp;"")=0,"الطالب غير موجود في الطلاب",IF(IF(ISNUMBER(C665),IF(ISNUMBER(F665),IF(C665&gt;F665,1,0),0),0)=1,"أعمال السنة أكبر من الحد الأقصى",IF(IF(ISNUMBER(D665),IF(ISNUMBER(G665),IF(D665&gt;G665,1,0),0),0)=1,"النهائي أكبر من الحد الأقصى",IF(J665="ناقص","درجة غير مكتوبة","")))))))</f>
        <v/>
      </c>
    </row>
    <row r="666">
      <c r="A666" s="5" t="n"/>
      <c r="B666" s="5" t="n"/>
      <c r="C666" s="18" t="n"/>
      <c r="D666" s="18" t="n"/>
      <c r="E666" s="6">
        <f>IF(B666&amp;""="","",IFERROR(INDEX('الإعدادات'!$B$15:$B$29,MATCH(B666&amp;"",'الإعدادات'!$A$15:$A$29,0)),""))</f>
        <v/>
      </c>
      <c r="F666" s="19">
        <f>IF(B666&amp;""="","",IFERROR(INDEX('الإعدادات'!$C$15:$C$29,MATCH(B666&amp;"",'الإعدادات'!$A$15:$A$29,0)),""))</f>
        <v/>
      </c>
      <c r="G666" s="19">
        <f>IF(B666&amp;""="","",IFERROR(INDEX('الإعدادات'!$D$15:$D$29,MATCH(B666&amp;"",'الإعدادات'!$A$15:$A$29,0)),""))</f>
        <v/>
      </c>
      <c r="H666" s="19">
        <f>IF(AND(ISNUMBER(C666),ISNUMBER(D666)),C666+D666,"")</f>
        <v/>
      </c>
      <c r="I666" s="20">
        <f>IF(ISNUMBER(H666),IF(ISNUMBER(F666),IF(F666+G666=0,"",H666/(F666+G666)),""),"")</f>
        <v/>
      </c>
      <c r="J666" s="6">
        <f>IF(AND(A666&amp;""="",B666&amp;""=""),"",IF(A666&amp;""="","بدون طالب",IF(NOT(ISNUMBER(F666)),"مادة غير موجودة",IF(I666="","ناقص",IF(I666&gt;='الإعدادات'!$B$4,"ناجح","متعثر")))))</f>
        <v/>
      </c>
      <c r="K666" s="21">
        <f>IF(J666="","",IF(OR(J666="ناجح",J666="متعثر"),1,0))</f>
        <v/>
      </c>
      <c r="L666" s="19">
        <f>IF(K666=1,C666*INDEX('الإعدادات'!$E$15:$E$29,MATCH(B666&amp;"",'الإعدادات'!$A$15:$A$29,0)),"")</f>
        <v/>
      </c>
      <c r="M666" s="19">
        <f>IF(K666=1,D666*INDEX('الإعدادات'!$E$15:$E$29,MATCH(B666&amp;"",'الإعدادات'!$A$15:$A$29,0)),"")</f>
        <v/>
      </c>
      <c r="N666" s="19">
        <f>IF(K666=1,(F666+G666)*INDEX('الإعدادات'!$E$15:$E$29,MATCH(B666&amp;"",'الإعدادات'!$A$15:$A$29,0)),"")</f>
        <v/>
      </c>
      <c r="O666" s="15">
        <f>IF(J666="متعثر",COUNTIF($J$6:J666,"متعثر"),"")</f>
        <v/>
      </c>
      <c r="P666" s="6">
        <f>IF(J666="","",IF(J666="بدون طالب","اختر الطالب",IF(J666="مادة غير موجودة","اختر المادة من الإعدادات",IF(COUNTIF('الطلاب'!$A$6:$A$305,A666&amp;"")=0,"الطالب غير موجود في الطلاب",IF(IF(ISNUMBER(C666),IF(ISNUMBER(F666),IF(C666&gt;F666,1,0),0),0)=1,"أعمال السنة أكبر من الحد الأقصى",IF(IF(ISNUMBER(D666),IF(ISNUMBER(G666),IF(D666&gt;G666,1,0),0),0)=1,"النهائي أكبر من الحد الأقصى",IF(J666="ناقص","درجة غير مكتوبة","")))))))</f>
        <v/>
      </c>
    </row>
    <row r="667">
      <c r="A667" s="5" t="n"/>
      <c r="B667" s="5" t="n"/>
      <c r="C667" s="18" t="n"/>
      <c r="D667" s="18" t="n"/>
      <c r="E667" s="6">
        <f>IF(B667&amp;""="","",IFERROR(INDEX('الإعدادات'!$B$15:$B$29,MATCH(B667&amp;"",'الإعدادات'!$A$15:$A$29,0)),""))</f>
        <v/>
      </c>
      <c r="F667" s="19">
        <f>IF(B667&amp;""="","",IFERROR(INDEX('الإعدادات'!$C$15:$C$29,MATCH(B667&amp;"",'الإعدادات'!$A$15:$A$29,0)),""))</f>
        <v/>
      </c>
      <c r="G667" s="19">
        <f>IF(B667&amp;""="","",IFERROR(INDEX('الإعدادات'!$D$15:$D$29,MATCH(B667&amp;"",'الإعدادات'!$A$15:$A$29,0)),""))</f>
        <v/>
      </c>
      <c r="H667" s="19">
        <f>IF(AND(ISNUMBER(C667),ISNUMBER(D667)),C667+D667,"")</f>
        <v/>
      </c>
      <c r="I667" s="20">
        <f>IF(ISNUMBER(H667),IF(ISNUMBER(F667),IF(F667+G667=0,"",H667/(F667+G667)),""),"")</f>
        <v/>
      </c>
      <c r="J667" s="6">
        <f>IF(AND(A667&amp;""="",B667&amp;""=""),"",IF(A667&amp;""="","بدون طالب",IF(NOT(ISNUMBER(F667)),"مادة غير موجودة",IF(I667="","ناقص",IF(I667&gt;='الإعدادات'!$B$4,"ناجح","متعثر")))))</f>
        <v/>
      </c>
      <c r="K667" s="21">
        <f>IF(J667="","",IF(OR(J667="ناجح",J667="متعثر"),1,0))</f>
        <v/>
      </c>
      <c r="L667" s="19">
        <f>IF(K667=1,C667*INDEX('الإعدادات'!$E$15:$E$29,MATCH(B667&amp;"",'الإعدادات'!$A$15:$A$29,0)),"")</f>
        <v/>
      </c>
      <c r="M667" s="19">
        <f>IF(K667=1,D667*INDEX('الإعدادات'!$E$15:$E$29,MATCH(B667&amp;"",'الإعدادات'!$A$15:$A$29,0)),"")</f>
        <v/>
      </c>
      <c r="N667" s="19">
        <f>IF(K667=1,(F667+G667)*INDEX('الإعدادات'!$E$15:$E$29,MATCH(B667&amp;"",'الإعدادات'!$A$15:$A$29,0)),"")</f>
        <v/>
      </c>
      <c r="O667" s="15">
        <f>IF(J667="متعثر",COUNTIF($J$6:J667,"متعثر"),"")</f>
        <v/>
      </c>
      <c r="P667" s="6">
        <f>IF(J667="","",IF(J667="بدون طالب","اختر الطالب",IF(J667="مادة غير موجودة","اختر المادة من الإعدادات",IF(COUNTIF('الطلاب'!$A$6:$A$305,A667&amp;"")=0,"الطالب غير موجود في الطلاب",IF(IF(ISNUMBER(C667),IF(ISNUMBER(F667),IF(C667&gt;F667,1,0),0),0)=1,"أعمال السنة أكبر من الحد الأقصى",IF(IF(ISNUMBER(D667),IF(ISNUMBER(G667),IF(D667&gt;G667,1,0),0),0)=1,"النهائي أكبر من الحد الأقصى",IF(J667="ناقص","درجة غير مكتوبة","")))))))</f>
        <v/>
      </c>
    </row>
    <row r="668">
      <c r="A668" s="5" t="n"/>
      <c r="B668" s="5" t="n"/>
      <c r="C668" s="18" t="n"/>
      <c r="D668" s="18" t="n"/>
      <c r="E668" s="6">
        <f>IF(B668&amp;""="","",IFERROR(INDEX('الإعدادات'!$B$15:$B$29,MATCH(B668&amp;"",'الإعدادات'!$A$15:$A$29,0)),""))</f>
        <v/>
      </c>
      <c r="F668" s="19">
        <f>IF(B668&amp;""="","",IFERROR(INDEX('الإعدادات'!$C$15:$C$29,MATCH(B668&amp;"",'الإعدادات'!$A$15:$A$29,0)),""))</f>
        <v/>
      </c>
      <c r="G668" s="19">
        <f>IF(B668&amp;""="","",IFERROR(INDEX('الإعدادات'!$D$15:$D$29,MATCH(B668&amp;"",'الإعدادات'!$A$15:$A$29,0)),""))</f>
        <v/>
      </c>
      <c r="H668" s="19">
        <f>IF(AND(ISNUMBER(C668),ISNUMBER(D668)),C668+D668,"")</f>
        <v/>
      </c>
      <c r="I668" s="20">
        <f>IF(ISNUMBER(H668),IF(ISNUMBER(F668),IF(F668+G668=0,"",H668/(F668+G668)),""),"")</f>
        <v/>
      </c>
      <c r="J668" s="6">
        <f>IF(AND(A668&amp;""="",B668&amp;""=""),"",IF(A668&amp;""="","بدون طالب",IF(NOT(ISNUMBER(F668)),"مادة غير موجودة",IF(I668="","ناقص",IF(I668&gt;='الإعدادات'!$B$4,"ناجح","متعثر")))))</f>
        <v/>
      </c>
      <c r="K668" s="21">
        <f>IF(J668="","",IF(OR(J668="ناجح",J668="متعثر"),1,0))</f>
        <v/>
      </c>
      <c r="L668" s="19">
        <f>IF(K668=1,C668*INDEX('الإعدادات'!$E$15:$E$29,MATCH(B668&amp;"",'الإعدادات'!$A$15:$A$29,0)),"")</f>
        <v/>
      </c>
      <c r="M668" s="19">
        <f>IF(K668=1,D668*INDEX('الإعدادات'!$E$15:$E$29,MATCH(B668&amp;"",'الإعدادات'!$A$15:$A$29,0)),"")</f>
        <v/>
      </c>
      <c r="N668" s="19">
        <f>IF(K668=1,(F668+G668)*INDEX('الإعدادات'!$E$15:$E$29,MATCH(B668&amp;"",'الإعدادات'!$A$15:$A$29,0)),"")</f>
        <v/>
      </c>
      <c r="O668" s="15">
        <f>IF(J668="متعثر",COUNTIF($J$6:J668,"متعثر"),"")</f>
        <v/>
      </c>
      <c r="P668" s="6">
        <f>IF(J668="","",IF(J668="بدون طالب","اختر الطالب",IF(J668="مادة غير موجودة","اختر المادة من الإعدادات",IF(COUNTIF('الطلاب'!$A$6:$A$305,A668&amp;"")=0,"الطالب غير موجود في الطلاب",IF(IF(ISNUMBER(C668),IF(ISNUMBER(F668),IF(C668&gt;F668,1,0),0),0)=1,"أعمال السنة أكبر من الحد الأقصى",IF(IF(ISNUMBER(D668),IF(ISNUMBER(G668),IF(D668&gt;G668,1,0),0),0)=1,"النهائي أكبر من الحد الأقصى",IF(J668="ناقص","درجة غير مكتوبة","")))))))</f>
        <v/>
      </c>
    </row>
    <row r="669">
      <c r="A669" s="5" t="n"/>
      <c r="B669" s="5" t="n"/>
      <c r="C669" s="18" t="n"/>
      <c r="D669" s="18" t="n"/>
      <c r="E669" s="6">
        <f>IF(B669&amp;""="","",IFERROR(INDEX('الإعدادات'!$B$15:$B$29,MATCH(B669&amp;"",'الإعدادات'!$A$15:$A$29,0)),""))</f>
        <v/>
      </c>
      <c r="F669" s="19">
        <f>IF(B669&amp;""="","",IFERROR(INDEX('الإعدادات'!$C$15:$C$29,MATCH(B669&amp;"",'الإعدادات'!$A$15:$A$29,0)),""))</f>
        <v/>
      </c>
      <c r="G669" s="19">
        <f>IF(B669&amp;""="","",IFERROR(INDEX('الإعدادات'!$D$15:$D$29,MATCH(B669&amp;"",'الإعدادات'!$A$15:$A$29,0)),""))</f>
        <v/>
      </c>
      <c r="H669" s="19">
        <f>IF(AND(ISNUMBER(C669),ISNUMBER(D669)),C669+D669,"")</f>
        <v/>
      </c>
      <c r="I669" s="20">
        <f>IF(ISNUMBER(H669),IF(ISNUMBER(F669),IF(F669+G669=0,"",H669/(F669+G669)),""),"")</f>
        <v/>
      </c>
      <c r="J669" s="6">
        <f>IF(AND(A669&amp;""="",B669&amp;""=""),"",IF(A669&amp;""="","بدون طالب",IF(NOT(ISNUMBER(F669)),"مادة غير موجودة",IF(I669="","ناقص",IF(I669&gt;='الإعدادات'!$B$4,"ناجح","متعثر")))))</f>
        <v/>
      </c>
      <c r="K669" s="21">
        <f>IF(J669="","",IF(OR(J669="ناجح",J669="متعثر"),1,0))</f>
        <v/>
      </c>
      <c r="L669" s="19">
        <f>IF(K669=1,C669*INDEX('الإعدادات'!$E$15:$E$29,MATCH(B669&amp;"",'الإعدادات'!$A$15:$A$29,0)),"")</f>
        <v/>
      </c>
      <c r="M669" s="19">
        <f>IF(K669=1,D669*INDEX('الإعدادات'!$E$15:$E$29,MATCH(B669&amp;"",'الإعدادات'!$A$15:$A$29,0)),"")</f>
        <v/>
      </c>
      <c r="N669" s="19">
        <f>IF(K669=1,(F669+G669)*INDEX('الإعدادات'!$E$15:$E$29,MATCH(B669&amp;"",'الإعدادات'!$A$15:$A$29,0)),"")</f>
        <v/>
      </c>
      <c r="O669" s="15">
        <f>IF(J669="متعثر",COUNTIF($J$6:J669,"متعثر"),"")</f>
        <v/>
      </c>
      <c r="P669" s="6">
        <f>IF(J669="","",IF(J669="بدون طالب","اختر الطالب",IF(J669="مادة غير موجودة","اختر المادة من الإعدادات",IF(COUNTIF('الطلاب'!$A$6:$A$305,A669&amp;"")=0,"الطالب غير موجود في الطلاب",IF(IF(ISNUMBER(C669),IF(ISNUMBER(F669),IF(C669&gt;F669,1,0),0),0)=1,"أعمال السنة أكبر من الحد الأقصى",IF(IF(ISNUMBER(D669),IF(ISNUMBER(G669),IF(D669&gt;G669,1,0),0),0)=1,"النهائي أكبر من الحد الأقصى",IF(J669="ناقص","درجة غير مكتوبة","")))))))</f>
        <v/>
      </c>
    </row>
    <row r="670">
      <c r="A670" s="5" t="n"/>
      <c r="B670" s="5" t="n"/>
      <c r="C670" s="18" t="n"/>
      <c r="D670" s="18" t="n"/>
      <c r="E670" s="6">
        <f>IF(B670&amp;""="","",IFERROR(INDEX('الإعدادات'!$B$15:$B$29,MATCH(B670&amp;"",'الإعدادات'!$A$15:$A$29,0)),""))</f>
        <v/>
      </c>
      <c r="F670" s="19">
        <f>IF(B670&amp;""="","",IFERROR(INDEX('الإعدادات'!$C$15:$C$29,MATCH(B670&amp;"",'الإعدادات'!$A$15:$A$29,0)),""))</f>
        <v/>
      </c>
      <c r="G670" s="19">
        <f>IF(B670&amp;""="","",IFERROR(INDEX('الإعدادات'!$D$15:$D$29,MATCH(B670&amp;"",'الإعدادات'!$A$15:$A$29,0)),""))</f>
        <v/>
      </c>
      <c r="H670" s="19">
        <f>IF(AND(ISNUMBER(C670),ISNUMBER(D670)),C670+D670,"")</f>
        <v/>
      </c>
      <c r="I670" s="20">
        <f>IF(ISNUMBER(H670),IF(ISNUMBER(F670),IF(F670+G670=0,"",H670/(F670+G670)),""),"")</f>
        <v/>
      </c>
      <c r="J670" s="6">
        <f>IF(AND(A670&amp;""="",B670&amp;""=""),"",IF(A670&amp;""="","بدون طالب",IF(NOT(ISNUMBER(F670)),"مادة غير موجودة",IF(I670="","ناقص",IF(I670&gt;='الإعدادات'!$B$4,"ناجح","متعثر")))))</f>
        <v/>
      </c>
      <c r="K670" s="21">
        <f>IF(J670="","",IF(OR(J670="ناجح",J670="متعثر"),1,0))</f>
        <v/>
      </c>
      <c r="L670" s="19">
        <f>IF(K670=1,C670*INDEX('الإعدادات'!$E$15:$E$29,MATCH(B670&amp;"",'الإعدادات'!$A$15:$A$29,0)),"")</f>
        <v/>
      </c>
      <c r="M670" s="19">
        <f>IF(K670=1,D670*INDEX('الإعدادات'!$E$15:$E$29,MATCH(B670&amp;"",'الإعدادات'!$A$15:$A$29,0)),"")</f>
        <v/>
      </c>
      <c r="N670" s="19">
        <f>IF(K670=1,(F670+G670)*INDEX('الإعدادات'!$E$15:$E$29,MATCH(B670&amp;"",'الإعدادات'!$A$15:$A$29,0)),"")</f>
        <v/>
      </c>
      <c r="O670" s="15">
        <f>IF(J670="متعثر",COUNTIF($J$6:J670,"متعثر"),"")</f>
        <v/>
      </c>
      <c r="P670" s="6">
        <f>IF(J670="","",IF(J670="بدون طالب","اختر الطالب",IF(J670="مادة غير موجودة","اختر المادة من الإعدادات",IF(COUNTIF('الطلاب'!$A$6:$A$305,A670&amp;"")=0,"الطالب غير موجود في الطلاب",IF(IF(ISNUMBER(C670),IF(ISNUMBER(F670),IF(C670&gt;F670,1,0),0),0)=1,"أعمال السنة أكبر من الحد الأقصى",IF(IF(ISNUMBER(D670),IF(ISNUMBER(G670),IF(D670&gt;G670,1,0),0),0)=1,"النهائي أكبر من الحد الأقصى",IF(J670="ناقص","درجة غير مكتوبة","")))))))</f>
        <v/>
      </c>
    </row>
    <row r="671">
      <c r="A671" s="5" t="n"/>
      <c r="B671" s="5" t="n"/>
      <c r="C671" s="18" t="n"/>
      <c r="D671" s="18" t="n"/>
      <c r="E671" s="6">
        <f>IF(B671&amp;""="","",IFERROR(INDEX('الإعدادات'!$B$15:$B$29,MATCH(B671&amp;"",'الإعدادات'!$A$15:$A$29,0)),""))</f>
        <v/>
      </c>
      <c r="F671" s="19">
        <f>IF(B671&amp;""="","",IFERROR(INDEX('الإعدادات'!$C$15:$C$29,MATCH(B671&amp;"",'الإعدادات'!$A$15:$A$29,0)),""))</f>
        <v/>
      </c>
      <c r="G671" s="19">
        <f>IF(B671&amp;""="","",IFERROR(INDEX('الإعدادات'!$D$15:$D$29,MATCH(B671&amp;"",'الإعدادات'!$A$15:$A$29,0)),""))</f>
        <v/>
      </c>
      <c r="H671" s="19">
        <f>IF(AND(ISNUMBER(C671),ISNUMBER(D671)),C671+D671,"")</f>
        <v/>
      </c>
      <c r="I671" s="20">
        <f>IF(ISNUMBER(H671),IF(ISNUMBER(F671),IF(F671+G671=0,"",H671/(F671+G671)),""),"")</f>
        <v/>
      </c>
      <c r="J671" s="6">
        <f>IF(AND(A671&amp;""="",B671&amp;""=""),"",IF(A671&amp;""="","بدون طالب",IF(NOT(ISNUMBER(F671)),"مادة غير موجودة",IF(I671="","ناقص",IF(I671&gt;='الإعدادات'!$B$4,"ناجح","متعثر")))))</f>
        <v/>
      </c>
      <c r="K671" s="21">
        <f>IF(J671="","",IF(OR(J671="ناجح",J671="متعثر"),1,0))</f>
        <v/>
      </c>
      <c r="L671" s="19">
        <f>IF(K671=1,C671*INDEX('الإعدادات'!$E$15:$E$29,MATCH(B671&amp;"",'الإعدادات'!$A$15:$A$29,0)),"")</f>
        <v/>
      </c>
      <c r="M671" s="19">
        <f>IF(K671=1,D671*INDEX('الإعدادات'!$E$15:$E$29,MATCH(B671&amp;"",'الإعدادات'!$A$15:$A$29,0)),"")</f>
        <v/>
      </c>
      <c r="N671" s="19">
        <f>IF(K671=1,(F671+G671)*INDEX('الإعدادات'!$E$15:$E$29,MATCH(B671&amp;"",'الإعدادات'!$A$15:$A$29,0)),"")</f>
        <v/>
      </c>
      <c r="O671" s="15">
        <f>IF(J671="متعثر",COUNTIF($J$6:J671,"متعثر"),"")</f>
        <v/>
      </c>
      <c r="P671" s="6">
        <f>IF(J671="","",IF(J671="بدون طالب","اختر الطالب",IF(J671="مادة غير موجودة","اختر المادة من الإعدادات",IF(COUNTIF('الطلاب'!$A$6:$A$305,A671&amp;"")=0,"الطالب غير موجود في الطلاب",IF(IF(ISNUMBER(C671),IF(ISNUMBER(F671),IF(C671&gt;F671,1,0),0),0)=1,"أعمال السنة أكبر من الحد الأقصى",IF(IF(ISNUMBER(D671),IF(ISNUMBER(G671),IF(D671&gt;G671,1,0),0),0)=1,"النهائي أكبر من الحد الأقصى",IF(J671="ناقص","درجة غير مكتوبة","")))))))</f>
        <v/>
      </c>
    </row>
    <row r="672">
      <c r="A672" s="5" t="n"/>
      <c r="B672" s="5" t="n"/>
      <c r="C672" s="18" t="n"/>
      <c r="D672" s="18" t="n"/>
      <c r="E672" s="6">
        <f>IF(B672&amp;""="","",IFERROR(INDEX('الإعدادات'!$B$15:$B$29,MATCH(B672&amp;"",'الإعدادات'!$A$15:$A$29,0)),""))</f>
        <v/>
      </c>
      <c r="F672" s="19">
        <f>IF(B672&amp;""="","",IFERROR(INDEX('الإعدادات'!$C$15:$C$29,MATCH(B672&amp;"",'الإعدادات'!$A$15:$A$29,0)),""))</f>
        <v/>
      </c>
      <c r="G672" s="19">
        <f>IF(B672&amp;""="","",IFERROR(INDEX('الإعدادات'!$D$15:$D$29,MATCH(B672&amp;"",'الإعدادات'!$A$15:$A$29,0)),""))</f>
        <v/>
      </c>
      <c r="H672" s="19">
        <f>IF(AND(ISNUMBER(C672),ISNUMBER(D672)),C672+D672,"")</f>
        <v/>
      </c>
      <c r="I672" s="20">
        <f>IF(ISNUMBER(H672),IF(ISNUMBER(F672),IF(F672+G672=0,"",H672/(F672+G672)),""),"")</f>
        <v/>
      </c>
      <c r="J672" s="6">
        <f>IF(AND(A672&amp;""="",B672&amp;""=""),"",IF(A672&amp;""="","بدون طالب",IF(NOT(ISNUMBER(F672)),"مادة غير موجودة",IF(I672="","ناقص",IF(I672&gt;='الإعدادات'!$B$4,"ناجح","متعثر")))))</f>
        <v/>
      </c>
      <c r="K672" s="21">
        <f>IF(J672="","",IF(OR(J672="ناجح",J672="متعثر"),1,0))</f>
        <v/>
      </c>
      <c r="L672" s="19">
        <f>IF(K672=1,C672*INDEX('الإعدادات'!$E$15:$E$29,MATCH(B672&amp;"",'الإعدادات'!$A$15:$A$29,0)),"")</f>
        <v/>
      </c>
      <c r="M672" s="19">
        <f>IF(K672=1,D672*INDEX('الإعدادات'!$E$15:$E$29,MATCH(B672&amp;"",'الإعدادات'!$A$15:$A$29,0)),"")</f>
        <v/>
      </c>
      <c r="N672" s="19">
        <f>IF(K672=1,(F672+G672)*INDEX('الإعدادات'!$E$15:$E$29,MATCH(B672&amp;"",'الإعدادات'!$A$15:$A$29,0)),"")</f>
        <v/>
      </c>
      <c r="O672" s="15">
        <f>IF(J672="متعثر",COUNTIF($J$6:J672,"متعثر"),"")</f>
        <v/>
      </c>
      <c r="P672" s="6">
        <f>IF(J672="","",IF(J672="بدون طالب","اختر الطالب",IF(J672="مادة غير موجودة","اختر المادة من الإعدادات",IF(COUNTIF('الطلاب'!$A$6:$A$305,A672&amp;"")=0,"الطالب غير موجود في الطلاب",IF(IF(ISNUMBER(C672),IF(ISNUMBER(F672),IF(C672&gt;F672,1,0),0),0)=1,"أعمال السنة أكبر من الحد الأقصى",IF(IF(ISNUMBER(D672),IF(ISNUMBER(G672),IF(D672&gt;G672,1,0),0),0)=1,"النهائي أكبر من الحد الأقصى",IF(J672="ناقص","درجة غير مكتوبة","")))))))</f>
        <v/>
      </c>
    </row>
    <row r="673">
      <c r="A673" s="5" t="n"/>
      <c r="B673" s="5" t="n"/>
      <c r="C673" s="18" t="n"/>
      <c r="D673" s="18" t="n"/>
      <c r="E673" s="6">
        <f>IF(B673&amp;""="","",IFERROR(INDEX('الإعدادات'!$B$15:$B$29,MATCH(B673&amp;"",'الإعدادات'!$A$15:$A$29,0)),""))</f>
        <v/>
      </c>
      <c r="F673" s="19">
        <f>IF(B673&amp;""="","",IFERROR(INDEX('الإعدادات'!$C$15:$C$29,MATCH(B673&amp;"",'الإعدادات'!$A$15:$A$29,0)),""))</f>
        <v/>
      </c>
      <c r="G673" s="19">
        <f>IF(B673&amp;""="","",IFERROR(INDEX('الإعدادات'!$D$15:$D$29,MATCH(B673&amp;"",'الإعدادات'!$A$15:$A$29,0)),""))</f>
        <v/>
      </c>
      <c r="H673" s="19">
        <f>IF(AND(ISNUMBER(C673),ISNUMBER(D673)),C673+D673,"")</f>
        <v/>
      </c>
      <c r="I673" s="20">
        <f>IF(ISNUMBER(H673),IF(ISNUMBER(F673),IF(F673+G673=0,"",H673/(F673+G673)),""),"")</f>
        <v/>
      </c>
      <c r="J673" s="6">
        <f>IF(AND(A673&amp;""="",B673&amp;""=""),"",IF(A673&amp;""="","بدون طالب",IF(NOT(ISNUMBER(F673)),"مادة غير موجودة",IF(I673="","ناقص",IF(I673&gt;='الإعدادات'!$B$4,"ناجح","متعثر")))))</f>
        <v/>
      </c>
      <c r="K673" s="21">
        <f>IF(J673="","",IF(OR(J673="ناجح",J673="متعثر"),1,0))</f>
        <v/>
      </c>
      <c r="L673" s="19">
        <f>IF(K673=1,C673*INDEX('الإعدادات'!$E$15:$E$29,MATCH(B673&amp;"",'الإعدادات'!$A$15:$A$29,0)),"")</f>
        <v/>
      </c>
      <c r="M673" s="19">
        <f>IF(K673=1,D673*INDEX('الإعدادات'!$E$15:$E$29,MATCH(B673&amp;"",'الإعدادات'!$A$15:$A$29,0)),"")</f>
        <v/>
      </c>
      <c r="N673" s="19">
        <f>IF(K673=1,(F673+G673)*INDEX('الإعدادات'!$E$15:$E$29,MATCH(B673&amp;"",'الإعدادات'!$A$15:$A$29,0)),"")</f>
        <v/>
      </c>
      <c r="O673" s="15">
        <f>IF(J673="متعثر",COUNTIF($J$6:J673,"متعثر"),"")</f>
        <v/>
      </c>
      <c r="P673" s="6">
        <f>IF(J673="","",IF(J673="بدون طالب","اختر الطالب",IF(J673="مادة غير موجودة","اختر المادة من الإعدادات",IF(COUNTIF('الطلاب'!$A$6:$A$305,A673&amp;"")=0,"الطالب غير موجود في الطلاب",IF(IF(ISNUMBER(C673),IF(ISNUMBER(F673),IF(C673&gt;F673,1,0),0),0)=1,"أعمال السنة أكبر من الحد الأقصى",IF(IF(ISNUMBER(D673),IF(ISNUMBER(G673),IF(D673&gt;G673,1,0),0),0)=1,"النهائي أكبر من الحد الأقصى",IF(J673="ناقص","درجة غير مكتوبة","")))))))</f>
        <v/>
      </c>
    </row>
    <row r="674">
      <c r="A674" s="5" t="n"/>
      <c r="B674" s="5" t="n"/>
      <c r="C674" s="18" t="n"/>
      <c r="D674" s="18" t="n"/>
      <c r="E674" s="6">
        <f>IF(B674&amp;""="","",IFERROR(INDEX('الإعدادات'!$B$15:$B$29,MATCH(B674&amp;"",'الإعدادات'!$A$15:$A$29,0)),""))</f>
        <v/>
      </c>
      <c r="F674" s="19">
        <f>IF(B674&amp;""="","",IFERROR(INDEX('الإعدادات'!$C$15:$C$29,MATCH(B674&amp;"",'الإعدادات'!$A$15:$A$29,0)),""))</f>
        <v/>
      </c>
      <c r="G674" s="19">
        <f>IF(B674&amp;""="","",IFERROR(INDEX('الإعدادات'!$D$15:$D$29,MATCH(B674&amp;"",'الإعدادات'!$A$15:$A$29,0)),""))</f>
        <v/>
      </c>
      <c r="H674" s="19">
        <f>IF(AND(ISNUMBER(C674),ISNUMBER(D674)),C674+D674,"")</f>
        <v/>
      </c>
      <c r="I674" s="20">
        <f>IF(ISNUMBER(H674),IF(ISNUMBER(F674),IF(F674+G674=0,"",H674/(F674+G674)),""),"")</f>
        <v/>
      </c>
      <c r="J674" s="6">
        <f>IF(AND(A674&amp;""="",B674&amp;""=""),"",IF(A674&amp;""="","بدون طالب",IF(NOT(ISNUMBER(F674)),"مادة غير موجودة",IF(I674="","ناقص",IF(I674&gt;='الإعدادات'!$B$4,"ناجح","متعثر")))))</f>
        <v/>
      </c>
      <c r="K674" s="21">
        <f>IF(J674="","",IF(OR(J674="ناجح",J674="متعثر"),1,0))</f>
        <v/>
      </c>
      <c r="L674" s="19">
        <f>IF(K674=1,C674*INDEX('الإعدادات'!$E$15:$E$29,MATCH(B674&amp;"",'الإعدادات'!$A$15:$A$29,0)),"")</f>
        <v/>
      </c>
      <c r="M674" s="19">
        <f>IF(K674=1,D674*INDEX('الإعدادات'!$E$15:$E$29,MATCH(B674&amp;"",'الإعدادات'!$A$15:$A$29,0)),"")</f>
        <v/>
      </c>
      <c r="N674" s="19">
        <f>IF(K674=1,(F674+G674)*INDEX('الإعدادات'!$E$15:$E$29,MATCH(B674&amp;"",'الإعدادات'!$A$15:$A$29,0)),"")</f>
        <v/>
      </c>
      <c r="O674" s="15">
        <f>IF(J674="متعثر",COUNTIF($J$6:J674,"متعثر"),"")</f>
        <v/>
      </c>
      <c r="P674" s="6">
        <f>IF(J674="","",IF(J674="بدون طالب","اختر الطالب",IF(J674="مادة غير موجودة","اختر المادة من الإعدادات",IF(COUNTIF('الطلاب'!$A$6:$A$305,A674&amp;"")=0,"الطالب غير موجود في الطلاب",IF(IF(ISNUMBER(C674),IF(ISNUMBER(F674),IF(C674&gt;F674,1,0),0),0)=1,"أعمال السنة أكبر من الحد الأقصى",IF(IF(ISNUMBER(D674),IF(ISNUMBER(G674),IF(D674&gt;G674,1,0),0),0)=1,"النهائي أكبر من الحد الأقصى",IF(J674="ناقص","درجة غير مكتوبة","")))))))</f>
        <v/>
      </c>
    </row>
    <row r="675">
      <c r="A675" s="5" t="n"/>
      <c r="B675" s="5" t="n"/>
      <c r="C675" s="18" t="n"/>
      <c r="D675" s="18" t="n"/>
      <c r="E675" s="6">
        <f>IF(B675&amp;""="","",IFERROR(INDEX('الإعدادات'!$B$15:$B$29,MATCH(B675&amp;"",'الإعدادات'!$A$15:$A$29,0)),""))</f>
        <v/>
      </c>
      <c r="F675" s="19">
        <f>IF(B675&amp;""="","",IFERROR(INDEX('الإعدادات'!$C$15:$C$29,MATCH(B675&amp;"",'الإعدادات'!$A$15:$A$29,0)),""))</f>
        <v/>
      </c>
      <c r="G675" s="19">
        <f>IF(B675&amp;""="","",IFERROR(INDEX('الإعدادات'!$D$15:$D$29,MATCH(B675&amp;"",'الإعدادات'!$A$15:$A$29,0)),""))</f>
        <v/>
      </c>
      <c r="H675" s="19">
        <f>IF(AND(ISNUMBER(C675),ISNUMBER(D675)),C675+D675,"")</f>
        <v/>
      </c>
      <c r="I675" s="20">
        <f>IF(ISNUMBER(H675),IF(ISNUMBER(F675),IF(F675+G675=0,"",H675/(F675+G675)),""),"")</f>
        <v/>
      </c>
      <c r="J675" s="6">
        <f>IF(AND(A675&amp;""="",B675&amp;""=""),"",IF(A675&amp;""="","بدون طالب",IF(NOT(ISNUMBER(F675)),"مادة غير موجودة",IF(I675="","ناقص",IF(I675&gt;='الإعدادات'!$B$4,"ناجح","متعثر")))))</f>
        <v/>
      </c>
      <c r="K675" s="21">
        <f>IF(J675="","",IF(OR(J675="ناجح",J675="متعثر"),1,0))</f>
        <v/>
      </c>
      <c r="L675" s="19">
        <f>IF(K675=1,C675*INDEX('الإعدادات'!$E$15:$E$29,MATCH(B675&amp;"",'الإعدادات'!$A$15:$A$29,0)),"")</f>
        <v/>
      </c>
      <c r="M675" s="19">
        <f>IF(K675=1,D675*INDEX('الإعدادات'!$E$15:$E$29,MATCH(B675&amp;"",'الإعدادات'!$A$15:$A$29,0)),"")</f>
        <v/>
      </c>
      <c r="N675" s="19">
        <f>IF(K675=1,(F675+G675)*INDEX('الإعدادات'!$E$15:$E$29,MATCH(B675&amp;"",'الإعدادات'!$A$15:$A$29,0)),"")</f>
        <v/>
      </c>
      <c r="O675" s="15">
        <f>IF(J675="متعثر",COUNTIF($J$6:J675,"متعثر"),"")</f>
        <v/>
      </c>
      <c r="P675" s="6">
        <f>IF(J675="","",IF(J675="بدون طالب","اختر الطالب",IF(J675="مادة غير موجودة","اختر المادة من الإعدادات",IF(COUNTIF('الطلاب'!$A$6:$A$305,A675&amp;"")=0,"الطالب غير موجود في الطلاب",IF(IF(ISNUMBER(C675),IF(ISNUMBER(F675),IF(C675&gt;F675,1,0),0),0)=1,"أعمال السنة أكبر من الحد الأقصى",IF(IF(ISNUMBER(D675),IF(ISNUMBER(G675),IF(D675&gt;G675,1,0),0),0)=1,"النهائي أكبر من الحد الأقصى",IF(J675="ناقص","درجة غير مكتوبة","")))))))</f>
        <v/>
      </c>
    </row>
    <row r="676">
      <c r="A676" s="5" t="n"/>
      <c r="B676" s="5" t="n"/>
      <c r="C676" s="18" t="n"/>
      <c r="D676" s="18" t="n"/>
      <c r="E676" s="6">
        <f>IF(B676&amp;""="","",IFERROR(INDEX('الإعدادات'!$B$15:$B$29,MATCH(B676&amp;"",'الإعدادات'!$A$15:$A$29,0)),""))</f>
        <v/>
      </c>
      <c r="F676" s="19">
        <f>IF(B676&amp;""="","",IFERROR(INDEX('الإعدادات'!$C$15:$C$29,MATCH(B676&amp;"",'الإعدادات'!$A$15:$A$29,0)),""))</f>
        <v/>
      </c>
      <c r="G676" s="19">
        <f>IF(B676&amp;""="","",IFERROR(INDEX('الإعدادات'!$D$15:$D$29,MATCH(B676&amp;"",'الإعدادات'!$A$15:$A$29,0)),""))</f>
        <v/>
      </c>
      <c r="H676" s="19">
        <f>IF(AND(ISNUMBER(C676),ISNUMBER(D676)),C676+D676,"")</f>
        <v/>
      </c>
      <c r="I676" s="20">
        <f>IF(ISNUMBER(H676),IF(ISNUMBER(F676),IF(F676+G676=0,"",H676/(F676+G676)),""),"")</f>
        <v/>
      </c>
      <c r="J676" s="6">
        <f>IF(AND(A676&amp;""="",B676&amp;""=""),"",IF(A676&amp;""="","بدون طالب",IF(NOT(ISNUMBER(F676)),"مادة غير موجودة",IF(I676="","ناقص",IF(I676&gt;='الإعدادات'!$B$4,"ناجح","متعثر")))))</f>
        <v/>
      </c>
      <c r="K676" s="21">
        <f>IF(J676="","",IF(OR(J676="ناجح",J676="متعثر"),1,0))</f>
        <v/>
      </c>
      <c r="L676" s="19">
        <f>IF(K676=1,C676*INDEX('الإعدادات'!$E$15:$E$29,MATCH(B676&amp;"",'الإعدادات'!$A$15:$A$29,0)),"")</f>
        <v/>
      </c>
      <c r="M676" s="19">
        <f>IF(K676=1,D676*INDEX('الإعدادات'!$E$15:$E$29,MATCH(B676&amp;"",'الإعدادات'!$A$15:$A$29,0)),"")</f>
        <v/>
      </c>
      <c r="N676" s="19">
        <f>IF(K676=1,(F676+G676)*INDEX('الإعدادات'!$E$15:$E$29,MATCH(B676&amp;"",'الإعدادات'!$A$15:$A$29,0)),"")</f>
        <v/>
      </c>
      <c r="O676" s="15">
        <f>IF(J676="متعثر",COUNTIF($J$6:J676,"متعثر"),"")</f>
        <v/>
      </c>
      <c r="P676" s="6">
        <f>IF(J676="","",IF(J676="بدون طالب","اختر الطالب",IF(J676="مادة غير موجودة","اختر المادة من الإعدادات",IF(COUNTIF('الطلاب'!$A$6:$A$305,A676&amp;"")=0,"الطالب غير موجود في الطلاب",IF(IF(ISNUMBER(C676),IF(ISNUMBER(F676),IF(C676&gt;F676,1,0),0),0)=1,"أعمال السنة أكبر من الحد الأقصى",IF(IF(ISNUMBER(D676),IF(ISNUMBER(G676),IF(D676&gt;G676,1,0),0),0)=1,"النهائي أكبر من الحد الأقصى",IF(J676="ناقص","درجة غير مكتوبة","")))))))</f>
        <v/>
      </c>
    </row>
    <row r="677">
      <c r="A677" s="5" t="n"/>
      <c r="B677" s="5" t="n"/>
      <c r="C677" s="18" t="n"/>
      <c r="D677" s="18" t="n"/>
      <c r="E677" s="6">
        <f>IF(B677&amp;""="","",IFERROR(INDEX('الإعدادات'!$B$15:$B$29,MATCH(B677&amp;"",'الإعدادات'!$A$15:$A$29,0)),""))</f>
        <v/>
      </c>
      <c r="F677" s="19">
        <f>IF(B677&amp;""="","",IFERROR(INDEX('الإعدادات'!$C$15:$C$29,MATCH(B677&amp;"",'الإعدادات'!$A$15:$A$29,0)),""))</f>
        <v/>
      </c>
      <c r="G677" s="19">
        <f>IF(B677&amp;""="","",IFERROR(INDEX('الإعدادات'!$D$15:$D$29,MATCH(B677&amp;"",'الإعدادات'!$A$15:$A$29,0)),""))</f>
        <v/>
      </c>
      <c r="H677" s="19">
        <f>IF(AND(ISNUMBER(C677),ISNUMBER(D677)),C677+D677,"")</f>
        <v/>
      </c>
      <c r="I677" s="20">
        <f>IF(ISNUMBER(H677),IF(ISNUMBER(F677),IF(F677+G677=0,"",H677/(F677+G677)),""),"")</f>
        <v/>
      </c>
      <c r="J677" s="6">
        <f>IF(AND(A677&amp;""="",B677&amp;""=""),"",IF(A677&amp;""="","بدون طالب",IF(NOT(ISNUMBER(F677)),"مادة غير موجودة",IF(I677="","ناقص",IF(I677&gt;='الإعدادات'!$B$4,"ناجح","متعثر")))))</f>
        <v/>
      </c>
      <c r="K677" s="21">
        <f>IF(J677="","",IF(OR(J677="ناجح",J677="متعثر"),1,0))</f>
        <v/>
      </c>
      <c r="L677" s="19">
        <f>IF(K677=1,C677*INDEX('الإعدادات'!$E$15:$E$29,MATCH(B677&amp;"",'الإعدادات'!$A$15:$A$29,0)),"")</f>
        <v/>
      </c>
      <c r="M677" s="19">
        <f>IF(K677=1,D677*INDEX('الإعدادات'!$E$15:$E$29,MATCH(B677&amp;"",'الإعدادات'!$A$15:$A$29,0)),"")</f>
        <v/>
      </c>
      <c r="N677" s="19">
        <f>IF(K677=1,(F677+G677)*INDEX('الإعدادات'!$E$15:$E$29,MATCH(B677&amp;"",'الإعدادات'!$A$15:$A$29,0)),"")</f>
        <v/>
      </c>
      <c r="O677" s="15">
        <f>IF(J677="متعثر",COUNTIF($J$6:J677,"متعثر"),"")</f>
        <v/>
      </c>
      <c r="P677" s="6">
        <f>IF(J677="","",IF(J677="بدون طالب","اختر الطالب",IF(J677="مادة غير موجودة","اختر المادة من الإعدادات",IF(COUNTIF('الطلاب'!$A$6:$A$305,A677&amp;"")=0,"الطالب غير موجود في الطلاب",IF(IF(ISNUMBER(C677),IF(ISNUMBER(F677),IF(C677&gt;F677,1,0),0),0)=1,"أعمال السنة أكبر من الحد الأقصى",IF(IF(ISNUMBER(D677),IF(ISNUMBER(G677),IF(D677&gt;G677,1,0),0),0)=1,"النهائي أكبر من الحد الأقصى",IF(J677="ناقص","درجة غير مكتوبة","")))))))</f>
        <v/>
      </c>
    </row>
    <row r="678">
      <c r="A678" s="5" t="n"/>
      <c r="B678" s="5" t="n"/>
      <c r="C678" s="18" t="n"/>
      <c r="D678" s="18" t="n"/>
      <c r="E678" s="6">
        <f>IF(B678&amp;""="","",IFERROR(INDEX('الإعدادات'!$B$15:$B$29,MATCH(B678&amp;"",'الإعدادات'!$A$15:$A$29,0)),""))</f>
        <v/>
      </c>
      <c r="F678" s="19">
        <f>IF(B678&amp;""="","",IFERROR(INDEX('الإعدادات'!$C$15:$C$29,MATCH(B678&amp;"",'الإعدادات'!$A$15:$A$29,0)),""))</f>
        <v/>
      </c>
      <c r="G678" s="19">
        <f>IF(B678&amp;""="","",IFERROR(INDEX('الإعدادات'!$D$15:$D$29,MATCH(B678&amp;"",'الإعدادات'!$A$15:$A$29,0)),""))</f>
        <v/>
      </c>
      <c r="H678" s="19">
        <f>IF(AND(ISNUMBER(C678),ISNUMBER(D678)),C678+D678,"")</f>
        <v/>
      </c>
      <c r="I678" s="20">
        <f>IF(ISNUMBER(H678),IF(ISNUMBER(F678),IF(F678+G678=0,"",H678/(F678+G678)),""),"")</f>
        <v/>
      </c>
      <c r="J678" s="6">
        <f>IF(AND(A678&amp;""="",B678&amp;""=""),"",IF(A678&amp;""="","بدون طالب",IF(NOT(ISNUMBER(F678)),"مادة غير موجودة",IF(I678="","ناقص",IF(I678&gt;='الإعدادات'!$B$4,"ناجح","متعثر")))))</f>
        <v/>
      </c>
      <c r="K678" s="21">
        <f>IF(J678="","",IF(OR(J678="ناجح",J678="متعثر"),1,0))</f>
        <v/>
      </c>
      <c r="L678" s="19">
        <f>IF(K678=1,C678*INDEX('الإعدادات'!$E$15:$E$29,MATCH(B678&amp;"",'الإعدادات'!$A$15:$A$29,0)),"")</f>
        <v/>
      </c>
      <c r="M678" s="19">
        <f>IF(K678=1,D678*INDEX('الإعدادات'!$E$15:$E$29,MATCH(B678&amp;"",'الإعدادات'!$A$15:$A$29,0)),"")</f>
        <v/>
      </c>
      <c r="N678" s="19">
        <f>IF(K678=1,(F678+G678)*INDEX('الإعدادات'!$E$15:$E$29,MATCH(B678&amp;"",'الإعدادات'!$A$15:$A$29,0)),"")</f>
        <v/>
      </c>
      <c r="O678" s="15">
        <f>IF(J678="متعثر",COUNTIF($J$6:J678,"متعثر"),"")</f>
        <v/>
      </c>
      <c r="P678" s="6">
        <f>IF(J678="","",IF(J678="بدون طالب","اختر الطالب",IF(J678="مادة غير موجودة","اختر المادة من الإعدادات",IF(COUNTIF('الطلاب'!$A$6:$A$305,A678&amp;"")=0,"الطالب غير موجود في الطلاب",IF(IF(ISNUMBER(C678),IF(ISNUMBER(F678),IF(C678&gt;F678,1,0),0),0)=1,"أعمال السنة أكبر من الحد الأقصى",IF(IF(ISNUMBER(D678),IF(ISNUMBER(G678),IF(D678&gt;G678,1,0),0),0)=1,"النهائي أكبر من الحد الأقصى",IF(J678="ناقص","درجة غير مكتوبة","")))))))</f>
        <v/>
      </c>
    </row>
    <row r="679">
      <c r="A679" s="5" t="n"/>
      <c r="B679" s="5" t="n"/>
      <c r="C679" s="18" t="n"/>
      <c r="D679" s="18" t="n"/>
      <c r="E679" s="6">
        <f>IF(B679&amp;""="","",IFERROR(INDEX('الإعدادات'!$B$15:$B$29,MATCH(B679&amp;"",'الإعدادات'!$A$15:$A$29,0)),""))</f>
        <v/>
      </c>
      <c r="F679" s="19">
        <f>IF(B679&amp;""="","",IFERROR(INDEX('الإعدادات'!$C$15:$C$29,MATCH(B679&amp;"",'الإعدادات'!$A$15:$A$29,0)),""))</f>
        <v/>
      </c>
      <c r="G679" s="19">
        <f>IF(B679&amp;""="","",IFERROR(INDEX('الإعدادات'!$D$15:$D$29,MATCH(B679&amp;"",'الإعدادات'!$A$15:$A$29,0)),""))</f>
        <v/>
      </c>
      <c r="H679" s="19">
        <f>IF(AND(ISNUMBER(C679),ISNUMBER(D679)),C679+D679,"")</f>
        <v/>
      </c>
      <c r="I679" s="20">
        <f>IF(ISNUMBER(H679),IF(ISNUMBER(F679),IF(F679+G679=0,"",H679/(F679+G679)),""),"")</f>
        <v/>
      </c>
      <c r="J679" s="6">
        <f>IF(AND(A679&amp;""="",B679&amp;""=""),"",IF(A679&amp;""="","بدون طالب",IF(NOT(ISNUMBER(F679)),"مادة غير موجودة",IF(I679="","ناقص",IF(I679&gt;='الإعدادات'!$B$4,"ناجح","متعثر")))))</f>
        <v/>
      </c>
      <c r="K679" s="21">
        <f>IF(J679="","",IF(OR(J679="ناجح",J679="متعثر"),1,0))</f>
        <v/>
      </c>
      <c r="L679" s="19">
        <f>IF(K679=1,C679*INDEX('الإعدادات'!$E$15:$E$29,MATCH(B679&amp;"",'الإعدادات'!$A$15:$A$29,0)),"")</f>
        <v/>
      </c>
      <c r="M679" s="19">
        <f>IF(K679=1,D679*INDEX('الإعدادات'!$E$15:$E$29,MATCH(B679&amp;"",'الإعدادات'!$A$15:$A$29,0)),"")</f>
        <v/>
      </c>
      <c r="N679" s="19">
        <f>IF(K679=1,(F679+G679)*INDEX('الإعدادات'!$E$15:$E$29,MATCH(B679&amp;"",'الإعدادات'!$A$15:$A$29,0)),"")</f>
        <v/>
      </c>
      <c r="O679" s="15">
        <f>IF(J679="متعثر",COUNTIF($J$6:J679,"متعثر"),"")</f>
        <v/>
      </c>
      <c r="P679" s="6">
        <f>IF(J679="","",IF(J679="بدون طالب","اختر الطالب",IF(J679="مادة غير موجودة","اختر المادة من الإعدادات",IF(COUNTIF('الطلاب'!$A$6:$A$305,A679&amp;"")=0,"الطالب غير موجود في الطلاب",IF(IF(ISNUMBER(C679),IF(ISNUMBER(F679),IF(C679&gt;F679,1,0),0),0)=1,"أعمال السنة أكبر من الحد الأقصى",IF(IF(ISNUMBER(D679),IF(ISNUMBER(G679),IF(D679&gt;G679,1,0),0),0)=1,"النهائي أكبر من الحد الأقصى",IF(J679="ناقص","درجة غير مكتوبة","")))))))</f>
        <v/>
      </c>
    </row>
    <row r="680">
      <c r="A680" s="5" t="n"/>
      <c r="B680" s="5" t="n"/>
      <c r="C680" s="18" t="n"/>
      <c r="D680" s="18" t="n"/>
      <c r="E680" s="6">
        <f>IF(B680&amp;""="","",IFERROR(INDEX('الإعدادات'!$B$15:$B$29,MATCH(B680&amp;"",'الإعدادات'!$A$15:$A$29,0)),""))</f>
        <v/>
      </c>
      <c r="F680" s="19">
        <f>IF(B680&amp;""="","",IFERROR(INDEX('الإعدادات'!$C$15:$C$29,MATCH(B680&amp;"",'الإعدادات'!$A$15:$A$29,0)),""))</f>
        <v/>
      </c>
      <c r="G680" s="19">
        <f>IF(B680&amp;""="","",IFERROR(INDEX('الإعدادات'!$D$15:$D$29,MATCH(B680&amp;"",'الإعدادات'!$A$15:$A$29,0)),""))</f>
        <v/>
      </c>
      <c r="H680" s="19">
        <f>IF(AND(ISNUMBER(C680),ISNUMBER(D680)),C680+D680,"")</f>
        <v/>
      </c>
      <c r="I680" s="20">
        <f>IF(ISNUMBER(H680),IF(ISNUMBER(F680),IF(F680+G680=0,"",H680/(F680+G680)),""),"")</f>
        <v/>
      </c>
      <c r="J680" s="6">
        <f>IF(AND(A680&amp;""="",B680&amp;""=""),"",IF(A680&amp;""="","بدون طالب",IF(NOT(ISNUMBER(F680)),"مادة غير موجودة",IF(I680="","ناقص",IF(I680&gt;='الإعدادات'!$B$4,"ناجح","متعثر")))))</f>
        <v/>
      </c>
      <c r="K680" s="21">
        <f>IF(J680="","",IF(OR(J680="ناجح",J680="متعثر"),1,0))</f>
        <v/>
      </c>
      <c r="L680" s="19">
        <f>IF(K680=1,C680*INDEX('الإعدادات'!$E$15:$E$29,MATCH(B680&amp;"",'الإعدادات'!$A$15:$A$29,0)),"")</f>
        <v/>
      </c>
      <c r="M680" s="19">
        <f>IF(K680=1,D680*INDEX('الإعدادات'!$E$15:$E$29,MATCH(B680&amp;"",'الإعدادات'!$A$15:$A$29,0)),"")</f>
        <v/>
      </c>
      <c r="N680" s="19">
        <f>IF(K680=1,(F680+G680)*INDEX('الإعدادات'!$E$15:$E$29,MATCH(B680&amp;"",'الإعدادات'!$A$15:$A$29,0)),"")</f>
        <v/>
      </c>
      <c r="O680" s="15">
        <f>IF(J680="متعثر",COUNTIF($J$6:J680,"متعثر"),"")</f>
        <v/>
      </c>
      <c r="P680" s="6">
        <f>IF(J680="","",IF(J680="بدون طالب","اختر الطالب",IF(J680="مادة غير موجودة","اختر المادة من الإعدادات",IF(COUNTIF('الطلاب'!$A$6:$A$305,A680&amp;"")=0,"الطالب غير موجود في الطلاب",IF(IF(ISNUMBER(C680),IF(ISNUMBER(F680),IF(C680&gt;F680,1,0),0),0)=1,"أعمال السنة أكبر من الحد الأقصى",IF(IF(ISNUMBER(D680),IF(ISNUMBER(G680),IF(D680&gt;G680,1,0),0),0)=1,"النهائي أكبر من الحد الأقصى",IF(J680="ناقص","درجة غير مكتوبة","")))))))</f>
        <v/>
      </c>
    </row>
    <row r="681">
      <c r="A681" s="5" t="n"/>
      <c r="B681" s="5" t="n"/>
      <c r="C681" s="18" t="n"/>
      <c r="D681" s="18" t="n"/>
      <c r="E681" s="6">
        <f>IF(B681&amp;""="","",IFERROR(INDEX('الإعدادات'!$B$15:$B$29,MATCH(B681&amp;"",'الإعدادات'!$A$15:$A$29,0)),""))</f>
        <v/>
      </c>
      <c r="F681" s="19">
        <f>IF(B681&amp;""="","",IFERROR(INDEX('الإعدادات'!$C$15:$C$29,MATCH(B681&amp;"",'الإعدادات'!$A$15:$A$29,0)),""))</f>
        <v/>
      </c>
      <c r="G681" s="19">
        <f>IF(B681&amp;""="","",IFERROR(INDEX('الإعدادات'!$D$15:$D$29,MATCH(B681&amp;"",'الإعدادات'!$A$15:$A$29,0)),""))</f>
        <v/>
      </c>
      <c r="H681" s="19">
        <f>IF(AND(ISNUMBER(C681),ISNUMBER(D681)),C681+D681,"")</f>
        <v/>
      </c>
      <c r="I681" s="20">
        <f>IF(ISNUMBER(H681),IF(ISNUMBER(F681),IF(F681+G681=0,"",H681/(F681+G681)),""),"")</f>
        <v/>
      </c>
      <c r="J681" s="6">
        <f>IF(AND(A681&amp;""="",B681&amp;""=""),"",IF(A681&amp;""="","بدون طالب",IF(NOT(ISNUMBER(F681)),"مادة غير موجودة",IF(I681="","ناقص",IF(I681&gt;='الإعدادات'!$B$4,"ناجح","متعثر")))))</f>
        <v/>
      </c>
      <c r="K681" s="21">
        <f>IF(J681="","",IF(OR(J681="ناجح",J681="متعثر"),1,0))</f>
        <v/>
      </c>
      <c r="L681" s="19">
        <f>IF(K681=1,C681*INDEX('الإعدادات'!$E$15:$E$29,MATCH(B681&amp;"",'الإعدادات'!$A$15:$A$29,0)),"")</f>
        <v/>
      </c>
      <c r="M681" s="19">
        <f>IF(K681=1,D681*INDEX('الإعدادات'!$E$15:$E$29,MATCH(B681&amp;"",'الإعدادات'!$A$15:$A$29,0)),"")</f>
        <v/>
      </c>
      <c r="N681" s="19">
        <f>IF(K681=1,(F681+G681)*INDEX('الإعدادات'!$E$15:$E$29,MATCH(B681&amp;"",'الإعدادات'!$A$15:$A$29,0)),"")</f>
        <v/>
      </c>
      <c r="O681" s="15">
        <f>IF(J681="متعثر",COUNTIF($J$6:J681,"متعثر"),"")</f>
        <v/>
      </c>
      <c r="P681" s="6">
        <f>IF(J681="","",IF(J681="بدون طالب","اختر الطالب",IF(J681="مادة غير موجودة","اختر المادة من الإعدادات",IF(COUNTIF('الطلاب'!$A$6:$A$305,A681&amp;"")=0,"الطالب غير موجود في الطلاب",IF(IF(ISNUMBER(C681),IF(ISNUMBER(F681),IF(C681&gt;F681,1,0),0),0)=1,"أعمال السنة أكبر من الحد الأقصى",IF(IF(ISNUMBER(D681),IF(ISNUMBER(G681),IF(D681&gt;G681,1,0),0),0)=1,"النهائي أكبر من الحد الأقصى",IF(J681="ناقص","درجة غير مكتوبة","")))))))</f>
        <v/>
      </c>
    </row>
    <row r="682">
      <c r="A682" s="5" t="n"/>
      <c r="B682" s="5" t="n"/>
      <c r="C682" s="18" t="n"/>
      <c r="D682" s="18" t="n"/>
      <c r="E682" s="6">
        <f>IF(B682&amp;""="","",IFERROR(INDEX('الإعدادات'!$B$15:$B$29,MATCH(B682&amp;"",'الإعدادات'!$A$15:$A$29,0)),""))</f>
        <v/>
      </c>
      <c r="F682" s="19">
        <f>IF(B682&amp;""="","",IFERROR(INDEX('الإعدادات'!$C$15:$C$29,MATCH(B682&amp;"",'الإعدادات'!$A$15:$A$29,0)),""))</f>
        <v/>
      </c>
      <c r="G682" s="19">
        <f>IF(B682&amp;""="","",IFERROR(INDEX('الإعدادات'!$D$15:$D$29,MATCH(B682&amp;"",'الإعدادات'!$A$15:$A$29,0)),""))</f>
        <v/>
      </c>
      <c r="H682" s="19">
        <f>IF(AND(ISNUMBER(C682),ISNUMBER(D682)),C682+D682,"")</f>
        <v/>
      </c>
      <c r="I682" s="20">
        <f>IF(ISNUMBER(H682),IF(ISNUMBER(F682),IF(F682+G682=0,"",H682/(F682+G682)),""),"")</f>
        <v/>
      </c>
      <c r="J682" s="6">
        <f>IF(AND(A682&amp;""="",B682&amp;""=""),"",IF(A682&amp;""="","بدون طالب",IF(NOT(ISNUMBER(F682)),"مادة غير موجودة",IF(I682="","ناقص",IF(I682&gt;='الإعدادات'!$B$4,"ناجح","متعثر")))))</f>
        <v/>
      </c>
      <c r="K682" s="21">
        <f>IF(J682="","",IF(OR(J682="ناجح",J682="متعثر"),1,0))</f>
        <v/>
      </c>
      <c r="L682" s="19">
        <f>IF(K682=1,C682*INDEX('الإعدادات'!$E$15:$E$29,MATCH(B682&amp;"",'الإعدادات'!$A$15:$A$29,0)),"")</f>
        <v/>
      </c>
      <c r="M682" s="19">
        <f>IF(K682=1,D682*INDEX('الإعدادات'!$E$15:$E$29,MATCH(B682&amp;"",'الإعدادات'!$A$15:$A$29,0)),"")</f>
        <v/>
      </c>
      <c r="N682" s="19">
        <f>IF(K682=1,(F682+G682)*INDEX('الإعدادات'!$E$15:$E$29,MATCH(B682&amp;"",'الإعدادات'!$A$15:$A$29,0)),"")</f>
        <v/>
      </c>
      <c r="O682" s="15">
        <f>IF(J682="متعثر",COUNTIF($J$6:J682,"متعثر"),"")</f>
        <v/>
      </c>
      <c r="P682" s="6">
        <f>IF(J682="","",IF(J682="بدون طالب","اختر الطالب",IF(J682="مادة غير موجودة","اختر المادة من الإعدادات",IF(COUNTIF('الطلاب'!$A$6:$A$305,A682&amp;"")=0,"الطالب غير موجود في الطلاب",IF(IF(ISNUMBER(C682),IF(ISNUMBER(F682),IF(C682&gt;F682,1,0),0),0)=1,"أعمال السنة أكبر من الحد الأقصى",IF(IF(ISNUMBER(D682),IF(ISNUMBER(G682),IF(D682&gt;G682,1,0),0),0)=1,"النهائي أكبر من الحد الأقصى",IF(J682="ناقص","درجة غير مكتوبة","")))))))</f>
        <v/>
      </c>
    </row>
    <row r="683">
      <c r="A683" s="5" t="n"/>
      <c r="B683" s="5" t="n"/>
      <c r="C683" s="18" t="n"/>
      <c r="D683" s="18" t="n"/>
      <c r="E683" s="6">
        <f>IF(B683&amp;""="","",IFERROR(INDEX('الإعدادات'!$B$15:$B$29,MATCH(B683&amp;"",'الإعدادات'!$A$15:$A$29,0)),""))</f>
        <v/>
      </c>
      <c r="F683" s="19">
        <f>IF(B683&amp;""="","",IFERROR(INDEX('الإعدادات'!$C$15:$C$29,MATCH(B683&amp;"",'الإعدادات'!$A$15:$A$29,0)),""))</f>
        <v/>
      </c>
      <c r="G683" s="19">
        <f>IF(B683&amp;""="","",IFERROR(INDEX('الإعدادات'!$D$15:$D$29,MATCH(B683&amp;"",'الإعدادات'!$A$15:$A$29,0)),""))</f>
        <v/>
      </c>
      <c r="H683" s="19">
        <f>IF(AND(ISNUMBER(C683),ISNUMBER(D683)),C683+D683,"")</f>
        <v/>
      </c>
      <c r="I683" s="20">
        <f>IF(ISNUMBER(H683),IF(ISNUMBER(F683),IF(F683+G683=0,"",H683/(F683+G683)),""),"")</f>
        <v/>
      </c>
      <c r="J683" s="6">
        <f>IF(AND(A683&amp;""="",B683&amp;""=""),"",IF(A683&amp;""="","بدون طالب",IF(NOT(ISNUMBER(F683)),"مادة غير موجودة",IF(I683="","ناقص",IF(I683&gt;='الإعدادات'!$B$4,"ناجح","متعثر")))))</f>
        <v/>
      </c>
      <c r="K683" s="21">
        <f>IF(J683="","",IF(OR(J683="ناجح",J683="متعثر"),1,0))</f>
        <v/>
      </c>
      <c r="L683" s="19">
        <f>IF(K683=1,C683*INDEX('الإعدادات'!$E$15:$E$29,MATCH(B683&amp;"",'الإعدادات'!$A$15:$A$29,0)),"")</f>
        <v/>
      </c>
      <c r="M683" s="19">
        <f>IF(K683=1,D683*INDEX('الإعدادات'!$E$15:$E$29,MATCH(B683&amp;"",'الإعدادات'!$A$15:$A$29,0)),"")</f>
        <v/>
      </c>
      <c r="N683" s="19">
        <f>IF(K683=1,(F683+G683)*INDEX('الإعدادات'!$E$15:$E$29,MATCH(B683&amp;"",'الإعدادات'!$A$15:$A$29,0)),"")</f>
        <v/>
      </c>
      <c r="O683" s="15">
        <f>IF(J683="متعثر",COUNTIF($J$6:J683,"متعثر"),"")</f>
        <v/>
      </c>
      <c r="P683" s="6">
        <f>IF(J683="","",IF(J683="بدون طالب","اختر الطالب",IF(J683="مادة غير موجودة","اختر المادة من الإعدادات",IF(COUNTIF('الطلاب'!$A$6:$A$305,A683&amp;"")=0,"الطالب غير موجود في الطلاب",IF(IF(ISNUMBER(C683),IF(ISNUMBER(F683),IF(C683&gt;F683,1,0),0),0)=1,"أعمال السنة أكبر من الحد الأقصى",IF(IF(ISNUMBER(D683),IF(ISNUMBER(G683),IF(D683&gt;G683,1,0),0),0)=1,"النهائي أكبر من الحد الأقصى",IF(J683="ناقص","درجة غير مكتوبة","")))))))</f>
        <v/>
      </c>
    </row>
    <row r="684">
      <c r="A684" s="5" t="n"/>
      <c r="B684" s="5" t="n"/>
      <c r="C684" s="18" t="n"/>
      <c r="D684" s="18" t="n"/>
      <c r="E684" s="6">
        <f>IF(B684&amp;""="","",IFERROR(INDEX('الإعدادات'!$B$15:$B$29,MATCH(B684&amp;"",'الإعدادات'!$A$15:$A$29,0)),""))</f>
        <v/>
      </c>
      <c r="F684" s="19">
        <f>IF(B684&amp;""="","",IFERROR(INDEX('الإعدادات'!$C$15:$C$29,MATCH(B684&amp;"",'الإعدادات'!$A$15:$A$29,0)),""))</f>
        <v/>
      </c>
      <c r="G684" s="19">
        <f>IF(B684&amp;""="","",IFERROR(INDEX('الإعدادات'!$D$15:$D$29,MATCH(B684&amp;"",'الإعدادات'!$A$15:$A$29,0)),""))</f>
        <v/>
      </c>
      <c r="H684" s="19">
        <f>IF(AND(ISNUMBER(C684),ISNUMBER(D684)),C684+D684,"")</f>
        <v/>
      </c>
      <c r="I684" s="20">
        <f>IF(ISNUMBER(H684),IF(ISNUMBER(F684),IF(F684+G684=0,"",H684/(F684+G684)),""),"")</f>
        <v/>
      </c>
      <c r="J684" s="6">
        <f>IF(AND(A684&amp;""="",B684&amp;""=""),"",IF(A684&amp;""="","بدون طالب",IF(NOT(ISNUMBER(F684)),"مادة غير موجودة",IF(I684="","ناقص",IF(I684&gt;='الإعدادات'!$B$4,"ناجح","متعثر")))))</f>
        <v/>
      </c>
      <c r="K684" s="21">
        <f>IF(J684="","",IF(OR(J684="ناجح",J684="متعثر"),1,0))</f>
        <v/>
      </c>
      <c r="L684" s="19">
        <f>IF(K684=1,C684*INDEX('الإعدادات'!$E$15:$E$29,MATCH(B684&amp;"",'الإعدادات'!$A$15:$A$29,0)),"")</f>
        <v/>
      </c>
      <c r="M684" s="19">
        <f>IF(K684=1,D684*INDEX('الإعدادات'!$E$15:$E$29,MATCH(B684&amp;"",'الإعدادات'!$A$15:$A$29,0)),"")</f>
        <v/>
      </c>
      <c r="N684" s="19">
        <f>IF(K684=1,(F684+G684)*INDEX('الإعدادات'!$E$15:$E$29,MATCH(B684&amp;"",'الإعدادات'!$A$15:$A$29,0)),"")</f>
        <v/>
      </c>
      <c r="O684" s="15">
        <f>IF(J684="متعثر",COUNTIF($J$6:J684,"متعثر"),"")</f>
        <v/>
      </c>
      <c r="P684" s="6">
        <f>IF(J684="","",IF(J684="بدون طالب","اختر الطالب",IF(J684="مادة غير موجودة","اختر المادة من الإعدادات",IF(COUNTIF('الطلاب'!$A$6:$A$305,A684&amp;"")=0,"الطالب غير موجود في الطلاب",IF(IF(ISNUMBER(C684),IF(ISNUMBER(F684),IF(C684&gt;F684,1,0),0),0)=1,"أعمال السنة أكبر من الحد الأقصى",IF(IF(ISNUMBER(D684),IF(ISNUMBER(G684),IF(D684&gt;G684,1,0),0),0)=1,"النهائي أكبر من الحد الأقصى",IF(J684="ناقص","درجة غير مكتوبة","")))))))</f>
        <v/>
      </c>
    </row>
    <row r="685">
      <c r="A685" s="5" t="n"/>
      <c r="B685" s="5" t="n"/>
      <c r="C685" s="18" t="n"/>
      <c r="D685" s="18" t="n"/>
      <c r="E685" s="6">
        <f>IF(B685&amp;""="","",IFERROR(INDEX('الإعدادات'!$B$15:$B$29,MATCH(B685&amp;"",'الإعدادات'!$A$15:$A$29,0)),""))</f>
        <v/>
      </c>
      <c r="F685" s="19">
        <f>IF(B685&amp;""="","",IFERROR(INDEX('الإعدادات'!$C$15:$C$29,MATCH(B685&amp;"",'الإعدادات'!$A$15:$A$29,0)),""))</f>
        <v/>
      </c>
      <c r="G685" s="19">
        <f>IF(B685&amp;""="","",IFERROR(INDEX('الإعدادات'!$D$15:$D$29,MATCH(B685&amp;"",'الإعدادات'!$A$15:$A$29,0)),""))</f>
        <v/>
      </c>
      <c r="H685" s="19">
        <f>IF(AND(ISNUMBER(C685),ISNUMBER(D685)),C685+D685,"")</f>
        <v/>
      </c>
      <c r="I685" s="20">
        <f>IF(ISNUMBER(H685),IF(ISNUMBER(F685),IF(F685+G685=0,"",H685/(F685+G685)),""),"")</f>
        <v/>
      </c>
      <c r="J685" s="6">
        <f>IF(AND(A685&amp;""="",B685&amp;""=""),"",IF(A685&amp;""="","بدون طالب",IF(NOT(ISNUMBER(F685)),"مادة غير موجودة",IF(I685="","ناقص",IF(I685&gt;='الإعدادات'!$B$4,"ناجح","متعثر")))))</f>
        <v/>
      </c>
      <c r="K685" s="21">
        <f>IF(J685="","",IF(OR(J685="ناجح",J685="متعثر"),1,0))</f>
        <v/>
      </c>
      <c r="L685" s="19">
        <f>IF(K685=1,C685*INDEX('الإعدادات'!$E$15:$E$29,MATCH(B685&amp;"",'الإعدادات'!$A$15:$A$29,0)),"")</f>
        <v/>
      </c>
      <c r="M685" s="19">
        <f>IF(K685=1,D685*INDEX('الإعدادات'!$E$15:$E$29,MATCH(B685&amp;"",'الإعدادات'!$A$15:$A$29,0)),"")</f>
        <v/>
      </c>
      <c r="N685" s="19">
        <f>IF(K685=1,(F685+G685)*INDEX('الإعدادات'!$E$15:$E$29,MATCH(B685&amp;"",'الإعدادات'!$A$15:$A$29,0)),"")</f>
        <v/>
      </c>
      <c r="O685" s="15">
        <f>IF(J685="متعثر",COUNTIF($J$6:J685,"متعثر"),"")</f>
        <v/>
      </c>
      <c r="P685" s="6">
        <f>IF(J685="","",IF(J685="بدون طالب","اختر الطالب",IF(J685="مادة غير موجودة","اختر المادة من الإعدادات",IF(COUNTIF('الطلاب'!$A$6:$A$305,A685&amp;"")=0,"الطالب غير موجود في الطلاب",IF(IF(ISNUMBER(C685),IF(ISNUMBER(F685),IF(C685&gt;F685,1,0),0),0)=1,"أعمال السنة أكبر من الحد الأقصى",IF(IF(ISNUMBER(D685),IF(ISNUMBER(G685),IF(D685&gt;G685,1,0),0),0)=1,"النهائي أكبر من الحد الأقصى",IF(J685="ناقص","درجة غير مكتوبة","")))))))</f>
        <v/>
      </c>
    </row>
    <row r="686">
      <c r="A686" s="5" t="n"/>
      <c r="B686" s="5" t="n"/>
      <c r="C686" s="18" t="n"/>
      <c r="D686" s="18" t="n"/>
      <c r="E686" s="6">
        <f>IF(B686&amp;""="","",IFERROR(INDEX('الإعدادات'!$B$15:$B$29,MATCH(B686&amp;"",'الإعدادات'!$A$15:$A$29,0)),""))</f>
        <v/>
      </c>
      <c r="F686" s="19">
        <f>IF(B686&amp;""="","",IFERROR(INDEX('الإعدادات'!$C$15:$C$29,MATCH(B686&amp;"",'الإعدادات'!$A$15:$A$29,0)),""))</f>
        <v/>
      </c>
      <c r="G686" s="19">
        <f>IF(B686&amp;""="","",IFERROR(INDEX('الإعدادات'!$D$15:$D$29,MATCH(B686&amp;"",'الإعدادات'!$A$15:$A$29,0)),""))</f>
        <v/>
      </c>
      <c r="H686" s="19">
        <f>IF(AND(ISNUMBER(C686),ISNUMBER(D686)),C686+D686,"")</f>
        <v/>
      </c>
      <c r="I686" s="20">
        <f>IF(ISNUMBER(H686),IF(ISNUMBER(F686),IF(F686+G686=0,"",H686/(F686+G686)),""),"")</f>
        <v/>
      </c>
      <c r="J686" s="6">
        <f>IF(AND(A686&amp;""="",B686&amp;""=""),"",IF(A686&amp;""="","بدون طالب",IF(NOT(ISNUMBER(F686)),"مادة غير موجودة",IF(I686="","ناقص",IF(I686&gt;='الإعدادات'!$B$4,"ناجح","متعثر")))))</f>
        <v/>
      </c>
      <c r="K686" s="21">
        <f>IF(J686="","",IF(OR(J686="ناجح",J686="متعثر"),1,0))</f>
        <v/>
      </c>
      <c r="L686" s="19">
        <f>IF(K686=1,C686*INDEX('الإعدادات'!$E$15:$E$29,MATCH(B686&amp;"",'الإعدادات'!$A$15:$A$29,0)),"")</f>
        <v/>
      </c>
      <c r="M686" s="19">
        <f>IF(K686=1,D686*INDEX('الإعدادات'!$E$15:$E$29,MATCH(B686&amp;"",'الإعدادات'!$A$15:$A$29,0)),"")</f>
        <v/>
      </c>
      <c r="N686" s="19">
        <f>IF(K686=1,(F686+G686)*INDEX('الإعدادات'!$E$15:$E$29,MATCH(B686&amp;"",'الإعدادات'!$A$15:$A$29,0)),"")</f>
        <v/>
      </c>
      <c r="O686" s="15">
        <f>IF(J686="متعثر",COUNTIF($J$6:J686,"متعثر"),"")</f>
        <v/>
      </c>
      <c r="P686" s="6">
        <f>IF(J686="","",IF(J686="بدون طالب","اختر الطالب",IF(J686="مادة غير موجودة","اختر المادة من الإعدادات",IF(COUNTIF('الطلاب'!$A$6:$A$305,A686&amp;"")=0,"الطالب غير موجود في الطلاب",IF(IF(ISNUMBER(C686),IF(ISNUMBER(F686),IF(C686&gt;F686,1,0),0),0)=1,"أعمال السنة أكبر من الحد الأقصى",IF(IF(ISNUMBER(D686),IF(ISNUMBER(G686),IF(D686&gt;G686,1,0),0),0)=1,"النهائي أكبر من الحد الأقصى",IF(J686="ناقص","درجة غير مكتوبة","")))))))</f>
        <v/>
      </c>
    </row>
    <row r="687">
      <c r="A687" s="5" t="n"/>
      <c r="B687" s="5" t="n"/>
      <c r="C687" s="18" t="n"/>
      <c r="D687" s="18" t="n"/>
      <c r="E687" s="6">
        <f>IF(B687&amp;""="","",IFERROR(INDEX('الإعدادات'!$B$15:$B$29,MATCH(B687&amp;"",'الإعدادات'!$A$15:$A$29,0)),""))</f>
        <v/>
      </c>
      <c r="F687" s="19">
        <f>IF(B687&amp;""="","",IFERROR(INDEX('الإعدادات'!$C$15:$C$29,MATCH(B687&amp;"",'الإعدادات'!$A$15:$A$29,0)),""))</f>
        <v/>
      </c>
      <c r="G687" s="19">
        <f>IF(B687&amp;""="","",IFERROR(INDEX('الإعدادات'!$D$15:$D$29,MATCH(B687&amp;"",'الإعدادات'!$A$15:$A$29,0)),""))</f>
        <v/>
      </c>
      <c r="H687" s="19">
        <f>IF(AND(ISNUMBER(C687),ISNUMBER(D687)),C687+D687,"")</f>
        <v/>
      </c>
      <c r="I687" s="20">
        <f>IF(ISNUMBER(H687),IF(ISNUMBER(F687),IF(F687+G687=0,"",H687/(F687+G687)),""),"")</f>
        <v/>
      </c>
      <c r="J687" s="6">
        <f>IF(AND(A687&amp;""="",B687&amp;""=""),"",IF(A687&amp;""="","بدون طالب",IF(NOT(ISNUMBER(F687)),"مادة غير موجودة",IF(I687="","ناقص",IF(I687&gt;='الإعدادات'!$B$4,"ناجح","متعثر")))))</f>
        <v/>
      </c>
      <c r="K687" s="21">
        <f>IF(J687="","",IF(OR(J687="ناجح",J687="متعثر"),1,0))</f>
        <v/>
      </c>
      <c r="L687" s="19">
        <f>IF(K687=1,C687*INDEX('الإعدادات'!$E$15:$E$29,MATCH(B687&amp;"",'الإعدادات'!$A$15:$A$29,0)),"")</f>
        <v/>
      </c>
      <c r="M687" s="19">
        <f>IF(K687=1,D687*INDEX('الإعدادات'!$E$15:$E$29,MATCH(B687&amp;"",'الإعدادات'!$A$15:$A$29,0)),"")</f>
        <v/>
      </c>
      <c r="N687" s="19">
        <f>IF(K687=1,(F687+G687)*INDEX('الإعدادات'!$E$15:$E$29,MATCH(B687&amp;"",'الإعدادات'!$A$15:$A$29,0)),"")</f>
        <v/>
      </c>
      <c r="O687" s="15">
        <f>IF(J687="متعثر",COUNTIF($J$6:J687,"متعثر"),"")</f>
        <v/>
      </c>
      <c r="P687" s="6">
        <f>IF(J687="","",IF(J687="بدون طالب","اختر الطالب",IF(J687="مادة غير موجودة","اختر المادة من الإعدادات",IF(COUNTIF('الطلاب'!$A$6:$A$305,A687&amp;"")=0,"الطالب غير موجود في الطلاب",IF(IF(ISNUMBER(C687),IF(ISNUMBER(F687),IF(C687&gt;F687,1,0),0),0)=1,"أعمال السنة أكبر من الحد الأقصى",IF(IF(ISNUMBER(D687),IF(ISNUMBER(G687),IF(D687&gt;G687,1,0),0),0)=1,"النهائي أكبر من الحد الأقصى",IF(J687="ناقص","درجة غير مكتوبة","")))))))</f>
        <v/>
      </c>
    </row>
    <row r="688">
      <c r="A688" s="5" t="n"/>
      <c r="B688" s="5" t="n"/>
      <c r="C688" s="18" t="n"/>
      <c r="D688" s="18" t="n"/>
      <c r="E688" s="6">
        <f>IF(B688&amp;""="","",IFERROR(INDEX('الإعدادات'!$B$15:$B$29,MATCH(B688&amp;"",'الإعدادات'!$A$15:$A$29,0)),""))</f>
        <v/>
      </c>
      <c r="F688" s="19">
        <f>IF(B688&amp;""="","",IFERROR(INDEX('الإعدادات'!$C$15:$C$29,MATCH(B688&amp;"",'الإعدادات'!$A$15:$A$29,0)),""))</f>
        <v/>
      </c>
      <c r="G688" s="19">
        <f>IF(B688&amp;""="","",IFERROR(INDEX('الإعدادات'!$D$15:$D$29,MATCH(B688&amp;"",'الإعدادات'!$A$15:$A$29,0)),""))</f>
        <v/>
      </c>
      <c r="H688" s="19">
        <f>IF(AND(ISNUMBER(C688),ISNUMBER(D688)),C688+D688,"")</f>
        <v/>
      </c>
      <c r="I688" s="20">
        <f>IF(ISNUMBER(H688),IF(ISNUMBER(F688),IF(F688+G688=0,"",H688/(F688+G688)),""),"")</f>
        <v/>
      </c>
      <c r="J688" s="6">
        <f>IF(AND(A688&amp;""="",B688&amp;""=""),"",IF(A688&amp;""="","بدون طالب",IF(NOT(ISNUMBER(F688)),"مادة غير موجودة",IF(I688="","ناقص",IF(I688&gt;='الإعدادات'!$B$4,"ناجح","متعثر")))))</f>
        <v/>
      </c>
      <c r="K688" s="21">
        <f>IF(J688="","",IF(OR(J688="ناجح",J688="متعثر"),1,0))</f>
        <v/>
      </c>
      <c r="L688" s="19">
        <f>IF(K688=1,C688*INDEX('الإعدادات'!$E$15:$E$29,MATCH(B688&amp;"",'الإعدادات'!$A$15:$A$29,0)),"")</f>
        <v/>
      </c>
      <c r="M688" s="19">
        <f>IF(K688=1,D688*INDEX('الإعدادات'!$E$15:$E$29,MATCH(B688&amp;"",'الإعدادات'!$A$15:$A$29,0)),"")</f>
        <v/>
      </c>
      <c r="N688" s="19">
        <f>IF(K688=1,(F688+G688)*INDEX('الإعدادات'!$E$15:$E$29,MATCH(B688&amp;"",'الإعدادات'!$A$15:$A$29,0)),"")</f>
        <v/>
      </c>
      <c r="O688" s="15">
        <f>IF(J688="متعثر",COUNTIF($J$6:J688,"متعثر"),"")</f>
        <v/>
      </c>
      <c r="P688" s="6">
        <f>IF(J688="","",IF(J688="بدون طالب","اختر الطالب",IF(J688="مادة غير موجودة","اختر المادة من الإعدادات",IF(COUNTIF('الطلاب'!$A$6:$A$305,A688&amp;"")=0,"الطالب غير موجود في الطلاب",IF(IF(ISNUMBER(C688),IF(ISNUMBER(F688),IF(C688&gt;F688,1,0),0),0)=1,"أعمال السنة أكبر من الحد الأقصى",IF(IF(ISNUMBER(D688),IF(ISNUMBER(G688),IF(D688&gt;G688,1,0),0),0)=1,"النهائي أكبر من الحد الأقصى",IF(J688="ناقص","درجة غير مكتوبة","")))))))</f>
        <v/>
      </c>
    </row>
    <row r="689">
      <c r="A689" s="5" t="n"/>
      <c r="B689" s="5" t="n"/>
      <c r="C689" s="18" t="n"/>
      <c r="D689" s="18" t="n"/>
      <c r="E689" s="6">
        <f>IF(B689&amp;""="","",IFERROR(INDEX('الإعدادات'!$B$15:$B$29,MATCH(B689&amp;"",'الإعدادات'!$A$15:$A$29,0)),""))</f>
        <v/>
      </c>
      <c r="F689" s="19">
        <f>IF(B689&amp;""="","",IFERROR(INDEX('الإعدادات'!$C$15:$C$29,MATCH(B689&amp;"",'الإعدادات'!$A$15:$A$29,0)),""))</f>
        <v/>
      </c>
      <c r="G689" s="19">
        <f>IF(B689&amp;""="","",IFERROR(INDEX('الإعدادات'!$D$15:$D$29,MATCH(B689&amp;"",'الإعدادات'!$A$15:$A$29,0)),""))</f>
        <v/>
      </c>
      <c r="H689" s="19">
        <f>IF(AND(ISNUMBER(C689),ISNUMBER(D689)),C689+D689,"")</f>
        <v/>
      </c>
      <c r="I689" s="20">
        <f>IF(ISNUMBER(H689),IF(ISNUMBER(F689),IF(F689+G689=0,"",H689/(F689+G689)),""),"")</f>
        <v/>
      </c>
      <c r="J689" s="6">
        <f>IF(AND(A689&amp;""="",B689&amp;""=""),"",IF(A689&amp;""="","بدون طالب",IF(NOT(ISNUMBER(F689)),"مادة غير موجودة",IF(I689="","ناقص",IF(I689&gt;='الإعدادات'!$B$4,"ناجح","متعثر")))))</f>
        <v/>
      </c>
      <c r="K689" s="21">
        <f>IF(J689="","",IF(OR(J689="ناجح",J689="متعثر"),1,0))</f>
        <v/>
      </c>
      <c r="L689" s="19">
        <f>IF(K689=1,C689*INDEX('الإعدادات'!$E$15:$E$29,MATCH(B689&amp;"",'الإعدادات'!$A$15:$A$29,0)),"")</f>
        <v/>
      </c>
      <c r="M689" s="19">
        <f>IF(K689=1,D689*INDEX('الإعدادات'!$E$15:$E$29,MATCH(B689&amp;"",'الإعدادات'!$A$15:$A$29,0)),"")</f>
        <v/>
      </c>
      <c r="N689" s="19">
        <f>IF(K689=1,(F689+G689)*INDEX('الإعدادات'!$E$15:$E$29,MATCH(B689&amp;"",'الإعدادات'!$A$15:$A$29,0)),"")</f>
        <v/>
      </c>
      <c r="O689" s="15">
        <f>IF(J689="متعثر",COUNTIF($J$6:J689,"متعثر"),"")</f>
        <v/>
      </c>
      <c r="P689" s="6">
        <f>IF(J689="","",IF(J689="بدون طالب","اختر الطالب",IF(J689="مادة غير موجودة","اختر المادة من الإعدادات",IF(COUNTIF('الطلاب'!$A$6:$A$305,A689&amp;"")=0,"الطالب غير موجود في الطلاب",IF(IF(ISNUMBER(C689),IF(ISNUMBER(F689),IF(C689&gt;F689,1,0),0),0)=1,"أعمال السنة أكبر من الحد الأقصى",IF(IF(ISNUMBER(D689),IF(ISNUMBER(G689),IF(D689&gt;G689,1,0),0),0)=1,"النهائي أكبر من الحد الأقصى",IF(J689="ناقص","درجة غير مكتوبة","")))))))</f>
        <v/>
      </c>
    </row>
    <row r="690">
      <c r="A690" s="5" t="n"/>
      <c r="B690" s="5" t="n"/>
      <c r="C690" s="18" t="n"/>
      <c r="D690" s="18" t="n"/>
      <c r="E690" s="6">
        <f>IF(B690&amp;""="","",IFERROR(INDEX('الإعدادات'!$B$15:$B$29,MATCH(B690&amp;"",'الإعدادات'!$A$15:$A$29,0)),""))</f>
        <v/>
      </c>
      <c r="F690" s="19">
        <f>IF(B690&amp;""="","",IFERROR(INDEX('الإعدادات'!$C$15:$C$29,MATCH(B690&amp;"",'الإعدادات'!$A$15:$A$29,0)),""))</f>
        <v/>
      </c>
      <c r="G690" s="19">
        <f>IF(B690&amp;""="","",IFERROR(INDEX('الإعدادات'!$D$15:$D$29,MATCH(B690&amp;"",'الإعدادات'!$A$15:$A$29,0)),""))</f>
        <v/>
      </c>
      <c r="H690" s="19">
        <f>IF(AND(ISNUMBER(C690),ISNUMBER(D690)),C690+D690,"")</f>
        <v/>
      </c>
      <c r="I690" s="20">
        <f>IF(ISNUMBER(H690),IF(ISNUMBER(F690),IF(F690+G690=0,"",H690/(F690+G690)),""),"")</f>
        <v/>
      </c>
      <c r="J690" s="6">
        <f>IF(AND(A690&amp;""="",B690&amp;""=""),"",IF(A690&amp;""="","بدون طالب",IF(NOT(ISNUMBER(F690)),"مادة غير موجودة",IF(I690="","ناقص",IF(I690&gt;='الإعدادات'!$B$4,"ناجح","متعثر")))))</f>
        <v/>
      </c>
      <c r="K690" s="21">
        <f>IF(J690="","",IF(OR(J690="ناجح",J690="متعثر"),1,0))</f>
        <v/>
      </c>
      <c r="L690" s="19">
        <f>IF(K690=1,C690*INDEX('الإعدادات'!$E$15:$E$29,MATCH(B690&amp;"",'الإعدادات'!$A$15:$A$29,0)),"")</f>
        <v/>
      </c>
      <c r="M690" s="19">
        <f>IF(K690=1,D690*INDEX('الإعدادات'!$E$15:$E$29,MATCH(B690&amp;"",'الإعدادات'!$A$15:$A$29,0)),"")</f>
        <v/>
      </c>
      <c r="N690" s="19">
        <f>IF(K690=1,(F690+G690)*INDEX('الإعدادات'!$E$15:$E$29,MATCH(B690&amp;"",'الإعدادات'!$A$15:$A$29,0)),"")</f>
        <v/>
      </c>
      <c r="O690" s="15">
        <f>IF(J690="متعثر",COUNTIF($J$6:J690,"متعثر"),"")</f>
        <v/>
      </c>
      <c r="P690" s="6">
        <f>IF(J690="","",IF(J690="بدون طالب","اختر الطالب",IF(J690="مادة غير موجودة","اختر المادة من الإعدادات",IF(COUNTIF('الطلاب'!$A$6:$A$305,A690&amp;"")=0,"الطالب غير موجود في الطلاب",IF(IF(ISNUMBER(C690),IF(ISNUMBER(F690),IF(C690&gt;F690,1,0),0),0)=1,"أعمال السنة أكبر من الحد الأقصى",IF(IF(ISNUMBER(D690),IF(ISNUMBER(G690),IF(D690&gt;G690,1,0),0),0)=1,"النهائي أكبر من الحد الأقصى",IF(J690="ناقص","درجة غير مكتوبة","")))))))</f>
        <v/>
      </c>
    </row>
    <row r="691">
      <c r="A691" s="5" t="n"/>
      <c r="B691" s="5" t="n"/>
      <c r="C691" s="18" t="n"/>
      <c r="D691" s="18" t="n"/>
      <c r="E691" s="6">
        <f>IF(B691&amp;""="","",IFERROR(INDEX('الإعدادات'!$B$15:$B$29,MATCH(B691&amp;"",'الإعدادات'!$A$15:$A$29,0)),""))</f>
        <v/>
      </c>
      <c r="F691" s="19">
        <f>IF(B691&amp;""="","",IFERROR(INDEX('الإعدادات'!$C$15:$C$29,MATCH(B691&amp;"",'الإعدادات'!$A$15:$A$29,0)),""))</f>
        <v/>
      </c>
      <c r="G691" s="19">
        <f>IF(B691&amp;""="","",IFERROR(INDEX('الإعدادات'!$D$15:$D$29,MATCH(B691&amp;"",'الإعدادات'!$A$15:$A$29,0)),""))</f>
        <v/>
      </c>
      <c r="H691" s="19">
        <f>IF(AND(ISNUMBER(C691),ISNUMBER(D691)),C691+D691,"")</f>
        <v/>
      </c>
      <c r="I691" s="20">
        <f>IF(ISNUMBER(H691),IF(ISNUMBER(F691),IF(F691+G691=0,"",H691/(F691+G691)),""),"")</f>
        <v/>
      </c>
      <c r="J691" s="6">
        <f>IF(AND(A691&amp;""="",B691&amp;""=""),"",IF(A691&amp;""="","بدون طالب",IF(NOT(ISNUMBER(F691)),"مادة غير موجودة",IF(I691="","ناقص",IF(I691&gt;='الإعدادات'!$B$4,"ناجح","متعثر")))))</f>
        <v/>
      </c>
      <c r="K691" s="21">
        <f>IF(J691="","",IF(OR(J691="ناجح",J691="متعثر"),1,0))</f>
        <v/>
      </c>
      <c r="L691" s="19">
        <f>IF(K691=1,C691*INDEX('الإعدادات'!$E$15:$E$29,MATCH(B691&amp;"",'الإعدادات'!$A$15:$A$29,0)),"")</f>
        <v/>
      </c>
      <c r="M691" s="19">
        <f>IF(K691=1,D691*INDEX('الإعدادات'!$E$15:$E$29,MATCH(B691&amp;"",'الإعدادات'!$A$15:$A$29,0)),"")</f>
        <v/>
      </c>
      <c r="N691" s="19">
        <f>IF(K691=1,(F691+G691)*INDEX('الإعدادات'!$E$15:$E$29,MATCH(B691&amp;"",'الإعدادات'!$A$15:$A$29,0)),"")</f>
        <v/>
      </c>
      <c r="O691" s="15">
        <f>IF(J691="متعثر",COUNTIF($J$6:J691,"متعثر"),"")</f>
        <v/>
      </c>
      <c r="P691" s="6">
        <f>IF(J691="","",IF(J691="بدون طالب","اختر الطالب",IF(J691="مادة غير موجودة","اختر المادة من الإعدادات",IF(COUNTIF('الطلاب'!$A$6:$A$305,A691&amp;"")=0,"الطالب غير موجود في الطلاب",IF(IF(ISNUMBER(C691),IF(ISNUMBER(F691),IF(C691&gt;F691,1,0),0),0)=1,"أعمال السنة أكبر من الحد الأقصى",IF(IF(ISNUMBER(D691),IF(ISNUMBER(G691),IF(D691&gt;G691,1,0),0),0)=1,"النهائي أكبر من الحد الأقصى",IF(J691="ناقص","درجة غير مكتوبة","")))))))</f>
        <v/>
      </c>
    </row>
    <row r="692">
      <c r="A692" s="5" t="n"/>
      <c r="B692" s="5" t="n"/>
      <c r="C692" s="18" t="n"/>
      <c r="D692" s="18" t="n"/>
      <c r="E692" s="6">
        <f>IF(B692&amp;""="","",IFERROR(INDEX('الإعدادات'!$B$15:$B$29,MATCH(B692&amp;"",'الإعدادات'!$A$15:$A$29,0)),""))</f>
        <v/>
      </c>
      <c r="F692" s="19">
        <f>IF(B692&amp;""="","",IFERROR(INDEX('الإعدادات'!$C$15:$C$29,MATCH(B692&amp;"",'الإعدادات'!$A$15:$A$29,0)),""))</f>
        <v/>
      </c>
      <c r="G692" s="19">
        <f>IF(B692&amp;""="","",IFERROR(INDEX('الإعدادات'!$D$15:$D$29,MATCH(B692&amp;"",'الإعدادات'!$A$15:$A$29,0)),""))</f>
        <v/>
      </c>
      <c r="H692" s="19">
        <f>IF(AND(ISNUMBER(C692),ISNUMBER(D692)),C692+D692,"")</f>
        <v/>
      </c>
      <c r="I692" s="20">
        <f>IF(ISNUMBER(H692),IF(ISNUMBER(F692),IF(F692+G692=0,"",H692/(F692+G692)),""),"")</f>
        <v/>
      </c>
      <c r="J692" s="6">
        <f>IF(AND(A692&amp;""="",B692&amp;""=""),"",IF(A692&amp;""="","بدون طالب",IF(NOT(ISNUMBER(F692)),"مادة غير موجودة",IF(I692="","ناقص",IF(I692&gt;='الإعدادات'!$B$4,"ناجح","متعثر")))))</f>
        <v/>
      </c>
      <c r="K692" s="21">
        <f>IF(J692="","",IF(OR(J692="ناجح",J692="متعثر"),1,0))</f>
        <v/>
      </c>
      <c r="L692" s="19">
        <f>IF(K692=1,C692*INDEX('الإعدادات'!$E$15:$E$29,MATCH(B692&amp;"",'الإعدادات'!$A$15:$A$29,0)),"")</f>
        <v/>
      </c>
      <c r="M692" s="19">
        <f>IF(K692=1,D692*INDEX('الإعدادات'!$E$15:$E$29,MATCH(B692&amp;"",'الإعدادات'!$A$15:$A$29,0)),"")</f>
        <v/>
      </c>
      <c r="N692" s="19">
        <f>IF(K692=1,(F692+G692)*INDEX('الإعدادات'!$E$15:$E$29,MATCH(B692&amp;"",'الإعدادات'!$A$15:$A$29,0)),"")</f>
        <v/>
      </c>
      <c r="O692" s="15">
        <f>IF(J692="متعثر",COUNTIF($J$6:J692,"متعثر"),"")</f>
        <v/>
      </c>
      <c r="P692" s="6">
        <f>IF(J692="","",IF(J692="بدون طالب","اختر الطالب",IF(J692="مادة غير موجودة","اختر المادة من الإعدادات",IF(COUNTIF('الطلاب'!$A$6:$A$305,A692&amp;"")=0,"الطالب غير موجود في الطلاب",IF(IF(ISNUMBER(C692),IF(ISNUMBER(F692),IF(C692&gt;F692,1,0),0),0)=1,"أعمال السنة أكبر من الحد الأقصى",IF(IF(ISNUMBER(D692),IF(ISNUMBER(G692),IF(D692&gt;G692,1,0),0),0)=1,"النهائي أكبر من الحد الأقصى",IF(J692="ناقص","درجة غير مكتوبة","")))))))</f>
        <v/>
      </c>
    </row>
    <row r="693">
      <c r="A693" s="5" t="n"/>
      <c r="B693" s="5" t="n"/>
      <c r="C693" s="18" t="n"/>
      <c r="D693" s="18" t="n"/>
      <c r="E693" s="6">
        <f>IF(B693&amp;""="","",IFERROR(INDEX('الإعدادات'!$B$15:$B$29,MATCH(B693&amp;"",'الإعدادات'!$A$15:$A$29,0)),""))</f>
        <v/>
      </c>
      <c r="F693" s="19">
        <f>IF(B693&amp;""="","",IFERROR(INDEX('الإعدادات'!$C$15:$C$29,MATCH(B693&amp;"",'الإعدادات'!$A$15:$A$29,0)),""))</f>
        <v/>
      </c>
      <c r="G693" s="19">
        <f>IF(B693&amp;""="","",IFERROR(INDEX('الإعدادات'!$D$15:$D$29,MATCH(B693&amp;"",'الإعدادات'!$A$15:$A$29,0)),""))</f>
        <v/>
      </c>
      <c r="H693" s="19">
        <f>IF(AND(ISNUMBER(C693),ISNUMBER(D693)),C693+D693,"")</f>
        <v/>
      </c>
      <c r="I693" s="20">
        <f>IF(ISNUMBER(H693),IF(ISNUMBER(F693),IF(F693+G693=0,"",H693/(F693+G693)),""),"")</f>
        <v/>
      </c>
      <c r="J693" s="6">
        <f>IF(AND(A693&amp;""="",B693&amp;""=""),"",IF(A693&amp;""="","بدون طالب",IF(NOT(ISNUMBER(F693)),"مادة غير موجودة",IF(I693="","ناقص",IF(I693&gt;='الإعدادات'!$B$4,"ناجح","متعثر")))))</f>
        <v/>
      </c>
      <c r="K693" s="21">
        <f>IF(J693="","",IF(OR(J693="ناجح",J693="متعثر"),1,0))</f>
        <v/>
      </c>
      <c r="L693" s="19">
        <f>IF(K693=1,C693*INDEX('الإعدادات'!$E$15:$E$29,MATCH(B693&amp;"",'الإعدادات'!$A$15:$A$29,0)),"")</f>
        <v/>
      </c>
      <c r="M693" s="19">
        <f>IF(K693=1,D693*INDEX('الإعدادات'!$E$15:$E$29,MATCH(B693&amp;"",'الإعدادات'!$A$15:$A$29,0)),"")</f>
        <v/>
      </c>
      <c r="N693" s="19">
        <f>IF(K693=1,(F693+G693)*INDEX('الإعدادات'!$E$15:$E$29,MATCH(B693&amp;"",'الإعدادات'!$A$15:$A$29,0)),"")</f>
        <v/>
      </c>
      <c r="O693" s="15">
        <f>IF(J693="متعثر",COUNTIF($J$6:J693,"متعثر"),"")</f>
        <v/>
      </c>
      <c r="P693" s="6">
        <f>IF(J693="","",IF(J693="بدون طالب","اختر الطالب",IF(J693="مادة غير موجودة","اختر المادة من الإعدادات",IF(COUNTIF('الطلاب'!$A$6:$A$305,A693&amp;"")=0,"الطالب غير موجود في الطلاب",IF(IF(ISNUMBER(C693),IF(ISNUMBER(F693),IF(C693&gt;F693,1,0),0),0)=1,"أعمال السنة أكبر من الحد الأقصى",IF(IF(ISNUMBER(D693),IF(ISNUMBER(G693),IF(D693&gt;G693,1,0),0),0)=1,"النهائي أكبر من الحد الأقصى",IF(J693="ناقص","درجة غير مكتوبة","")))))))</f>
        <v/>
      </c>
    </row>
    <row r="694">
      <c r="A694" s="5" t="n"/>
      <c r="B694" s="5" t="n"/>
      <c r="C694" s="18" t="n"/>
      <c r="D694" s="18" t="n"/>
      <c r="E694" s="6">
        <f>IF(B694&amp;""="","",IFERROR(INDEX('الإعدادات'!$B$15:$B$29,MATCH(B694&amp;"",'الإعدادات'!$A$15:$A$29,0)),""))</f>
        <v/>
      </c>
      <c r="F694" s="19">
        <f>IF(B694&amp;""="","",IFERROR(INDEX('الإعدادات'!$C$15:$C$29,MATCH(B694&amp;"",'الإعدادات'!$A$15:$A$29,0)),""))</f>
        <v/>
      </c>
      <c r="G694" s="19">
        <f>IF(B694&amp;""="","",IFERROR(INDEX('الإعدادات'!$D$15:$D$29,MATCH(B694&amp;"",'الإعدادات'!$A$15:$A$29,0)),""))</f>
        <v/>
      </c>
      <c r="H694" s="19">
        <f>IF(AND(ISNUMBER(C694),ISNUMBER(D694)),C694+D694,"")</f>
        <v/>
      </c>
      <c r="I694" s="20">
        <f>IF(ISNUMBER(H694),IF(ISNUMBER(F694),IF(F694+G694=0,"",H694/(F694+G694)),""),"")</f>
        <v/>
      </c>
      <c r="J694" s="6">
        <f>IF(AND(A694&amp;""="",B694&amp;""=""),"",IF(A694&amp;""="","بدون طالب",IF(NOT(ISNUMBER(F694)),"مادة غير موجودة",IF(I694="","ناقص",IF(I694&gt;='الإعدادات'!$B$4,"ناجح","متعثر")))))</f>
        <v/>
      </c>
      <c r="K694" s="21">
        <f>IF(J694="","",IF(OR(J694="ناجح",J694="متعثر"),1,0))</f>
        <v/>
      </c>
      <c r="L694" s="19">
        <f>IF(K694=1,C694*INDEX('الإعدادات'!$E$15:$E$29,MATCH(B694&amp;"",'الإعدادات'!$A$15:$A$29,0)),"")</f>
        <v/>
      </c>
      <c r="M694" s="19">
        <f>IF(K694=1,D694*INDEX('الإعدادات'!$E$15:$E$29,MATCH(B694&amp;"",'الإعدادات'!$A$15:$A$29,0)),"")</f>
        <v/>
      </c>
      <c r="N694" s="19">
        <f>IF(K694=1,(F694+G694)*INDEX('الإعدادات'!$E$15:$E$29,MATCH(B694&amp;"",'الإعدادات'!$A$15:$A$29,0)),"")</f>
        <v/>
      </c>
      <c r="O694" s="15">
        <f>IF(J694="متعثر",COUNTIF($J$6:J694,"متعثر"),"")</f>
        <v/>
      </c>
      <c r="P694" s="6">
        <f>IF(J694="","",IF(J694="بدون طالب","اختر الطالب",IF(J694="مادة غير موجودة","اختر المادة من الإعدادات",IF(COUNTIF('الطلاب'!$A$6:$A$305,A694&amp;"")=0,"الطالب غير موجود في الطلاب",IF(IF(ISNUMBER(C694),IF(ISNUMBER(F694),IF(C694&gt;F694,1,0),0),0)=1,"أعمال السنة أكبر من الحد الأقصى",IF(IF(ISNUMBER(D694),IF(ISNUMBER(G694),IF(D694&gt;G694,1,0),0),0)=1,"النهائي أكبر من الحد الأقصى",IF(J694="ناقص","درجة غير مكتوبة","")))))))</f>
        <v/>
      </c>
    </row>
    <row r="695">
      <c r="A695" s="5" t="n"/>
      <c r="B695" s="5" t="n"/>
      <c r="C695" s="18" t="n"/>
      <c r="D695" s="18" t="n"/>
      <c r="E695" s="6">
        <f>IF(B695&amp;""="","",IFERROR(INDEX('الإعدادات'!$B$15:$B$29,MATCH(B695&amp;"",'الإعدادات'!$A$15:$A$29,0)),""))</f>
        <v/>
      </c>
      <c r="F695" s="19">
        <f>IF(B695&amp;""="","",IFERROR(INDEX('الإعدادات'!$C$15:$C$29,MATCH(B695&amp;"",'الإعدادات'!$A$15:$A$29,0)),""))</f>
        <v/>
      </c>
      <c r="G695" s="19">
        <f>IF(B695&amp;""="","",IFERROR(INDEX('الإعدادات'!$D$15:$D$29,MATCH(B695&amp;"",'الإعدادات'!$A$15:$A$29,0)),""))</f>
        <v/>
      </c>
      <c r="H695" s="19">
        <f>IF(AND(ISNUMBER(C695),ISNUMBER(D695)),C695+D695,"")</f>
        <v/>
      </c>
      <c r="I695" s="20">
        <f>IF(ISNUMBER(H695),IF(ISNUMBER(F695),IF(F695+G695=0,"",H695/(F695+G695)),""),"")</f>
        <v/>
      </c>
      <c r="J695" s="6">
        <f>IF(AND(A695&amp;""="",B695&amp;""=""),"",IF(A695&amp;""="","بدون طالب",IF(NOT(ISNUMBER(F695)),"مادة غير موجودة",IF(I695="","ناقص",IF(I695&gt;='الإعدادات'!$B$4,"ناجح","متعثر")))))</f>
        <v/>
      </c>
      <c r="K695" s="21">
        <f>IF(J695="","",IF(OR(J695="ناجح",J695="متعثر"),1,0))</f>
        <v/>
      </c>
      <c r="L695" s="19">
        <f>IF(K695=1,C695*INDEX('الإعدادات'!$E$15:$E$29,MATCH(B695&amp;"",'الإعدادات'!$A$15:$A$29,0)),"")</f>
        <v/>
      </c>
      <c r="M695" s="19">
        <f>IF(K695=1,D695*INDEX('الإعدادات'!$E$15:$E$29,MATCH(B695&amp;"",'الإعدادات'!$A$15:$A$29,0)),"")</f>
        <v/>
      </c>
      <c r="N695" s="19">
        <f>IF(K695=1,(F695+G695)*INDEX('الإعدادات'!$E$15:$E$29,MATCH(B695&amp;"",'الإعدادات'!$A$15:$A$29,0)),"")</f>
        <v/>
      </c>
      <c r="O695" s="15">
        <f>IF(J695="متعثر",COUNTIF($J$6:J695,"متعثر"),"")</f>
        <v/>
      </c>
      <c r="P695" s="6">
        <f>IF(J695="","",IF(J695="بدون طالب","اختر الطالب",IF(J695="مادة غير موجودة","اختر المادة من الإعدادات",IF(COUNTIF('الطلاب'!$A$6:$A$305,A695&amp;"")=0,"الطالب غير موجود في الطلاب",IF(IF(ISNUMBER(C695),IF(ISNUMBER(F695),IF(C695&gt;F695,1,0),0),0)=1,"أعمال السنة أكبر من الحد الأقصى",IF(IF(ISNUMBER(D695),IF(ISNUMBER(G695),IF(D695&gt;G695,1,0),0),0)=1,"النهائي أكبر من الحد الأقصى",IF(J695="ناقص","درجة غير مكتوبة","")))))))</f>
        <v/>
      </c>
    </row>
    <row r="696">
      <c r="A696" s="5" t="n"/>
      <c r="B696" s="5" t="n"/>
      <c r="C696" s="18" t="n"/>
      <c r="D696" s="18" t="n"/>
      <c r="E696" s="6">
        <f>IF(B696&amp;""="","",IFERROR(INDEX('الإعدادات'!$B$15:$B$29,MATCH(B696&amp;"",'الإعدادات'!$A$15:$A$29,0)),""))</f>
        <v/>
      </c>
      <c r="F696" s="19">
        <f>IF(B696&amp;""="","",IFERROR(INDEX('الإعدادات'!$C$15:$C$29,MATCH(B696&amp;"",'الإعدادات'!$A$15:$A$29,0)),""))</f>
        <v/>
      </c>
      <c r="G696" s="19">
        <f>IF(B696&amp;""="","",IFERROR(INDEX('الإعدادات'!$D$15:$D$29,MATCH(B696&amp;"",'الإعدادات'!$A$15:$A$29,0)),""))</f>
        <v/>
      </c>
      <c r="H696" s="19">
        <f>IF(AND(ISNUMBER(C696),ISNUMBER(D696)),C696+D696,"")</f>
        <v/>
      </c>
      <c r="I696" s="20">
        <f>IF(ISNUMBER(H696),IF(ISNUMBER(F696),IF(F696+G696=0,"",H696/(F696+G696)),""),"")</f>
        <v/>
      </c>
      <c r="J696" s="6">
        <f>IF(AND(A696&amp;""="",B696&amp;""=""),"",IF(A696&amp;""="","بدون طالب",IF(NOT(ISNUMBER(F696)),"مادة غير موجودة",IF(I696="","ناقص",IF(I696&gt;='الإعدادات'!$B$4,"ناجح","متعثر")))))</f>
        <v/>
      </c>
      <c r="K696" s="21">
        <f>IF(J696="","",IF(OR(J696="ناجح",J696="متعثر"),1,0))</f>
        <v/>
      </c>
      <c r="L696" s="19">
        <f>IF(K696=1,C696*INDEX('الإعدادات'!$E$15:$E$29,MATCH(B696&amp;"",'الإعدادات'!$A$15:$A$29,0)),"")</f>
        <v/>
      </c>
      <c r="M696" s="19">
        <f>IF(K696=1,D696*INDEX('الإعدادات'!$E$15:$E$29,MATCH(B696&amp;"",'الإعدادات'!$A$15:$A$29,0)),"")</f>
        <v/>
      </c>
      <c r="N696" s="19">
        <f>IF(K696=1,(F696+G696)*INDEX('الإعدادات'!$E$15:$E$29,MATCH(B696&amp;"",'الإعدادات'!$A$15:$A$29,0)),"")</f>
        <v/>
      </c>
      <c r="O696" s="15">
        <f>IF(J696="متعثر",COUNTIF($J$6:J696,"متعثر"),"")</f>
        <v/>
      </c>
      <c r="P696" s="6">
        <f>IF(J696="","",IF(J696="بدون طالب","اختر الطالب",IF(J696="مادة غير موجودة","اختر المادة من الإعدادات",IF(COUNTIF('الطلاب'!$A$6:$A$305,A696&amp;"")=0,"الطالب غير موجود في الطلاب",IF(IF(ISNUMBER(C696),IF(ISNUMBER(F696),IF(C696&gt;F696,1,0),0),0)=1,"أعمال السنة أكبر من الحد الأقصى",IF(IF(ISNUMBER(D696),IF(ISNUMBER(G696),IF(D696&gt;G696,1,0),0),0)=1,"النهائي أكبر من الحد الأقصى",IF(J696="ناقص","درجة غير مكتوبة","")))))))</f>
        <v/>
      </c>
    </row>
    <row r="697">
      <c r="A697" s="5" t="n"/>
      <c r="B697" s="5" t="n"/>
      <c r="C697" s="18" t="n"/>
      <c r="D697" s="18" t="n"/>
      <c r="E697" s="6">
        <f>IF(B697&amp;""="","",IFERROR(INDEX('الإعدادات'!$B$15:$B$29,MATCH(B697&amp;"",'الإعدادات'!$A$15:$A$29,0)),""))</f>
        <v/>
      </c>
      <c r="F697" s="19">
        <f>IF(B697&amp;""="","",IFERROR(INDEX('الإعدادات'!$C$15:$C$29,MATCH(B697&amp;"",'الإعدادات'!$A$15:$A$29,0)),""))</f>
        <v/>
      </c>
      <c r="G697" s="19">
        <f>IF(B697&amp;""="","",IFERROR(INDEX('الإعدادات'!$D$15:$D$29,MATCH(B697&amp;"",'الإعدادات'!$A$15:$A$29,0)),""))</f>
        <v/>
      </c>
      <c r="H697" s="19">
        <f>IF(AND(ISNUMBER(C697),ISNUMBER(D697)),C697+D697,"")</f>
        <v/>
      </c>
      <c r="I697" s="20">
        <f>IF(ISNUMBER(H697),IF(ISNUMBER(F697),IF(F697+G697=0,"",H697/(F697+G697)),""),"")</f>
        <v/>
      </c>
      <c r="J697" s="6">
        <f>IF(AND(A697&amp;""="",B697&amp;""=""),"",IF(A697&amp;""="","بدون طالب",IF(NOT(ISNUMBER(F697)),"مادة غير موجودة",IF(I697="","ناقص",IF(I697&gt;='الإعدادات'!$B$4,"ناجح","متعثر")))))</f>
        <v/>
      </c>
      <c r="K697" s="21">
        <f>IF(J697="","",IF(OR(J697="ناجح",J697="متعثر"),1,0))</f>
        <v/>
      </c>
      <c r="L697" s="19">
        <f>IF(K697=1,C697*INDEX('الإعدادات'!$E$15:$E$29,MATCH(B697&amp;"",'الإعدادات'!$A$15:$A$29,0)),"")</f>
        <v/>
      </c>
      <c r="M697" s="19">
        <f>IF(K697=1,D697*INDEX('الإعدادات'!$E$15:$E$29,MATCH(B697&amp;"",'الإعدادات'!$A$15:$A$29,0)),"")</f>
        <v/>
      </c>
      <c r="N697" s="19">
        <f>IF(K697=1,(F697+G697)*INDEX('الإعدادات'!$E$15:$E$29,MATCH(B697&amp;"",'الإعدادات'!$A$15:$A$29,0)),"")</f>
        <v/>
      </c>
      <c r="O697" s="15">
        <f>IF(J697="متعثر",COUNTIF($J$6:J697,"متعثر"),"")</f>
        <v/>
      </c>
      <c r="P697" s="6">
        <f>IF(J697="","",IF(J697="بدون طالب","اختر الطالب",IF(J697="مادة غير موجودة","اختر المادة من الإعدادات",IF(COUNTIF('الطلاب'!$A$6:$A$305,A697&amp;"")=0,"الطالب غير موجود في الطلاب",IF(IF(ISNUMBER(C697),IF(ISNUMBER(F697),IF(C697&gt;F697,1,0),0),0)=1,"أعمال السنة أكبر من الحد الأقصى",IF(IF(ISNUMBER(D697),IF(ISNUMBER(G697),IF(D697&gt;G697,1,0),0),0)=1,"النهائي أكبر من الحد الأقصى",IF(J697="ناقص","درجة غير مكتوبة","")))))))</f>
        <v/>
      </c>
    </row>
    <row r="698">
      <c r="A698" s="5" t="n"/>
      <c r="B698" s="5" t="n"/>
      <c r="C698" s="18" t="n"/>
      <c r="D698" s="18" t="n"/>
      <c r="E698" s="6">
        <f>IF(B698&amp;""="","",IFERROR(INDEX('الإعدادات'!$B$15:$B$29,MATCH(B698&amp;"",'الإعدادات'!$A$15:$A$29,0)),""))</f>
        <v/>
      </c>
      <c r="F698" s="19">
        <f>IF(B698&amp;""="","",IFERROR(INDEX('الإعدادات'!$C$15:$C$29,MATCH(B698&amp;"",'الإعدادات'!$A$15:$A$29,0)),""))</f>
        <v/>
      </c>
      <c r="G698" s="19">
        <f>IF(B698&amp;""="","",IFERROR(INDEX('الإعدادات'!$D$15:$D$29,MATCH(B698&amp;"",'الإعدادات'!$A$15:$A$29,0)),""))</f>
        <v/>
      </c>
      <c r="H698" s="19">
        <f>IF(AND(ISNUMBER(C698),ISNUMBER(D698)),C698+D698,"")</f>
        <v/>
      </c>
      <c r="I698" s="20">
        <f>IF(ISNUMBER(H698),IF(ISNUMBER(F698),IF(F698+G698=0,"",H698/(F698+G698)),""),"")</f>
        <v/>
      </c>
      <c r="J698" s="6">
        <f>IF(AND(A698&amp;""="",B698&amp;""=""),"",IF(A698&amp;""="","بدون طالب",IF(NOT(ISNUMBER(F698)),"مادة غير موجودة",IF(I698="","ناقص",IF(I698&gt;='الإعدادات'!$B$4,"ناجح","متعثر")))))</f>
        <v/>
      </c>
      <c r="K698" s="21">
        <f>IF(J698="","",IF(OR(J698="ناجح",J698="متعثر"),1,0))</f>
        <v/>
      </c>
      <c r="L698" s="19">
        <f>IF(K698=1,C698*INDEX('الإعدادات'!$E$15:$E$29,MATCH(B698&amp;"",'الإعدادات'!$A$15:$A$29,0)),"")</f>
        <v/>
      </c>
      <c r="M698" s="19">
        <f>IF(K698=1,D698*INDEX('الإعدادات'!$E$15:$E$29,MATCH(B698&amp;"",'الإعدادات'!$A$15:$A$29,0)),"")</f>
        <v/>
      </c>
      <c r="N698" s="19">
        <f>IF(K698=1,(F698+G698)*INDEX('الإعدادات'!$E$15:$E$29,MATCH(B698&amp;"",'الإعدادات'!$A$15:$A$29,0)),"")</f>
        <v/>
      </c>
      <c r="O698" s="15">
        <f>IF(J698="متعثر",COUNTIF($J$6:J698,"متعثر"),"")</f>
        <v/>
      </c>
      <c r="P698" s="6">
        <f>IF(J698="","",IF(J698="بدون طالب","اختر الطالب",IF(J698="مادة غير موجودة","اختر المادة من الإعدادات",IF(COUNTIF('الطلاب'!$A$6:$A$305,A698&amp;"")=0,"الطالب غير موجود في الطلاب",IF(IF(ISNUMBER(C698),IF(ISNUMBER(F698),IF(C698&gt;F698,1,0),0),0)=1,"أعمال السنة أكبر من الحد الأقصى",IF(IF(ISNUMBER(D698),IF(ISNUMBER(G698),IF(D698&gt;G698,1,0),0),0)=1,"النهائي أكبر من الحد الأقصى",IF(J698="ناقص","درجة غير مكتوبة","")))))))</f>
        <v/>
      </c>
    </row>
    <row r="699">
      <c r="A699" s="5" t="n"/>
      <c r="B699" s="5" t="n"/>
      <c r="C699" s="18" t="n"/>
      <c r="D699" s="18" t="n"/>
      <c r="E699" s="6">
        <f>IF(B699&amp;""="","",IFERROR(INDEX('الإعدادات'!$B$15:$B$29,MATCH(B699&amp;"",'الإعدادات'!$A$15:$A$29,0)),""))</f>
        <v/>
      </c>
      <c r="F699" s="19">
        <f>IF(B699&amp;""="","",IFERROR(INDEX('الإعدادات'!$C$15:$C$29,MATCH(B699&amp;"",'الإعدادات'!$A$15:$A$29,0)),""))</f>
        <v/>
      </c>
      <c r="G699" s="19">
        <f>IF(B699&amp;""="","",IFERROR(INDEX('الإعدادات'!$D$15:$D$29,MATCH(B699&amp;"",'الإعدادات'!$A$15:$A$29,0)),""))</f>
        <v/>
      </c>
      <c r="H699" s="19">
        <f>IF(AND(ISNUMBER(C699),ISNUMBER(D699)),C699+D699,"")</f>
        <v/>
      </c>
      <c r="I699" s="20">
        <f>IF(ISNUMBER(H699),IF(ISNUMBER(F699),IF(F699+G699=0,"",H699/(F699+G699)),""),"")</f>
        <v/>
      </c>
      <c r="J699" s="6">
        <f>IF(AND(A699&amp;""="",B699&amp;""=""),"",IF(A699&amp;""="","بدون طالب",IF(NOT(ISNUMBER(F699)),"مادة غير موجودة",IF(I699="","ناقص",IF(I699&gt;='الإعدادات'!$B$4,"ناجح","متعثر")))))</f>
        <v/>
      </c>
      <c r="K699" s="21">
        <f>IF(J699="","",IF(OR(J699="ناجح",J699="متعثر"),1,0))</f>
        <v/>
      </c>
      <c r="L699" s="19">
        <f>IF(K699=1,C699*INDEX('الإعدادات'!$E$15:$E$29,MATCH(B699&amp;"",'الإعدادات'!$A$15:$A$29,0)),"")</f>
        <v/>
      </c>
      <c r="M699" s="19">
        <f>IF(K699=1,D699*INDEX('الإعدادات'!$E$15:$E$29,MATCH(B699&amp;"",'الإعدادات'!$A$15:$A$29,0)),"")</f>
        <v/>
      </c>
      <c r="N699" s="19">
        <f>IF(K699=1,(F699+G699)*INDEX('الإعدادات'!$E$15:$E$29,MATCH(B699&amp;"",'الإعدادات'!$A$15:$A$29,0)),"")</f>
        <v/>
      </c>
      <c r="O699" s="15">
        <f>IF(J699="متعثر",COUNTIF($J$6:J699,"متعثر"),"")</f>
        <v/>
      </c>
      <c r="P699" s="6">
        <f>IF(J699="","",IF(J699="بدون طالب","اختر الطالب",IF(J699="مادة غير موجودة","اختر المادة من الإعدادات",IF(COUNTIF('الطلاب'!$A$6:$A$305,A699&amp;"")=0,"الطالب غير موجود في الطلاب",IF(IF(ISNUMBER(C699),IF(ISNUMBER(F699),IF(C699&gt;F699,1,0),0),0)=1,"أعمال السنة أكبر من الحد الأقصى",IF(IF(ISNUMBER(D699),IF(ISNUMBER(G699),IF(D699&gt;G699,1,0),0),0)=1,"النهائي أكبر من الحد الأقصى",IF(J699="ناقص","درجة غير مكتوبة","")))))))</f>
        <v/>
      </c>
    </row>
    <row r="700">
      <c r="A700" s="5" t="n"/>
      <c r="B700" s="5" t="n"/>
      <c r="C700" s="18" t="n"/>
      <c r="D700" s="18" t="n"/>
      <c r="E700" s="6">
        <f>IF(B700&amp;""="","",IFERROR(INDEX('الإعدادات'!$B$15:$B$29,MATCH(B700&amp;"",'الإعدادات'!$A$15:$A$29,0)),""))</f>
        <v/>
      </c>
      <c r="F700" s="19">
        <f>IF(B700&amp;""="","",IFERROR(INDEX('الإعدادات'!$C$15:$C$29,MATCH(B700&amp;"",'الإعدادات'!$A$15:$A$29,0)),""))</f>
        <v/>
      </c>
      <c r="G700" s="19">
        <f>IF(B700&amp;""="","",IFERROR(INDEX('الإعدادات'!$D$15:$D$29,MATCH(B700&amp;"",'الإعدادات'!$A$15:$A$29,0)),""))</f>
        <v/>
      </c>
      <c r="H700" s="19">
        <f>IF(AND(ISNUMBER(C700),ISNUMBER(D700)),C700+D700,"")</f>
        <v/>
      </c>
      <c r="I700" s="20">
        <f>IF(ISNUMBER(H700),IF(ISNUMBER(F700),IF(F700+G700=0,"",H700/(F700+G700)),""),"")</f>
        <v/>
      </c>
      <c r="J700" s="6">
        <f>IF(AND(A700&amp;""="",B700&amp;""=""),"",IF(A700&amp;""="","بدون طالب",IF(NOT(ISNUMBER(F700)),"مادة غير موجودة",IF(I700="","ناقص",IF(I700&gt;='الإعدادات'!$B$4,"ناجح","متعثر")))))</f>
        <v/>
      </c>
      <c r="K700" s="21">
        <f>IF(J700="","",IF(OR(J700="ناجح",J700="متعثر"),1,0))</f>
        <v/>
      </c>
      <c r="L700" s="19">
        <f>IF(K700=1,C700*INDEX('الإعدادات'!$E$15:$E$29,MATCH(B700&amp;"",'الإعدادات'!$A$15:$A$29,0)),"")</f>
        <v/>
      </c>
      <c r="M700" s="19">
        <f>IF(K700=1,D700*INDEX('الإعدادات'!$E$15:$E$29,MATCH(B700&amp;"",'الإعدادات'!$A$15:$A$29,0)),"")</f>
        <v/>
      </c>
      <c r="N700" s="19">
        <f>IF(K700=1,(F700+G700)*INDEX('الإعدادات'!$E$15:$E$29,MATCH(B700&amp;"",'الإعدادات'!$A$15:$A$29,0)),"")</f>
        <v/>
      </c>
      <c r="O700" s="15">
        <f>IF(J700="متعثر",COUNTIF($J$6:J700,"متعثر"),"")</f>
        <v/>
      </c>
      <c r="P700" s="6">
        <f>IF(J700="","",IF(J700="بدون طالب","اختر الطالب",IF(J700="مادة غير موجودة","اختر المادة من الإعدادات",IF(COUNTIF('الطلاب'!$A$6:$A$305,A700&amp;"")=0,"الطالب غير موجود في الطلاب",IF(IF(ISNUMBER(C700),IF(ISNUMBER(F700),IF(C700&gt;F700,1,0),0),0)=1,"أعمال السنة أكبر من الحد الأقصى",IF(IF(ISNUMBER(D700),IF(ISNUMBER(G700),IF(D700&gt;G700,1,0),0),0)=1,"النهائي أكبر من الحد الأقصى",IF(J700="ناقص","درجة غير مكتوبة","")))))))</f>
        <v/>
      </c>
    </row>
    <row r="701">
      <c r="A701" s="5" t="n"/>
      <c r="B701" s="5" t="n"/>
      <c r="C701" s="18" t="n"/>
      <c r="D701" s="18" t="n"/>
      <c r="E701" s="6">
        <f>IF(B701&amp;""="","",IFERROR(INDEX('الإعدادات'!$B$15:$B$29,MATCH(B701&amp;"",'الإعدادات'!$A$15:$A$29,0)),""))</f>
        <v/>
      </c>
      <c r="F701" s="19">
        <f>IF(B701&amp;""="","",IFERROR(INDEX('الإعدادات'!$C$15:$C$29,MATCH(B701&amp;"",'الإعدادات'!$A$15:$A$29,0)),""))</f>
        <v/>
      </c>
      <c r="G701" s="19">
        <f>IF(B701&amp;""="","",IFERROR(INDEX('الإعدادات'!$D$15:$D$29,MATCH(B701&amp;"",'الإعدادات'!$A$15:$A$29,0)),""))</f>
        <v/>
      </c>
      <c r="H701" s="19">
        <f>IF(AND(ISNUMBER(C701),ISNUMBER(D701)),C701+D701,"")</f>
        <v/>
      </c>
      <c r="I701" s="20">
        <f>IF(ISNUMBER(H701),IF(ISNUMBER(F701),IF(F701+G701=0,"",H701/(F701+G701)),""),"")</f>
        <v/>
      </c>
      <c r="J701" s="6">
        <f>IF(AND(A701&amp;""="",B701&amp;""=""),"",IF(A701&amp;""="","بدون طالب",IF(NOT(ISNUMBER(F701)),"مادة غير موجودة",IF(I701="","ناقص",IF(I701&gt;='الإعدادات'!$B$4,"ناجح","متعثر")))))</f>
        <v/>
      </c>
      <c r="K701" s="21">
        <f>IF(J701="","",IF(OR(J701="ناجح",J701="متعثر"),1,0))</f>
        <v/>
      </c>
      <c r="L701" s="19">
        <f>IF(K701=1,C701*INDEX('الإعدادات'!$E$15:$E$29,MATCH(B701&amp;"",'الإعدادات'!$A$15:$A$29,0)),"")</f>
        <v/>
      </c>
      <c r="M701" s="19">
        <f>IF(K701=1,D701*INDEX('الإعدادات'!$E$15:$E$29,MATCH(B701&amp;"",'الإعدادات'!$A$15:$A$29,0)),"")</f>
        <v/>
      </c>
      <c r="N701" s="19">
        <f>IF(K701=1,(F701+G701)*INDEX('الإعدادات'!$E$15:$E$29,MATCH(B701&amp;"",'الإعدادات'!$A$15:$A$29,0)),"")</f>
        <v/>
      </c>
      <c r="O701" s="15">
        <f>IF(J701="متعثر",COUNTIF($J$6:J701,"متعثر"),"")</f>
        <v/>
      </c>
      <c r="P701" s="6">
        <f>IF(J701="","",IF(J701="بدون طالب","اختر الطالب",IF(J701="مادة غير موجودة","اختر المادة من الإعدادات",IF(COUNTIF('الطلاب'!$A$6:$A$305,A701&amp;"")=0,"الطالب غير موجود في الطلاب",IF(IF(ISNUMBER(C701),IF(ISNUMBER(F701),IF(C701&gt;F701,1,0),0),0)=1,"أعمال السنة أكبر من الحد الأقصى",IF(IF(ISNUMBER(D701),IF(ISNUMBER(G701),IF(D701&gt;G701,1,0),0),0)=1,"النهائي أكبر من الحد الأقصى",IF(J701="ناقص","درجة غير مكتوبة","")))))))</f>
        <v/>
      </c>
    </row>
    <row r="702">
      <c r="A702" s="5" t="n"/>
      <c r="B702" s="5" t="n"/>
      <c r="C702" s="18" t="n"/>
      <c r="D702" s="18" t="n"/>
      <c r="E702" s="6">
        <f>IF(B702&amp;""="","",IFERROR(INDEX('الإعدادات'!$B$15:$B$29,MATCH(B702&amp;"",'الإعدادات'!$A$15:$A$29,0)),""))</f>
        <v/>
      </c>
      <c r="F702" s="19">
        <f>IF(B702&amp;""="","",IFERROR(INDEX('الإعدادات'!$C$15:$C$29,MATCH(B702&amp;"",'الإعدادات'!$A$15:$A$29,0)),""))</f>
        <v/>
      </c>
      <c r="G702" s="19">
        <f>IF(B702&amp;""="","",IFERROR(INDEX('الإعدادات'!$D$15:$D$29,MATCH(B702&amp;"",'الإعدادات'!$A$15:$A$29,0)),""))</f>
        <v/>
      </c>
      <c r="H702" s="19">
        <f>IF(AND(ISNUMBER(C702),ISNUMBER(D702)),C702+D702,"")</f>
        <v/>
      </c>
      <c r="I702" s="20">
        <f>IF(ISNUMBER(H702),IF(ISNUMBER(F702),IF(F702+G702=0,"",H702/(F702+G702)),""),"")</f>
        <v/>
      </c>
      <c r="J702" s="6">
        <f>IF(AND(A702&amp;""="",B702&amp;""=""),"",IF(A702&amp;""="","بدون طالب",IF(NOT(ISNUMBER(F702)),"مادة غير موجودة",IF(I702="","ناقص",IF(I702&gt;='الإعدادات'!$B$4,"ناجح","متعثر")))))</f>
        <v/>
      </c>
      <c r="K702" s="21">
        <f>IF(J702="","",IF(OR(J702="ناجح",J702="متعثر"),1,0))</f>
        <v/>
      </c>
      <c r="L702" s="19">
        <f>IF(K702=1,C702*INDEX('الإعدادات'!$E$15:$E$29,MATCH(B702&amp;"",'الإعدادات'!$A$15:$A$29,0)),"")</f>
        <v/>
      </c>
      <c r="M702" s="19">
        <f>IF(K702=1,D702*INDEX('الإعدادات'!$E$15:$E$29,MATCH(B702&amp;"",'الإعدادات'!$A$15:$A$29,0)),"")</f>
        <v/>
      </c>
      <c r="N702" s="19">
        <f>IF(K702=1,(F702+G702)*INDEX('الإعدادات'!$E$15:$E$29,MATCH(B702&amp;"",'الإعدادات'!$A$15:$A$29,0)),"")</f>
        <v/>
      </c>
      <c r="O702" s="15">
        <f>IF(J702="متعثر",COUNTIF($J$6:J702,"متعثر"),"")</f>
        <v/>
      </c>
      <c r="P702" s="6">
        <f>IF(J702="","",IF(J702="بدون طالب","اختر الطالب",IF(J702="مادة غير موجودة","اختر المادة من الإعدادات",IF(COUNTIF('الطلاب'!$A$6:$A$305,A702&amp;"")=0,"الطالب غير موجود في الطلاب",IF(IF(ISNUMBER(C702),IF(ISNUMBER(F702),IF(C702&gt;F702,1,0),0),0)=1,"أعمال السنة أكبر من الحد الأقصى",IF(IF(ISNUMBER(D702),IF(ISNUMBER(G702),IF(D702&gt;G702,1,0),0),0)=1,"النهائي أكبر من الحد الأقصى",IF(J702="ناقص","درجة غير مكتوبة","")))))))</f>
        <v/>
      </c>
    </row>
    <row r="703">
      <c r="A703" s="5" t="n"/>
      <c r="B703" s="5" t="n"/>
      <c r="C703" s="18" t="n"/>
      <c r="D703" s="18" t="n"/>
      <c r="E703" s="6">
        <f>IF(B703&amp;""="","",IFERROR(INDEX('الإعدادات'!$B$15:$B$29,MATCH(B703&amp;"",'الإعدادات'!$A$15:$A$29,0)),""))</f>
        <v/>
      </c>
      <c r="F703" s="19">
        <f>IF(B703&amp;""="","",IFERROR(INDEX('الإعدادات'!$C$15:$C$29,MATCH(B703&amp;"",'الإعدادات'!$A$15:$A$29,0)),""))</f>
        <v/>
      </c>
      <c r="G703" s="19">
        <f>IF(B703&amp;""="","",IFERROR(INDEX('الإعدادات'!$D$15:$D$29,MATCH(B703&amp;"",'الإعدادات'!$A$15:$A$29,0)),""))</f>
        <v/>
      </c>
      <c r="H703" s="19">
        <f>IF(AND(ISNUMBER(C703),ISNUMBER(D703)),C703+D703,"")</f>
        <v/>
      </c>
      <c r="I703" s="20">
        <f>IF(ISNUMBER(H703),IF(ISNUMBER(F703),IF(F703+G703=0,"",H703/(F703+G703)),""),"")</f>
        <v/>
      </c>
      <c r="J703" s="6">
        <f>IF(AND(A703&amp;""="",B703&amp;""=""),"",IF(A703&amp;""="","بدون طالب",IF(NOT(ISNUMBER(F703)),"مادة غير موجودة",IF(I703="","ناقص",IF(I703&gt;='الإعدادات'!$B$4,"ناجح","متعثر")))))</f>
        <v/>
      </c>
      <c r="K703" s="21">
        <f>IF(J703="","",IF(OR(J703="ناجح",J703="متعثر"),1,0))</f>
        <v/>
      </c>
      <c r="L703" s="19">
        <f>IF(K703=1,C703*INDEX('الإعدادات'!$E$15:$E$29,MATCH(B703&amp;"",'الإعدادات'!$A$15:$A$29,0)),"")</f>
        <v/>
      </c>
      <c r="M703" s="19">
        <f>IF(K703=1,D703*INDEX('الإعدادات'!$E$15:$E$29,MATCH(B703&amp;"",'الإعدادات'!$A$15:$A$29,0)),"")</f>
        <v/>
      </c>
      <c r="N703" s="19">
        <f>IF(K703=1,(F703+G703)*INDEX('الإعدادات'!$E$15:$E$29,MATCH(B703&amp;"",'الإعدادات'!$A$15:$A$29,0)),"")</f>
        <v/>
      </c>
      <c r="O703" s="15">
        <f>IF(J703="متعثر",COUNTIF($J$6:J703,"متعثر"),"")</f>
        <v/>
      </c>
      <c r="P703" s="6">
        <f>IF(J703="","",IF(J703="بدون طالب","اختر الطالب",IF(J703="مادة غير موجودة","اختر المادة من الإعدادات",IF(COUNTIF('الطلاب'!$A$6:$A$305,A703&amp;"")=0,"الطالب غير موجود في الطلاب",IF(IF(ISNUMBER(C703),IF(ISNUMBER(F703),IF(C703&gt;F703,1,0),0),0)=1,"أعمال السنة أكبر من الحد الأقصى",IF(IF(ISNUMBER(D703),IF(ISNUMBER(G703),IF(D703&gt;G703,1,0),0),0)=1,"النهائي أكبر من الحد الأقصى",IF(J703="ناقص","درجة غير مكتوبة","")))))))</f>
        <v/>
      </c>
    </row>
    <row r="704">
      <c r="A704" s="5" t="n"/>
      <c r="B704" s="5" t="n"/>
      <c r="C704" s="18" t="n"/>
      <c r="D704" s="18" t="n"/>
      <c r="E704" s="6">
        <f>IF(B704&amp;""="","",IFERROR(INDEX('الإعدادات'!$B$15:$B$29,MATCH(B704&amp;"",'الإعدادات'!$A$15:$A$29,0)),""))</f>
        <v/>
      </c>
      <c r="F704" s="19">
        <f>IF(B704&amp;""="","",IFERROR(INDEX('الإعدادات'!$C$15:$C$29,MATCH(B704&amp;"",'الإعدادات'!$A$15:$A$29,0)),""))</f>
        <v/>
      </c>
      <c r="G704" s="19">
        <f>IF(B704&amp;""="","",IFERROR(INDEX('الإعدادات'!$D$15:$D$29,MATCH(B704&amp;"",'الإعدادات'!$A$15:$A$29,0)),""))</f>
        <v/>
      </c>
      <c r="H704" s="19">
        <f>IF(AND(ISNUMBER(C704),ISNUMBER(D704)),C704+D704,"")</f>
        <v/>
      </c>
      <c r="I704" s="20">
        <f>IF(ISNUMBER(H704),IF(ISNUMBER(F704),IF(F704+G704=0,"",H704/(F704+G704)),""),"")</f>
        <v/>
      </c>
      <c r="J704" s="6">
        <f>IF(AND(A704&amp;""="",B704&amp;""=""),"",IF(A704&amp;""="","بدون طالب",IF(NOT(ISNUMBER(F704)),"مادة غير موجودة",IF(I704="","ناقص",IF(I704&gt;='الإعدادات'!$B$4,"ناجح","متعثر")))))</f>
        <v/>
      </c>
      <c r="K704" s="21">
        <f>IF(J704="","",IF(OR(J704="ناجح",J704="متعثر"),1,0))</f>
        <v/>
      </c>
      <c r="L704" s="19">
        <f>IF(K704=1,C704*INDEX('الإعدادات'!$E$15:$E$29,MATCH(B704&amp;"",'الإعدادات'!$A$15:$A$29,0)),"")</f>
        <v/>
      </c>
      <c r="M704" s="19">
        <f>IF(K704=1,D704*INDEX('الإعدادات'!$E$15:$E$29,MATCH(B704&amp;"",'الإعدادات'!$A$15:$A$29,0)),"")</f>
        <v/>
      </c>
      <c r="N704" s="19">
        <f>IF(K704=1,(F704+G704)*INDEX('الإعدادات'!$E$15:$E$29,MATCH(B704&amp;"",'الإعدادات'!$A$15:$A$29,0)),"")</f>
        <v/>
      </c>
      <c r="O704" s="15">
        <f>IF(J704="متعثر",COUNTIF($J$6:J704,"متعثر"),"")</f>
        <v/>
      </c>
      <c r="P704" s="6">
        <f>IF(J704="","",IF(J704="بدون طالب","اختر الطالب",IF(J704="مادة غير موجودة","اختر المادة من الإعدادات",IF(COUNTIF('الطلاب'!$A$6:$A$305,A704&amp;"")=0,"الطالب غير موجود في الطلاب",IF(IF(ISNUMBER(C704),IF(ISNUMBER(F704),IF(C704&gt;F704,1,0),0),0)=1,"أعمال السنة أكبر من الحد الأقصى",IF(IF(ISNUMBER(D704),IF(ISNUMBER(G704),IF(D704&gt;G704,1,0),0),0)=1,"النهائي أكبر من الحد الأقصى",IF(J704="ناقص","درجة غير مكتوبة","")))))))</f>
        <v/>
      </c>
    </row>
    <row r="705">
      <c r="A705" s="5" t="n"/>
      <c r="B705" s="5" t="n"/>
      <c r="C705" s="18" t="n"/>
      <c r="D705" s="18" t="n"/>
      <c r="E705" s="6">
        <f>IF(B705&amp;""="","",IFERROR(INDEX('الإعدادات'!$B$15:$B$29,MATCH(B705&amp;"",'الإعدادات'!$A$15:$A$29,0)),""))</f>
        <v/>
      </c>
      <c r="F705" s="19">
        <f>IF(B705&amp;""="","",IFERROR(INDEX('الإعدادات'!$C$15:$C$29,MATCH(B705&amp;"",'الإعدادات'!$A$15:$A$29,0)),""))</f>
        <v/>
      </c>
      <c r="G705" s="19">
        <f>IF(B705&amp;""="","",IFERROR(INDEX('الإعدادات'!$D$15:$D$29,MATCH(B705&amp;"",'الإعدادات'!$A$15:$A$29,0)),""))</f>
        <v/>
      </c>
      <c r="H705" s="19">
        <f>IF(AND(ISNUMBER(C705),ISNUMBER(D705)),C705+D705,"")</f>
        <v/>
      </c>
      <c r="I705" s="20">
        <f>IF(ISNUMBER(H705),IF(ISNUMBER(F705),IF(F705+G705=0,"",H705/(F705+G705)),""),"")</f>
        <v/>
      </c>
      <c r="J705" s="6">
        <f>IF(AND(A705&amp;""="",B705&amp;""=""),"",IF(A705&amp;""="","بدون طالب",IF(NOT(ISNUMBER(F705)),"مادة غير موجودة",IF(I705="","ناقص",IF(I705&gt;='الإعدادات'!$B$4,"ناجح","متعثر")))))</f>
        <v/>
      </c>
      <c r="K705" s="21">
        <f>IF(J705="","",IF(OR(J705="ناجح",J705="متعثر"),1,0))</f>
        <v/>
      </c>
      <c r="L705" s="19">
        <f>IF(K705=1,C705*INDEX('الإعدادات'!$E$15:$E$29,MATCH(B705&amp;"",'الإعدادات'!$A$15:$A$29,0)),"")</f>
        <v/>
      </c>
      <c r="M705" s="19">
        <f>IF(K705=1,D705*INDEX('الإعدادات'!$E$15:$E$29,MATCH(B705&amp;"",'الإعدادات'!$A$15:$A$29,0)),"")</f>
        <v/>
      </c>
      <c r="N705" s="19">
        <f>IF(K705=1,(F705+G705)*INDEX('الإعدادات'!$E$15:$E$29,MATCH(B705&amp;"",'الإعدادات'!$A$15:$A$29,0)),"")</f>
        <v/>
      </c>
      <c r="O705" s="15">
        <f>IF(J705="متعثر",COUNTIF($J$6:J705,"متعثر"),"")</f>
        <v/>
      </c>
      <c r="P705" s="6">
        <f>IF(J705="","",IF(J705="بدون طالب","اختر الطالب",IF(J705="مادة غير موجودة","اختر المادة من الإعدادات",IF(COUNTIF('الطلاب'!$A$6:$A$305,A705&amp;"")=0,"الطالب غير موجود في الطلاب",IF(IF(ISNUMBER(C705),IF(ISNUMBER(F705),IF(C705&gt;F705,1,0),0),0)=1,"أعمال السنة أكبر من الحد الأقصى",IF(IF(ISNUMBER(D705),IF(ISNUMBER(G705),IF(D705&gt;G705,1,0),0),0)=1,"النهائي أكبر من الحد الأقصى",IF(J705="ناقص","درجة غير مكتوبة","")))))))</f>
        <v/>
      </c>
    </row>
    <row r="706">
      <c r="A706" s="5" t="n"/>
      <c r="B706" s="5" t="n"/>
      <c r="C706" s="18" t="n"/>
      <c r="D706" s="18" t="n"/>
      <c r="E706" s="6">
        <f>IF(B706&amp;""="","",IFERROR(INDEX('الإعدادات'!$B$15:$B$29,MATCH(B706&amp;"",'الإعدادات'!$A$15:$A$29,0)),""))</f>
        <v/>
      </c>
      <c r="F706" s="19">
        <f>IF(B706&amp;""="","",IFERROR(INDEX('الإعدادات'!$C$15:$C$29,MATCH(B706&amp;"",'الإعدادات'!$A$15:$A$29,0)),""))</f>
        <v/>
      </c>
      <c r="G706" s="19">
        <f>IF(B706&amp;""="","",IFERROR(INDEX('الإعدادات'!$D$15:$D$29,MATCH(B706&amp;"",'الإعدادات'!$A$15:$A$29,0)),""))</f>
        <v/>
      </c>
      <c r="H706" s="19">
        <f>IF(AND(ISNUMBER(C706),ISNUMBER(D706)),C706+D706,"")</f>
        <v/>
      </c>
      <c r="I706" s="20">
        <f>IF(ISNUMBER(H706),IF(ISNUMBER(F706),IF(F706+G706=0,"",H706/(F706+G706)),""),"")</f>
        <v/>
      </c>
      <c r="J706" s="6">
        <f>IF(AND(A706&amp;""="",B706&amp;""=""),"",IF(A706&amp;""="","بدون طالب",IF(NOT(ISNUMBER(F706)),"مادة غير موجودة",IF(I706="","ناقص",IF(I706&gt;='الإعدادات'!$B$4,"ناجح","متعثر")))))</f>
        <v/>
      </c>
      <c r="K706" s="21">
        <f>IF(J706="","",IF(OR(J706="ناجح",J706="متعثر"),1,0))</f>
        <v/>
      </c>
      <c r="L706" s="19">
        <f>IF(K706=1,C706*INDEX('الإعدادات'!$E$15:$E$29,MATCH(B706&amp;"",'الإعدادات'!$A$15:$A$29,0)),"")</f>
        <v/>
      </c>
      <c r="M706" s="19">
        <f>IF(K706=1,D706*INDEX('الإعدادات'!$E$15:$E$29,MATCH(B706&amp;"",'الإعدادات'!$A$15:$A$29,0)),"")</f>
        <v/>
      </c>
      <c r="N706" s="19">
        <f>IF(K706=1,(F706+G706)*INDEX('الإعدادات'!$E$15:$E$29,MATCH(B706&amp;"",'الإعدادات'!$A$15:$A$29,0)),"")</f>
        <v/>
      </c>
      <c r="O706" s="15">
        <f>IF(J706="متعثر",COUNTIF($J$6:J706,"متعثر"),"")</f>
        <v/>
      </c>
      <c r="P706" s="6">
        <f>IF(J706="","",IF(J706="بدون طالب","اختر الطالب",IF(J706="مادة غير موجودة","اختر المادة من الإعدادات",IF(COUNTIF('الطلاب'!$A$6:$A$305,A706&amp;"")=0,"الطالب غير موجود في الطلاب",IF(IF(ISNUMBER(C706),IF(ISNUMBER(F706),IF(C706&gt;F706,1,0),0),0)=1,"أعمال السنة أكبر من الحد الأقصى",IF(IF(ISNUMBER(D706),IF(ISNUMBER(G706),IF(D706&gt;G706,1,0),0),0)=1,"النهائي أكبر من الحد الأقصى",IF(J706="ناقص","درجة غير مكتوبة","")))))))</f>
        <v/>
      </c>
    </row>
    <row r="707">
      <c r="A707" s="5" t="n"/>
      <c r="B707" s="5" t="n"/>
      <c r="C707" s="18" t="n"/>
      <c r="D707" s="18" t="n"/>
      <c r="E707" s="6">
        <f>IF(B707&amp;""="","",IFERROR(INDEX('الإعدادات'!$B$15:$B$29,MATCH(B707&amp;"",'الإعدادات'!$A$15:$A$29,0)),""))</f>
        <v/>
      </c>
      <c r="F707" s="19">
        <f>IF(B707&amp;""="","",IFERROR(INDEX('الإعدادات'!$C$15:$C$29,MATCH(B707&amp;"",'الإعدادات'!$A$15:$A$29,0)),""))</f>
        <v/>
      </c>
      <c r="G707" s="19">
        <f>IF(B707&amp;""="","",IFERROR(INDEX('الإعدادات'!$D$15:$D$29,MATCH(B707&amp;"",'الإعدادات'!$A$15:$A$29,0)),""))</f>
        <v/>
      </c>
      <c r="H707" s="19">
        <f>IF(AND(ISNUMBER(C707),ISNUMBER(D707)),C707+D707,"")</f>
        <v/>
      </c>
      <c r="I707" s="20">
        <f>IF(ISNUMBER(H707),IF(ISNUMBER(F707),IF(F707+G707=0,"",H707/(F707+G707)),""),"")</f>
        <v/>
      </c>
      <c r="J707" s="6">
        <f>IF(AND(A707&amp;""="",B707&amp;""=""),"",IF(A707&amp;""="","بدون طالب",IF(NOT(ISNUMBER(F707)),"مادة غير موجودة",IF(I707="","ناقص",IF(I707&gt;='الإعدادات'!$B$4,"ناجح","متعثر")))))</f>
        <v/>
      </c>
      <c r="K707" s="21">
        <f>IF(J707="","",IF(OR(J707="ناجح",J707="متعثر"),1,0))</f>
        <v/>
      </c>
      <c r="L707" s="19">
        <f>IF(K707=1,C707*INDEX('الإعدادات'!$E$15:$E$29,MATCH(B707&amp;"",'الإعدادات'!$A$15:$A$29,0)),"")</f>
        <v/>
      </c>
      <c r="M707" s="19">
        <f>IF(K707=1,D707*INDEX('الإعدادات'!$E$15:$E$29,MATCH(B707&amp;"",'الإعدادات'!$A$15:$A$29,0)),"")</f>
        <v/>
      </c>
      <c r="N707" s="19">
        <f>IF(K707=1,(F707+G707)*INDEX('الإعدادات'!$E$15:$E$29,MATCH(B707&amp;"",'الإعدادات'!$A$15:$A$29,0)),"")</f>
        <v/>
      </c>
      <c r="O707" s="15">
        <f>IF(J707="متعثر",COUNTIF($J$6:J707,"متعثر"),"")</f>
        <v/>
      </c>
      <c r="P707" s="6">
        <f>IF(J707="","",IF(J707="بدون طالب","اختر الطالب",IF(J707="مادة غير موجودة","اختر المادة من الإعدادات",IF(COUNTIF('الطلاب'!$A$6:$A$305,A707&amp;"")=0,"الطالب غير موجود في الطلاب",IF(IF(ISNUMBER(C707),IF(ISNUMBER(F707),IF(C707&gt;F707,1,0),0),0)=1,"أعمال السنة أكبر من الحد الأقصى",IF(IF(ISNUMBER(D707),IF(ISNUMBER(G707),IF(D707&gt;G707,1,0),0),0)=1,"النهائي أكبر من الحد الأقصى",IF(J707="ناقص","درجة غير مكتوبة","")))))))</f>
        <v/>
      </c>
    </row>
    <row r="708">
      <c r="A708" s="5" t="n"/>
      <c r="B708" s="5" t="n"/>
      <c r="C708" s="18" t="n"/>
      <c r="D708" s="18" t="n"/>
      <c r="E708" s="6">
        <f>IF(B708&amp;""="","",IFERROR(INDEX('الإعدادات'!$B$15:$B$29,MATCH(B708&amp;"",'الإعدادات'!$A$15:$A$29,0)),""))</f>
        <v/>
      </c>
      <c r="F708" s="19">
        <f>IF(B708&amp;""="","",IFERROR(INDEX('الإعدادات'!$C$15:$C$29,MATCH(B708&amp;"",'الإعدادات'!$A$15:$A$29,0)),""))</f>
        <v/>
      </c>
      <c r="G708" s="19">
        <f>IF(B708&amp;""="","",IFERROR(INDEX('الإعدادات'!$D$15:$D$29,MATCH(B708&amp;"",'الإعدادات'!$A$15:$A$29,0)),""))</f>
        <v/>
      </c>
      <c r="H708" s="19">
        <f>IF(AND(ISNUMBER(C708),ISNUMBER(D708)),C708+D708,"")</f>
        <v/>
      </c>
      <c r="I708" s="20">
        <f>IF(ISNUMBER(H708),IF(ISNUMBER(F708),IF(F708+G708=0,"",H708/(F708+G708)),""),"")</f>
        <v/>
      </c>
      <c r="J708" s="6">
        <f>IF(AND(A708&amp;""="",B708&amp;""=""),"",IF(A708&amp;""="","بدون طالب",IF(NOT(ISNUMBER(F708)),"مادة غير موجودة",IF(I708="","ناقص",IF(I708&gt;='الإعدادات'!$B$4,"ناجح","متعثر")))))</f>
        <v/>
      </c>
      <c r="K708" s="21">
        <f>IF(J708="","",IF(OR(J708="ناجح",J708="متعثر"),1,0))</f>
        <v/>
      </c>
      <c r="L708" s="19">
        <f>IF(K708=1,C708*INDEX('الإعدادات'!$E$15:$E$29,MATCH(B708&amp;"",'الإعدادات'!$A$15:$A$29,0)),"")</f>
        <v/>
      </c>
      <c r="M708" s="19">
        <f>IF(K708=1,D708*INDEX('الإعدادات'!$E$15:$E$29,MATCH(B708&amp;"",'الإعدادات'!$A$15:$A$29,0)),"")</f>
        <v/>
      </c>
      <c r="N708" s="19">
        <f>IF(K708=1,(F708+G708)*INDEX('الإعدادات'!$E$15:$E$29,MATCH(B708&amp;"",'الإعدادات'!$A$15:$A$29,0)),"")</f>
        <v/>
      </c>
      <c r="O708" s="15">
        <f>IF(J708="متعثر",COUNTIF($J$6:J708,"متعثر"),"")</f>
        <v/>
      </c>
      <c r="P708" s="6">
        <f>IF(J708="","",IF(J708="بدون طالب","اختر الطالب",IF(J708="مادة غير موجودة","اختر المادة من الإعدادات",IF(COUNTIF('الطلاب'!$A$6:$A$305,A708&amp;"")=0,"الطالب غير موجود في الطلاب",IF(IF(ISNUMBER(C708),IF(ISNUMBER(F708),IF(C708&gt;F708,1,0),0),0)=1,"أعمال السنة أكبر من الحد الأقصى",IF(IF(ISNUMBER(D708),IF(ISNUMBER(G708),IF(D708&gt;G708,1,0),0),0)=1,"النهائي أكبر من الحد الأقصى",IF(J708="ناقص","درجة غير مكتوبة","")))))))</f>
        <v/>
      </c>
    </row>
    <row r="709">
      <c r="A709" s="5" t="n"/>
      <c r="B709" s="5" t="n"/>
      <c r="C709" s="18" t="n"/>
      <c r="D709" s="18" t="n"/>
      <c r="E709" s="6">
        <f>IF(B709&amp;""="","",IFERROR(INDEX('الإعدادات'!$B$15:$B$29,MATCH(B709&amp;"",'الإعدادات'!$A$15:$A$29,0)),""))</f>
        <v/>
      </c>
      <c r="F709" s="19">
        <f>IF(B709&amp;""="","",IFERROR(INDEX('الإعدادات'!$C$15:$C$29,MATCH(B709&amp;"",'الإعدادات'!$A$15:$A$29,0)),""))</f>
        <v/>
      </c>
      <c r="G709" s="19">
        <f>IF(B709&amp;""="","",IFERROR(INDEX('الإعدادات'!$D$15:$D$29,MATCH(B709&amp;"",'الإعدادات'!$A$15:$A$29,0)),""))</f>
        <v/>
      </c>
      <c r="H709" s="19">
        <f>IF(AND(ISNUMBER(C709),ISNUMBER(D709)),C709+D709,"")</f>
        <v/>
      </c>
      <c r="I709" s="20">
        <f>IF(ISNUMBER(H709),IF(ISNUMBER(F709),IF(F709+G709=0,"",H709/(F709+G709)),""),"")</f>
        <v/>
      </c>
      <c r="J709" s="6">
        <f>IF(AND(A709&amp;""="",B709&amp;""=""),"",IF(A709&amp;""="","بدون طالب",IF(NOT(ISNUMBER(F709)),"مادة غير موجودة",IF(I709="","ناقص",IF(I709&gt;='الإعدادات'!$B$4,"ناجح","متعثر")))))</f>
        <v/>
      </c>
      <c r="K709" s="21">
        <f>IF(J709="","",IF(OR(J709="ناجح",J709="متعثر"),1,0))</f>
        <v/>
      </c>
      <c r="L709" s="19">
        <f>IF(K709=1,C709*INDEX('الإعدادات'!$E$15:$E$29,MATCH(B709&amp;"",'الإعدادات'!$A$15:$A$29,0)),"")</f>
        <v/>
      </c>
      <c r="M709" s="19">
        <f>IF(K709=1,D709*INDEX('الإعدادات'!$E$15:$E$29,MATCH(B709&amp;"",'الإعدادات'!$A$15:$A$29,0)),"")</f>
        <v/>
      </c>
      <c r="N709" s="19">
        <f>IF(K709=1,(F709+G709)*INDEX('الإعدادات'!$E$15:$E$29,MATCH(B709&amp;"",'الإعدادات'!$A$15:$A$29,0)),"")</f>
        <v/>
      </c>
      <c r="O709" s="15">
        <f>IF(J709="متعثر",COUNTIF($J$6:J709,"متعثر"),"")</f>
        <v/>
      </c>
      <c r="P709" s="6">
        <f>IF(J709="","",IF(J709="بدون طالب","اختر الطالب",IF(J709="مادة غير موجودة","اختر المادة من الإعدادات",IF(COUNTIF('الطلاب'!$A$6:$A$305,A709&amp;"")=0,"الطالب غير موجود في الطلاب",IF(IF(ISNUMBER(C709),IF(ISNUMBER(F709),IF(C709&gt;F709,1,0),0),0)=1,"أعمال السنة أكبر من الحد الأقصى",IF(IF(ISNUMBER(D709),IF(ISNUMBER(G709),IF(D709&gt;G709,1,0),0),0)=1,"النهائي أكبر من الحد الأقصى",IF(J709="ناقص","درجة غير مكتوبة","")))))))</f>
        <v/>
      </c>
    </row>
    <row r="710">
      <c r="A710" s="5" t="n"/>
      <c r="B710" s="5" t="n"/>
      <c r="C710" s="18" t="n"/>
      <c r="D710" s="18" t="n"/>
      <c r="E710" s="6">
        <f>IF(B710&amp;""="","",IFERROR(INDEX('الإعدادات'!$B$15:$B$29,MATCH(B710&amp;"",'الإعدادات'!$A$15:$A$29,0)),""))</f>
        <v/>
      </c>
      <c r="F710" s="19">
        <f>IF(B710&amp;""="","",IFERROR(INDEX('الإعدادات'!$C$15:$C$29,MATCH(B710&amp;"",'الإعدادات'!$A$15:$A$29,0)),""))</f>
        <v/>
      </c>
      <c r="G710" s="19">
        <f>IF(B710&amp;""="","",IFERROR(INDEX('الإعدادات'!$D$15:$D$29,MATCH(B710&amp;"",'الإعدادات'!$A$15:$A$29,0)),""))</f>
        <v/>
      </c>
      <c r="H710" s="19">
        <f>IF(AND(ISNUMBER(C710),ISNUMBER(D710)),C710+D710,"")</f>
        <v/>
      </c>
      <c r="I710" s="20">
        <f>IF(ISNUMBER(H710),IF(ISNUMBER(F710),IF(F710+G710=0,"",H710/(F710+G710)),""),"")</f>
        <v/>
      </c>
      <c r="J710" s="6">
        <f>IF(AND(A710&amp;""="",B710&amp;""=""),"",IF(A710&amp;""="","بدون طالب",IF(NOT(ISNUMBER(F710)),"مادة غير موجودة",IF(I710="","ناقص",IF(I710&gt;='الإعدادات'!$B$4,"ناجح","متعثر")))))</f>
        <v/>
      </c>
      <c r="K710" s="21">
        <f>IF(J710="","",IF(OR(J710="ناجح",J710="متعثر"),1,0))</f>
        <v/>
      </c>
      <c r="L710" s="19">
        <f>IF(K710=1,C710*INDEX('الإعدادات'!$E$15:$E$29,MATCH(B710&amp;"",'الإعدادات'!$A$15:$A$29,0)),"")</f>
        <v/>
      </c>
      <c r="M710" s="19">
        <f>IF(K710=1,D710*INDEX('الإعدادات'!$E$15:$E$29,MATCH(B710&amp;"",'الإعدادات'!$A$15:$A$29,0)),"")</f>
        <v/>
      </c>
      <c r="N710" s="19">
        <f>IF(K710=1,(F710+G710)*INDEX('الإعدادات'!$E$15:$E$29,MATCH(B710&amp;"",'الإعدادات'!$A$15:$A$29,0)),"")</f>
        <v/>
      </c>
      <c r="O710" s="15">
        <f>IF(J710="متعثر",COUNTIF($J$6:J710,"متعثر"),"")</f>
        <v/>
      </c>
      <c r="P710" s="6">
        <f>IF(J710="","",IF(J710="بدون طالب","اختر الطالب",IF(J710="مادة غير موجودة","اختر المادة من الإعدادات",IF(COUNTIF('الطلاب'!$A$6:$A$305,A710&amp;"")=0,"الطالب غير موجود في الطلاب",IF(IF(ISNUMBER(C710),IF(ISNUMBER(F710),IF(C710&gt;F710,1,0),0),0)=1,"أعمال السنة أكبر من الحد الأقصى",IF(IF(ISNUMBER(D710),IF(ISNUMBER(G710),IF(D710&gt;G710,1,0),0),0)=1,"النهائي أكبر من الحد الأقصى",IF(J710="ناقص","درجة غير مكتوبة","")))))))</f>
        <v/>
      </c>
    </row>
    <row r="711">
      <c r="A711" s="5" t="n"/>
      <c r="B711" s="5" t="n"/>
      <c r="C711" s="18" t="n"/>
      <c r="D711" s="18" t="n"/>
      <c r="E711" s="6">
        <f>IF(B711&amp;""="","",IFERROR(INDEX('الإعدادات'!$B$15:$B$29,MATCH(B711&amp;"",'الإعدادات'!$A$15:$A$29,0)),""))</f>
        <v/>
      </c>
      <c r="F711" s="19">
        <f>IF(B711&amp;""="","",IFERROR(INDEX('الإعدادات'!$C$15:$C$29,MATCH(B711&amp;"",'الإعدادات'!$A$15:$A$29,0)),""))</f>
        <v/>
      </c>
      <c r="G711" s="19">
        <f>IF(B711&amp;""="","",IFERROR(INDEX('الإعدادات'!$D$15:$D$29,MATCH(B711&amp;"",'الإعدادات'!$A$15:$A$29,0)),""))</f>
        <v/>
      </c>
      <c r="H711" s="19">
        <f>IF(AND(ISNUMBER(C711),ISNUMBER(D711)),C711+D711,"")</f>
        <v/>
      </c>
      <c r="I711" s="20">
        <f>IF(ISNUMBER(H711),IF(ISNUMBER(F711),IF(F711+G711=0,"",H711/(F711+G711)),""),"")</f>
        <v/>
      </c>
      <c r="J711" s="6">
        <f>IF(AND(A711&amp;""="",B711&amp;""=""),"",IF(A711&amp;""="","بدون طالب",IF(NOT(ISNUMBER(F711)),"مادة غير موجودة",IF(I711="","ناقص",IF(I711&gt;='الإعدادات'!$B$4,"ناجح","متعثر")))))</f>
        <v/>
      </c>
      <c r="K711" s="21">
        <f>IF(J711="","",IF(OR(J711="ناجح",J711="متعثر"),1,0))</f>
        <v/>
      </c>
      <c r="L711" s="19">
        <f>IF(K711=1,C711*INDEX('الإعدادات'!$E$15:$E$29,MATCH(B711&amp;"",'الإعدادات'!$A$15:$A$29,0)),"")</f>
        <v/>
      </c>
      <c r="M711" s="19">
        <f>IF(K711=1,D711*INDEX('الإعدادات'!$E$15:$E$29,MATCH(B711&amp;"",'الإعدادات'!$A$15:$A$29,0)),"")</f>
        <v/>
      </c>
      <c r="N711" s="19">
        <f>IF(K711=1,(F711+G711)*INDEX('الإعدادات'!$E$15:$E$29,MATCH(B711&amp;"",'الإعدادات'!$A$15:$A$29,0)),"")</f>
        <v/>
      </c>
      <c r="O711" s="15">
        <f>IF(J711="متعثر",COUNTIF($J$6:J711,"متعثر"),"")</f>
        <v/>
      </c>
      <c r="P711" s="6">
        <f>IF(J711="","",IF(J711="بدون طالب","اختر الطالب",IF(J711="مادة غير موجودة","اختر المادة من الإعدادات",IF(COUNTIF('الطلاب'!$A$6:$A$305,A711&amp;"")=0,"الطالب غير موجود في الطلاب",IF(IF(ISNUMBER(C711),IF(ISNUMBER(F711),IF(C711&gt;F711,1,0),0),0)=1,"أعمال السنة أكبر من الحد الأقصى",IF(IF(ISNUMBER(D711),IF(ISNUMBER(G711),IF(D711&gt;G711,1,0),0),0)=1,"النهائي أكبر من الحد الأقصى",IF(J711="ناقص","درجة غير مكتوبة","")))))))</f>
        <v/>
      </c>
    </row>
    <row r="712">
      <c r="A712" s="5" t="n"/>
      <c r="B712" s="5" t="n"/>
      <c r="C712" s="18" t="n"/>
      <c r="D712" s="18" t="n"/>
      <c r="E712" s="6">
        <f>IF(B712&amp;""="","",IFERROR(INDEX('الإعدادات'!$B$15:$B$29,MATCH(B712&amp;"",'الإعدادات'!$A$15:$A$29,0)),""))</f>
        <v/>
      </c>
      <c r="F712" s="19">
        <f>IF(B712&amp;""="","",IFERROR(INDEX('الإعدادات'!$C$15:$C$29,MATCH(B712&amp;"",'الإعدادات'!$A$15:$A$29,0)),""))</f>
        <v/>
      </c>
      <c r="G712" s="19">
        <f>IF(B712&amp;""="","",IFERROR(INDEX('الإعدادات'!$D$15:$D$29,MATCH(B712&amp;"",'الإعدادات'!$A$15:$A$29,0)),""))</f>
        <v/>
      </c>
      <c r="H712" s="19">
        <f>IF(AND(ISNUMBER(C712),ISNUMBER(D712)),C712+D712,"")</f>
        <v/>
      </c>
      <c r="I712" s="20">
        <f>IF(ISNUMBER(H712),IF(ISNUMBER(F712),IF(F712+G712=0,"",H712/(F712+G712)),""),"")</f>
        <v/>
      </c>
      <c r="J712" s="6">
        <f>IF(AND(A712&amp;""="",B712&amp;""=""),"",IF(A712&amp;""="","بدون طالب",IF(NOT(ISNUMBER(F712)),"مادة غير موجودة",IF(I712="","ناقص",IF(I712&gt;='الإعدادات'!$B$4,"ناجح","متعثر")))))</f>
        <v/>
      </c>
      <c r="K712" s="21">
        <f>IF(J712="","",IF(OR(J712="ناجح",J712="متعثر"),1,0))</f>
        <v/>
      </c>
      <c r="L712" s="19">
        <f>IF(K712=1,C712*INDEX('الإعدادات'!$E$15:$E$29,MATCH(B712&amp;"",'الإعدادات'!$A$15:$A$29,0)),"")</f>
        <v/>
      </c>
      <c r="M712" s="19">
        <f>IF(K712=1,D712*INDEX('الإعدادات'!$E$15:$E$29,MATCH(B712&amp;"",'الإعدادات'!$A$15:$A$29,0)),"")</f>
        <v/>
      </c>
      <c r="N712" s="19">
        <f>IF(K712=1,(F712+G712)*INDEX('الإعدادات'!$E$15:$E$29,MATCH(B712&amp;"",'الإعدادات'!$A$15:$A$29,0)),"")</f>
        <v/>
      </c>
      <c r="O712" s="15">
        <f>IF(J712="متعثر",COUNTIF($J$6:J712,"متعثر"),"")</f>
        <v/>
      </c>
      <c r="P712" s="6">
        <f>IF(J712="","",IF(J712="بدون طالب","اختر الطالب",IF(J712="مادة غير موجودة","اختر المادة من الإعدادات",IF(COUNTIF('الطلاب'!$A$6:$A$305,A712&amp;"")=0,"الطالب غير موجود في الطلاب",IF(IF(ISNUMBER(C712),IF(ISNUMBER(F712),IF(C712&gt;F712,1,0),0),0)=1,"أعمال السنة أكبر من الحد الأقصى",IF(IF(ISNUMBER(D712),IF(ISNUMBER(G712),IF(D712&gt;G712,1,0),0),0)=1,"النهائي أكبر من الحد الأقصى",IF(J712="ناقص","درجة غير مكتوبة","")))))))</f>
        <v/>
      </c>
    </row>
    <row r="713">
      <c r="A713" s="5" t="n"/>
      <c r="B713" s="5" t="n"/>
      <c r="C713" s="18" t="n"/>
      <c r="D713" s="18" t="n"/>
      <c r="E713" s="6">
        <f>IF(B713&amp;""="","",IFERROR(INDEX('الإعدادات'!$B$15:$B$29,MATCH(B713&amp;"",'الإعدادات'!$A$15:$A$29,0)),""))</f>
        <v/>
      </c>
      <c r="F713" s="19">
        <f>IF(B713&amp;""="","",IFERROR(INDEX('الإعدادات'!$C$15:$C$29,MATCH(B713&amp;"",'الإعدادات'!$A$15:$A$29,0)),""))</f>
        <v/>
      </c>
      <c r="G713" s="19">
        <f>IF(B713&amp;""="","",IFERROR(INDEX('الإعدادات'!$D$15:$D$29,MATCH(B713&amp;"",'الإعدادات'!$A$15:$A$29,0)),""))</f>
        <v/>
      </c>
      <c r="H713" s="19">
        <f>IF(AND(ISNUMBER(C713),ISNUMBER(D713)),C713+D713,"")</f>
        <v/>
      </c>
      <c r="I713" s="20">
        <f>IF(ISNUMBER(H713),IF(ISNUMBER(F713),IF(F713+G713=0,"",H713/(F713+G713)),""),"")</f>
        <v/>
      </c>
      <c r="J713" s="6">
        <f>IF(AND(A713&amp;""="",B713&amp;""=""),"",IF(A713&amp;""="","بدون طالب",IF(NOT(ISNUMBER(F713)),"مادة غير موجودة",IF(I713="","ناقص",IF(I713&gt;='الإعدادات'!$B$4,"ناجح","متعثر")))))</f>
        <v/>
      </c>
      <c r="K713" s="21">
        <f>IF(J713="","",IF(OR(J713="ناجح",J713="متعثر"),1,0))</f>
        <v/>
      </c>
      <c r="L713" s="19">
        <f>IF(K713=1,C713*INDEX('الإعدادات'!$E$15:$E$29,MATCH(B713&amp;"",'الإعدادات'!$A$15:$A$29,0)),"")</f>
        <v/>
      </c>
      <c r="M713" s="19">
        <f>IF(K713=1,D713*INDEX('الإعدادات'!$E$15:$E$29,MATCH(B713&amp;"",'الإعدادات'!$A$15:$A$29,0)),"")</f>
        <v/>
      </c>
      <c r="N713" s="19">
        <f>IF(K713=1,(F713+G713)*INDEX('الإعدادات'!$E$15:$E$29,MATCH(B713&amp;"",'الإعدادات'!$A$15:$A$29,0)),"")</f>
        <v/>
      </c>
      <c r="O713" s="15">
        <f>IF(J713="متعثر",COUNTIF($J$6:J713,"متعثر"),"")</f>
        <v/>
      </c>
      <c r="P713" s="6">
        <f>IF(J713="","",IF(J713="بدون طالب","اختر الطالب",IF(J713="مادة غير موجودة","اختر المادة من الإعدادات",IF(COUNTIF('الطلاب'!$A$6:$A$305,A713&amp;"")=0,"الطالب غير موجود في الطلاب",IF(IF(ISNUMBER(C713),IF(ISNUMBER(F713),IF(C713&gt;F713,1,0),0),0)=1,"أعمال السنة أكبر من الحد الأقصى",IF(IF(ISNUMBER(D713),IF(ISNUMBER(G713),IF(D713&gt;G713,1,0),0),0)=1,"النهائي أكبر من الحد الأقصى",IF(J713="ناقص","درجة غير مكتوبة","")))))))</f>
        <v/>
      </c>
    </row>
    <row r="714">
      <c r="A714" s="5" t="n"/>
      <c r="B714" s="5" t="n"/>
      <c r="C714" s="18" t="n"/>
      <c r="D714" s="18" t="n"/>
      <c r="E714" s="6">
        <f>IF(B714&amp;""="","",IFERROR(INDEX('الإعدادات'!$B$15:$B$29,MATCH(B714&amp;"",'الإعدادات'!$A$15:$A$29,0)),""))</f>
        <v/>
      </c>
      <c r="F714" s="19">
        <f>IF(B714&amp;""="","",IFERROR(INDEX('الإعدادات'!$C$15:$C$29,MATCH(B714&amp;"",'الإعدادات'!$A$15:$A$29,0)),""))</f>
        <v/>
      </c>
      <c r="G714" s="19">
        <f>IF(B714&amp;""="","",IFERROR(INDEX('الإعدادات'!$D$15:$D$29,MATCH(B714&amp;"",'الإعدادات'!$A$15:$A$29,0)),""))</f>
        <v/>
      </c>
      <c r="H714" s="19">
        <f>IF(AND(ISNUMBER(C714),ISNUMBER(D714)),C714+D714,"")</f>
        <v/>
      </c>
      <c r="I714" s="20">
        <f>IF(ISNUMBER(H714),IF(ISNUMBER(F714),IF(F714+G714=0,"",H714/(F714+G714)),""),"")</f>
        <v/>
      </c>
      <c r="J714" s="6">
        <f>IF(AND(A714&amp;""="",B714&amp;""=""),"",IF(A714&amp;""="","بدون طالب",IF(NOT(ISNUMBER(F714)),"مادة غير موجودة",IF(I714="","ناقص",IF(I714&gt;='الإعدادات'!$B$4,"ناجح","متعثر")))))</f>
        <v/>
      </c>
      <c r="K714" s="21">
        <f>IF(J714="","",IF(OR(J714="ناجح",J714="متعثر"),1,0))</f>
        <v/>
      </c>
      <c r="L714" s="19">
        <f>IF(K714=1,C714*INDEX('الإعدادات'!$E$15:$E$29,MATCH(B714&amp;"",'الإعدادات'!$A$15:$A$29,0)),"")</f>
        <v/>
      </c>
      <c r="M714" s="19">
        <f>IF(K714=1,D714*INDEX('الإعدادات'!$E$15:$E$29,MATCH(B714&amp;"",'الإعدادات'!$A$15:$A$29,0)),"")</f>
        <v/>
      </c>
      <c r="N714" s="19">
        <f>IF(K714=1,(F714+G714)*INDEX('الإعدادات'!$E$15:$E$29,MATCH(B714&amp;"",'الإعدادات'!$A$15:$A$29,0)),"")</f>
        <v/>
      </c>
      <c r="O714" s="15">
        <f>IF(J714="متعثر",COUNTIF($J$6:J714,"متعثر"),"")</f>
        <v/>
      </c>
      <c r="P714" s="6">
        <f>IF(J714="","",IF(J714="بدون طالب","اختر الطالب",IF(J714="مادة غير موجودة","اختر المادة من الإعدادات",IF(COUNTIF('الطلاب'!$A$6:$A$305,A714&amp;"")=0,"الطالب غير موجود في الطلاب",IF(IF(ISNUMBER(C714),IF(ISNUMBER(F714),IF(C714&gt;F714,1,0),0),0)=1,"أعمال السنة أكبر من الحد الأقصى",IF(IF(ISNUMBER(D714),IF(ISNUMBER(G714),IF(D714&gt;G714,1,0),0),0)=1,"النهائي أكبر من الحد الأقصى",IF(J714="ناقص","درجة غير مكتوبة","")))))))</f>
        <v/>
      </c>
    </row>
    <row r="715">
      <c r="A715" s="5" t="n"/>
      <c r="B715" s="5" t="n"/>
      <c r="C715" s="18" t="n"/>
      <c r="D715" s="18" t="n"/>
      <c r="E715" s="6">
        <f>IF(B715&amp;""="","",IFERROR(INDEX('الإعدادات'!$B$15:$B$29,MATCH(B715&amp;"",'الإعدادات'!$A$15:$A$29,0)),""))</f>
        <v/>
      </c>
      <c r="F715" s="19">
        <f>IF(B715&amp;""="","",IFERROR(INDEX('الإعدادات'!$C$15:$C$29,MATCH(B715&amp;"",'الإعدادات'!$A$15:$A$29,0)),""))</f>
        <v/>
      </c>
      <c r="G715" s="19">
        <f>IF(B715&amp;""="","",IFERROR(INDEX('الإعدادات'!$D$15:$D$29,MATCH(B715&amp;"",'الإعدادات'!$A$15:$A$29,0)),""))</f>
        <v/>
      </c>
      <c r="H715" s="19">
        <f>IF(AND(ISNUMBER(C715),ISNUMBER(D715)),C715+D715,"")</f>
        <v/>
      </c>
      <c r="I715" s="20">
        <f>IF(ISNUMBER(H715),IF(ISNUMBER(F715),IF(F715+G715=0,"",H715/(F715+G715)),""),"")</f>
        <v/>
      </c>
      <c r="J715" s="6">
        <f>IF(AND(A715&amp;""="",B715&amp;""=""),"",IF(A715&amp;""="","بدون طالب",IF(NOT(ISNUMBER(F715)),"مادة غير موجودة",IF(I715="","ناقص",IF(I715&gt;='الإعدادات'!$B$4,"ناجح","متعثر")))))</f>
        <v/>
      </c>
      <c r="K715" s="21">
        <f>IF(J715="","",IF(OR(J715="ناجح",J715="متعثر"),1,0))</f>
        <v/>
      </c>
      <c r="L715" s="19">
        <f>IF(K715=1,C715*INDEX('الإعدادات'!$E$15:$E$29,MATCH(B715&amp;"",'الإعدادات'!$A$15:$A$29,0)),"")</f>
        <v/>
      </c>
      <c r="M715" s="19">
        <f>IF(K715=1,D715*INDEX('الإعدادات'!$E$15:$E$29,MATCH(B715&amp;"",'الإعدادات'!$A$15:$A$29,0)),"")</f>
        <v/>
      </c>
      <c r="N715" s="19">
        <f>IF(K715=1,(F715+G715)*INDEX('الإعدادات'!$E$15:$E$29,MATCH(B715&amp;"",'الإعدادات'!$A$15:$A$29,0)),"")</f>
        <v/>
      </c>
      <c r="O715" s="15">
        <f>IF(J715="متعثر",COUNTIF($J$6:J715,"متعثر"),"")</f>
        <v/>
      </c>
      <c r="P715" s="6">
        <f>IF(J715="","",IF(J715="بدون طالب","اختر الطالب",IF(J715="مادة غير موجودة","اختر المادة من الإعدادات",IF(COUNTIF('الطلاب'!$A$6:$A$305,A715&amp;"")=0,"الطالب غير موجود في الطلاب",IF(IF(ISNUMBER(C715),IF(ISNUMBER(F715),IF(C715&gt;F715,1,0),0),0)=1,"أعمال السنة أكبر من الحد الأقصى",IF(IF(ISNUMBER(D715),IF(ISNUMBER(G715),IF(D715&gt;G715,1,0),0),0)=1,"النهائي أكبر من الحد الأقصى",IF(J715="ناقص","درجة غير مكتوبة","")))))))</f>
        <v/>
      </c>
    </row>
    <row r="716">
      <c r="A716" s="5" t="n"/>
      <c r="B716" s="5" t="n"/>
      <c r="C716" s="18" t="n"/>
      <c r="D716" s="18" t="n"/>
      <c r="E716" s="6">
        <f>IF(B716&amp;""="","",IFERROR(INDEX('الإعدادات'!$B$15:$B$29,MATCH(B716&amp;"",'الإعدادات'!$A$15:$A$29,0)),""))</f>
        <v/>
      </c>
      <c r="F716" s="19">
        <f>IF(B716&amp;""="","",IFERROR(INDEX('الإعدادات'!$C$15:$C$29,MATCH(B716&amp;"",'الإعدادات'!$A$15:$A$29,0)),""))</f>
        <v/>
      </c>
      <c r="G716" s="19">
        <f>IF(B716&amp;""="","",IFERROR(INDEX('الإعدادات'!$D$15:$D$29,MATCH(B716&amp;"",'الإعدادات'!$A$15:$A$29,0)),""))</f>
        <v/>
      </c>
      <c r="H716" s="19">
        <f>IF(AND(ISNUMBER(C716),ISNUMBER(D716)),C716+D716,"")</f>
        <v/>
      </c>
      <c r="I716" s="20">
        <f>IF(ISNUMBER(H716),IF(ISNUMBER(F716),IF(F716+G716=0,"",H716/(F716+G716)),""),"")</f>
        <v/>
      </c>
      <c r="J716" s="6">
        <f>IF(AND(A716&amp;""="",B716&amp;""=""),"",IF(A716&amp;""="","بدون طالب",IF(NOT(ISNUMBER(F716)),"مادة غير موجودة",IF(I716="","ناقص",IF(I716&gt;='الإعدادات'!$B$4,"ناجح","متعثر")))))</f>
        <v/>
      </c>
      <c r="K716" s="21">
        <f>IF(J716="","",IF(OR(J716="ناجح",J716="متعثر"),1,0))</f>
        <v/>
      </c>
      <c r="L716" s="19">
        <f>IF(K716=1,C716*INDEX('الإعدادات'!$E$15:$E$29,MATCH(B716&amp;"",'الإعدادات'!$A$15:$A$29,0)),"")</f>
        <v/>
      </c>
      <c r="M716" s="19">
        <f>IF(K716=1,D716*INDEX('الإعدادات'!$E$15:$E$29,MATCH(B716&amp;"",'الإعدادات'!$A$15:$A$29,0)),"")</f>
        <v/>
      </c>
      <c r="N716" s="19">
        <f>IF(K716=1,(F716+G716)*INDEX('الإعدادات'!$E$15:$E$29,MATCH(B716&amp;"",'الإعدادات'!$A$15:$A$29,0)),"")</f>
        <v/>
      </c>
      <c r="O716" s="15">
        <f>IF(J716="متعثر",COUNTIF($J$6:J716,"متعثر"),"")</f>
        <v/>
      </c>
      <c r="P716" s="6">
        <f>IF(J716="","",IF(J716="بدون طالب","اختر الطالب",IF(J716="مادة غير موجودة","اختر المادة من الإعدادات",IF(COUNTIF('الطلاب'!$A$6:$A$305,A716&amp;"")=0,"الطالب غير موجود في الطلاب",IF(IF(ISNUMBER(C716),IF(ISNUMBER(F716),IF(C716&gt;F716,1,0),0),0)=1,"أعمال السنة أكبر من الحد الأقصى",IF(IF(ISNUMBER(D716),IF(ISNUMBER(G716),IF(D716&gt;G716,1,0),0),0)=1,"النهائي أكبر من الحد الأقصى",IF(J716="ناقص","درجة غير مكتوبة","")))))))</f>
        <v/>
      </c>
    </row>
    <row r="717">
      <c r="A717" s="5" t="n"/>
      <c r="B717" s="5" t="n"/>
      <c r="C717" s="18" t="n"/>
      <c r="D717" s="18" t="n"/>
      <c r="E717" s="6">
        <f>IF(B717&amp;""="","",IFERROR(INDEX('الإعدادات'!$B$15:$B$29,MATCH(B717&amp;"",'الإعدادات'!$A$15:$A$29,0)),""))</f>
        <v/>
      </c>
      <c r="F717" s="19">
        <f>IF(B717&amp;""="","",IFERROR(INDEX('الإعدادات'!$C$15:$C$29,MATCH(B717&amp;"",'الإعدادات'!$A$15:$A$29,0)),""))</f>
        <v/>
      </c>
      <c r="G717" s="19">
        <f>IF(B717&amp;""="","",IFERROR(INDEX('الإعدادات'!$D$15:$D$29,MATCH(B717&amp;"",'الإعدادات'!$A$15:$A$29,0)),""))</f>
        <v/>
      </c>
      <c r="H717" s="19">
        <f>IF(AND(ISNUMBER(C717),ISNUMBER(D717)),C717+D717,"")</f>
        <v/>
      </c>
      <c r="I717" s="20">
        <f>IF(ISNUMBER(H717),IF(ISNUMBER(F717),IF(F717+G717=0,"",H717/(F717+G717)),""),"")</f>
        <v/>
      </c>
      <c r="J717" s="6">
        <f>IF(AND(A717&amp;""="",B717&amp;""=""),"",IF(A717&amp;""="","بدون طالب",IF(NOT(ISNUMBER(F717)),"مادة غير موجودة",IF(I717="","ناقص",IF(I717&gt;='الإعدادات'!$B$4,"ناجح","متعثر")))))</f>
        <v/>
      </c>
      <c r="K717" s="21">
        <f>IF(J717="","",IF(OR(J717="ناجح",J717="متعثر"),1,0))</f>
        <v/>
      </c>
      <c r="L717" s="19">
        <f>IF(K717=1,C717*INDEX('الإعدادات'!$E$15:$E$29,MATCH(B717&amp;"",'الإعدادات'!$A$15:$A$29,0)),"")</f>
        <v/>
      </c>
      <c r="M717" s="19">
        <f>IF(K717=1,D717*INDEX('الإعدادات'!$E$15:$E$29,MATCH(B717&amp;"",'الإعدادات'!$A$15:$A$29,0)),"")</f>
        <v/>
      </c>
      <c r="N717" s="19">
        <f>IF(K717=1,(F717+G717)*INDEX('الإعدادات'!$E$15:$E$29,MATCH(B717&amp;"",'الإعدادات'!$A$15:$A$29,0)),"")</f>
        <v/>
      </c>
      <c r="O717" s="15">
        <f>IF(J717="متعثر",COUNTIF($J$6:J717,"متعثر"),"")</f>
        <v/>
      </c>
      <c r="P717" s="6">
        <f>IF(J717="","",IF(J717="بدون طالب","اختر الطالب",IF(J717="مادة غير موجودة","اختر المادة من الإعدادات",IF(COUNTIF('الطلاب'!$A$6:$A$305,A717&amp;"")=0,"الطالب غير موجود في الطلاب",IF(IF(ISNUMBER(C717),IF(ISNUMBER(F717),IF(C717&gt;F717,1,0),0),0)=1,"أعمال السنة أكبر من الحد الأقصى",IF(IF(ISNUMBER(D717),IF(ISNUMBER(G717),IF(D717&gt;G717,1,0),0),0)=1,"النهائي أكبر من الحد الأقصى",IF(J717="ناقص","درجة غير مكتوبة","")))))))</f>
        <v/>
      </c>
    </row>
    <row r="718">
      <c r="A718" s="5" t="n"/>
      <c r="B718" s="5" t="n"/>
      <c r="C718" s="18" t="n"/>
      <c r="D718" s="18" t="n"/>
      <c r="E718" s="6">
        <f>IF(B718&amp;""="","",IFERROR(INDEX('الإعدادات'!$B$15:$B$29,MATCH(B718&amp;"",'الإعدادات'!$A$15:$A$29,0)),""))</f>
        <v/>
      </c>
      <c r="F718" s="19">
        <f>IF(B718&amp;""="","",IFERROR(INDEX('الإعدادات'!$C$15:$C$29,MATCH(B718&amp;"",'الإعدادات'!$A$15:$A$29,0)),""))</f>
        <v/>
      </c>
      <c r="G718" s="19">
        <f>IF(B718&amp;""="","",IFERROR(INDEX('الإعدادات'!$D$15:$D$29,MATCH(B718&amp;"",'الإعدادات'!$A$15:$A$29,0)),""))</f>
        <v/>
      </c>
      <c r="H718" s="19">
        <f>IF(AND(ISNUMBER(C718),ISNUMBER(D718)),C718+D718,"")</f>
        <v/>
      </c>
      <c r="I718" s="20">
        <f>IF(ISNUMBER(H718),IF(ISNUMBER(F718),IF(F718+G718=0,"",H718/(F718+G718)),""),"")</f>
        <v/>
      </c>
      <c r="J718" s="6">
        <f>IF(AND(A718&amp;""="",B718&amp;""=""),"",IF(A718&amp;""="","بدون طالب",IF(NOT(ISNUMBER(F718)),"مادة غير موجودة",IF(I718="","ناقص",IF(I718&gt;='الإعدادات'!$B$4,"ناجح","متعثر")))))</f>
        <v/>
      </c>
      <c r="K718" s="21">
        <f>IF(J718="","",IF(OR(J718="ناجح",J718="متعثر"),1,0))</f>
        <v/>
      </c>
      <c r="L718" s="19">
        <f>IF(K718=1,C718*INDEX('الإعدادات'!$E$15:$E$29,MATCH(B718&amp;"",'الإعدادات'!$A$15:$A$29,0)),"")</f>
        <v/>
      </c>
      <c r="M718" s="19">
        <f>IF(K718=1,D718*INDEX('الإعدادات'!$E$15:$E$29,MATCH(B718&amp;"",'الإعدادات'!$A$15:$A$29,0)),"")</f>
        <v/>
      </c>
      <c r="N718" s="19">
        <f>IF(K718=1,(F718+G718)*INDEX('الإعدادات'!$E$15:$E$29,MATCH(B718&amp;"",'الإعدادات'!$A$15:$A$29,0)),"")</f>
        <v/>
      </c>
      <c r="O718" s="15">
        <f>IF(J718="متعثر",COUNTIF($J$6:J718,"متعثر"),"")</f>
        <v/>
      </c>
      <c r="P718" s="6">
        <f>IF(J718="","",IF(J718="بدون طالب","اختر الطالب",IF(J718="مادة غير موجودة","اختر المادة من الإعدادات",IF(COUNTIF('الطلاب'!$A$6:$A$305,A718&amp;"")=0,"الطالب غير موجود في الطلاب",IF(IF(ISNUMBER(C718),IF(ISNUMBER(F718),IF(C718&gt;F718,1,0),0),0)=1,"أعمال السنة أكبر من الحد الأقصى",IF(IF(ISNUMBER(D718),IF(ISNUMBER(G718),IF(D718&gt;G718,1,0),0),0)=1,"النهائي أكبر من الحد الأقصى",IF(J718="ناقص","درجة غير مكتوبة","")))))))</f>
        <v/>
      </c>
    </row>
    <row r="719">
      <c r="A719" s="5" t="n"/>
      <c r="B719" s="5" t="n"/>
      <c r="C719" s="18" t="n"/>
      <c r="D719" s="18" t="n"/>
      <c r="E719" s="6">
        <f>IF(B719&amp;""="","",IFERROR(INDEX('الإعدادات'!$B$15:$B$29,MATCH(B719&amp;"",'الإعدادات'!$A$15:$A$29,0)),""))</f>
        <v/>
      </c>
      <c r="F719" s="19">
        <f>IF(B719&amp;""="","",IFERROR(INDEX('الإعدادات'!$C$15:$C$29,MATCH(B719&amp;"",'الإعدادات'!$A$15:$A$29,0)),""))</f>
        <v/>
      </c>
      <c r="G719" s="19">
        <f>IF(B719&amp;""="","",IFERROR(INDEX('الإعدادات'!$D$15:$D$29,MATCH(B719&amp;"",'الإعدادات'!$A$15:$A$29,0)),""))</f>
        <v/>
      </c>
      <c r="H719" s="19">
        <f>IF(AND(ISNUMBER(C719),ISNUMBER(D719)),C719+D719,"")</f>
        <v/>
      </c>
      <c r="I719" s="20">
        <f>IF(ISNUMBER(H719),IF(ISNUMBER(F719),IF(F719+G719=0,"",H719/(F719+G719)),""),"")</f>
        <v/>
      </c>
      <c r="J719" s="6">
        <f>IF(AND(A719&amp;""="",B719&amp;""=""),"",IF(A719&amp;""="","بدون طالب",IF(NOT(ISNUMBER(F719)),"مادة غير موجودة",IF(I719="","ناقص",IF(I719&gt;='الإعدادات'!$B$4,"ناجح","متعثر")))))</f>
        <v/>
      </c>
      <c r="K719" s="21">
        <f>IF(J719="","",IF(OR(J719="ناجح",J719="متعثر"),1,0))</f>
        <v/>
      </c>
      <c r="L719" s="19">
        <f>IF(K719=1,C719*INDEX('الإعدادات'!$E$15:$E$29,MATCH(B719&amp;"",'الإعدادات'!$A$15:$A$29,0)),"")</f>
        <v/>
      </c>
      <c r="M719" s="19">
        <f>IF(K719=1,D719*INDEX('الإعدادات'!$E$15:$E$29,MATCH(B719&amp;"",'الإعدادات'!$A$15:$A$29,0)),"")</f>
        <v/>
      </c>
      <c r="N719" s="19">
        <f>IF(K719=1,(F719+G719)*INDEX('الإعدادات'!$E$15:$E$29,MATCH(B719&amp;"",'الإعدادات'!$A$15:$A$29,0)),"")</f>
        <v/>
      </c>
      <c r="O719" s="15">
        <f>IF(J719="متعثر",COUNTIF($J$6:J719,"متعثر"),"")</f>
        <v/>
      </c>
      <c r="P719" s="6">
        <f>IF(J719="","",IF(J719="بدون طالب","اختر الطالب",IF(J719="مادة غير موجودة","اختر المادة من الإعدادات",IF(COUNTIF('الطلاب'!$A$6:$A$305,A719&amp;"")=0,"الطالب غير موجود في الطلاب",IF(IF(ISNUMBER(C719),IF(ISNUMBER(F719),IF(C719&gt;F719,1,0),0),0)=1,"أعمال السنة أكبر من الحد الأقصى",IF(IF(ISNUMBER(D719),IF(ISNUMBER(G719),IF(D719&gt;G719,1,0),0),0)=1,"النهائي أكبر من الحد الأقصى",IF(J719="ناقص","درجة غير مكتوبة","")))))))</f>
        <v/>
      </c>
    </row>
    <row r="720">
      <c r="A720" s="5" t="n"/>
      <c r="B720" s="5" t="n"/>
      <c r="C720" s="18" t="n"/>
      <c r="D720" s="18" t="n"/>
      <c r="E720" s="6">
        <f>IF(B720&amp;""="","",IFERROR(INDEX('الإعدادات'!$B$15:$B$29,MATCH(B720&amp;"",'الإعدادات'!$A$15:$A$29,0)),""))</f>
        <v/>
      </c>
      <c r="F720" s="19">
        <f>IF(B720&amp;""="","",IFERROR(INDEX('الإعدادات'!$C$15:$C$29,MATCH(B720&amp;"",'الإعدادات'!$A$15:$A$29,0)),""))</f>
        <v/>
      </c>
      <c r="G720" s="19">
        <f>IF(B720&amp;""="","",IFERROR(INDEX('الإعدادات'!$D$15:$D$29,MATCH(B720&amp;"",'الإعدادات'!$A$15:$A$29,0)),""))</f>
        <v/>
      </c>
      <c r="H720" s="19">
        <f>IF(AND(ISNUMBER(C720),ISNUMBER(D720)),C720+D720,"")</f>
        <v/>
      </c>
      <c r="I720" s="20">
        <f>IF(ISNUMBER(H720),IF(ISNUMBER(F720),IF(F720+G720=0,"",H720/(F720+G720)),""),"")</f>
        <v/>
      </c>
      <c r="J720" s="6">
        <f>IF(AND(A720&amp;""="",B720&amp;""=""),"",IF(A720&amp;""="","بدون طالب",IF(NOT(ISNUMBER(F720)),"مادة غير موجودة",IF(I720="","ناقص",IF(I720&gt;='الإعدادات'!$B$4,"ناجح","متعثر")))))</f>
        <v/>
      </c>
      <c r="K720" s="21">
        <f>IF(J720="","",IF(OR(J720="ناجح",J720="متعثر"),1,0))</f>
        <v/>
      </c>
      <c r="L720" s="19">
        <f>IF(K720=1,C720*INDEX('الإعدادات'!$E$15:$E$29,MATCH(B720&amp;"",'الإعدادات'!$A$15:$A$29,0)),"")</f>
        <v/>
      </c>
      <c r="M720" s="19">
        <f>IF(K720=1,D720*INDEX('الإعدادات'!$E$15:$E$29,MATCH(B720&amp;"",'الإعدادات'!$A$15:$A$29,0)),"")</f>
        <v/>
      </c>
      <c r="N720" s="19">
        <f>IF(K720=1,(F720+G720)*INDEX('الإعدادات'!$E$15:$E$29,MATCH(B720&amp;"",'الإعدادات'!$A$15:$A$29,0)),"")</f>
        <v/>
      </c>
      <c r="O720" s="15">
        <f>IF(J720="متعثر",COUNTIF($J$6:J720,"متعثر"),"")</f>
        <v/>
      </c>
      <c r="P720" s="6">
        <f>IF(J720="","",IF(J720="بدون طالب","اختر الطالب",IF(J720="مادة غير موجودة","اختر المادة من الإعدادات",IF(COUNTIF('الطلاب'!$A$6:$A$305,A720&amp;"")=0,"الطالب غير موجود في الطلاب",IF(IF(ISNUMBER(C720),IF(ISNUMBER(F720),IF(C720&gt;F720,1,0),0),0)=1,"أعمال السنة أكبر من الحد الأقصى",IF(IF(ISNUMBER(D720),IF(ISNUMBER(G720),IF(D720&gt;G720,1,0),0),0)=1,"النهائي أكبر من الحد الأقصى",IF(J720="ناقص","درجة غير مكتوبة","")))))))</f>
        <v/>
      </c>
    </row>
    <row r="721">
      <c r="A721" s="5" t="n"/>
      <c r="B721" s="5" t="n"/>
      <c r="C721" s="18" t="n"/>
      <c r="D721" s="18" t="n"/>
      <c r="E721" s="6">
        <f>IF(B721&amp;""="","",IFERROR(INDEX('الإعدادات'!$B$15:$B$29,MATCH(B721&amp;"",'الإعدادات'!$A$15:$A$29,0)),""))</f>
        <v/>
      </c>
      <c r="F721" s="19">
        <f>IF(B721&amp;""="","",IFERROR(INDEX('الإعدادات'!$C$15:$C$29,MATCH(B721&amp;"",'الإعدادات'!$A$15:$A$29,0)),""))</f>
        <v/>
      </c>
      <c r="G721" s="19">
        <f>IF(B721&amp;""="","",IFERROR(INDEX('الإعدادات'!$D$15:$D$29,MATCH(B721&amp;"",'الإعدادات'!$A$15:$A$29,0)),""))</f>
        <v/>
      </c>
      <c r="H721" s="19">
        <f>IF(AND(ISNUMBER(C721),ISNUMBER(D721)),C721+D721,"")</f>
        <v/>
      </c>
      <c r="I721" s="20">
        <f>IF(ISNUMBER(H721),IF(ISNUMBER(F721),IF(F721+G721=0,"",H721/(F721+G721)),""),"")</f>
        <v/>
      </c>
      <c r="J721" s="6">
        <f>IF(AND(A721&amp;""="",B721&amp;""=""),"",IF(A721&amp;""="","بدون طالب",IF(NOT(ISNUMBER(F721)),"مادة غير موجودة",IF(I721="","ناقص",IF(I721&gt;='الإعدادات'!$B$4,"ناجح","متعثر")))))</f>
        <v/>
      </c>
      <c r="K721" s="21">
        <f>IF(J721="","",IF(OR(J721="ناجح",J721="متعثر"),1,0))</f>
        <v/>
      </c>
      <c r="L721" s="19">
        <f>IF(K721=1,C721*INDEX('الإعدادات'!$E$15:$E$29,MATCH(B721&amp;"",'الإعدادات'!$A$15:$A$29,0)),"")</f>
        <v/>
      </c>
      <c r="M721" s="19">
        <f>IF(K721=1,D721*INDEX('الإعدادات'!$E$15:$E$29,MATCH(B721&amp;"",'الإعدادات'!$A$15:$A$29,0)),"")</f>
        <v/>
      </c>
      <c r="N721" s="19">
        <f>IF(K721=1,(F721+G721)*INDEX('الإعدادات'!$E$15:$E$29,MATCH(B721&amp;"",'الإعدادات'!$A$15:$A$29,0)),"")</f>
        <v/>
      </c>
      <c r="O721" s="15">
        <f>IF(J721="متعثر",COUNTIF($J$6:J721,"متعثر"),"")</f>
        <v/>
      </c>
      <c r="P721" s="6">
        <f>IF(J721="","",IF(J721="بدون طالب","اختر الطالب",IF(J721="مادة غير موجودة","اختر المادة من الإعدادات",IF(COUNTIF('الطلاب'!$A$6:$A$305,A721&amp;"")=0,"الطالب غير موجود في الطلاب",IF(IF(ISNUMBER(C721),IF(ISNUMBER(F721),IF(C721&gt;F721,1,0),0),0)=1,"أعمال السنة أكبر من الحد الأقصى",IF(IF(ISNUMBER(D721),IF(ISNUMBER(G721),IF(D721&gt;G721,1,0),0),0)=1,"النهائي أكبر من الحد الأقصى",IF(J721="ناقص","درجة غير مكتوبة","")))))))</f>
        <v/>
      </c>
    </row>
    <row r="722">
      <c r="A722" s="5" t="n"/>
      <c r="B722" s="5" t="n"/>
      <c r="C722" s="18" t="n"/>
      <c r="D722" s="18" t="n"/>
      <c r="E722" s="6">
        <f>IF(B722&amp;""="","",IFERROR(INDEX('الإعدادات'!$B$15:$B$29,MATCH(B722&amp;"",'الإعدادات'!$A$15:$A$29,0)),""))</f>
        <v/>
      </c>
      <c r="F722" s="19">
        <f>IF(B722&amp;""="","",IFERROR(INDEX('الإعدادات'!$C$15:$C$29,MATCH(B722&amp;"",'الإعدادات'!$A$15:$A$29,0)),""))</f>
        <v/>
      </c>
      <c r="G722" s="19">
        <f>IF(B722&amp;""="","",IFERROR(INDEX('الإعدادات'!$D$15:$D$29,MATCH(B722&amp;"",'الإعدادات'!$A$15:$A$29,0)),""))</f>
        <v/>
      </c>
      <c r="H722" s="19">
        <f>IF(AND(ISNUMBER(C722),ISNUMBER(D722)),C722+D722,"")</f>
        <v/>
      </c>
      <c r="I722" s="20">
        <f>IF(ISNUMBER(H722),IF(ISNUMBER(F722),IF(F722+G722=0,"",H722/(F722+G722)),""),"")</f>
        <v/>
      </c>
      <c r="J722" s="6">
        <f>IF(AND(A722&amp;""="",B722&amp;""=""),"",IF(A722&amp;""="","بدون طالب",IF(NOT(ISNUMBER(F722)),"مادة غير موجودة",IF(I722="","ناقص",IF(I722&gt;='الإعدادات'!$B$4,"ناجح","متعثر")))))</f>
        <v/>
      </c>
      <c r="K722" s="21">
        <f>IF(J722="","",IF(OR(J722="ناجح",J722="متعثر"),1,0))</f>
        <v/>
      </c>
      <c r="L722" s="19">
        <f>IF(K722=1,C722*INDEX('الإعدادات'!$E$15:$E$29,MATCH(B722&amp;"",'الإعدادات'!$A$15:$A$29,0)),"")</f>
        <v/>
      </c>
      <c r="M722" s="19">
        <f>IF(K722=1,D722*INDEX('الإعدادات'!$E$15:$E$29,MATCH(B722&amp;"",'الإعدادات'!$A$15:$A$29,0)),"")</f>
        <v/>
      </c>
      <c r="N722" s="19">
        <f>IF(K722=1,(F722+G722)*INDEX('الإعدادات'!$E$15:$E$29,MATCH(B722&amp;"",'الإعدادات'!$A$15:$A$29,0)),"")</f>
        <v/>
      </c>
      <c r="O722" s="15">
        <f>IF(J722="متعثر",COUNTIF($J$6:J722,"متعثر"),"")</f>
        <v/>
      </c>
      <c r="P722" s="6">
        <f>IF(J722="","",IF(J722="بدون طالب","اختر الطالب",IF(J722="مادة غير موجودة","اختر المادة من الإعدادات",IF(COUNTIF('الطلاب'!$A$6:$A$305,A722&amp;"")=0,"الطالب غير موجود في الطلاب",IF(IF(ISNUMBER(C722),IF(ISNUMBER(F722),IF(C722&gt;F722,1,0),0),0)=1,"أعمال السنة أكبر من الحد الأقصى",IF(IF(ISNUMBER(D722),IF(ISNUMBER(G722),IF(D722&gt;G722,1,0),0),0)=1,"النهائي أكبر من الحد الأقصى",IF(J722="ناقص","درجة غير مكتوبة","")))))))</f>
        <v/>
      </c>
    </row>
    <row r="723">
      <c r="A723" s="5" t="n"/>
      <c r="B723" s="5" t="n"/>
      <c r="C723" s="18" t="n"/>
      <c r="D723" s="18" t="n"/>
      <c r="E723" s="6">
        <f>IF(B723&amp;""="","",IFERROR(INDEX('الإعدادات'!$B$15:$B$29,MATCH(B723&amp;"",'الإعدادات'!$A$15:$A$29,0)),""))</f>
        <v/>
      </c>
      <c r="F723" s="19">
        <f>IF(B723&amp;""="","",IFERROR(INDEX('الإعدادات'!$C$15:$C$29,MATCH(B723&amp;"",'الإعدادات'!$A$15:$A$29,0)),""))</f>
        <v/>
      </c>
      <c r="G723" s="19">
        <f>IF(B723&amp;""="","",IFERROR(INDEX('الإعدادات'!$D$15:$D$29,MATCH(B723&amp;"",'الإعدادات'!$A$15:$A$29,0)),""))</f>
        <v/>
      </c>
      <c r="H723" s="19">
        <f>IF(AND(ISNUMBER(C723),ISNUMBER(D723)),C723+D723,"")</f>
        <v/>
      </c>
      <c r="I723" s="20">
        <f>IF(ISNUMBER(H723),IF(ISNUMBER(F723),IF(F723+G723=0,"",H723/(F723+G723)),""),"")</f>
        <v/>
      </c>
      <c r="J723" s="6">
        <f>IF(AND(A723&amp;""="",B723&amp;""=""),"",IF(A723&amp;""="","بدون طالب",IF(NOT(ISNUMBER(F723)),"مادة غير موجودة",IF(I723="","ناقص",IF(I723&gt;='الإعدادات'!$B$4,"ناجح","متعثر")))))</f>
        <v/>
      </c>
      <c r="K723" s="21">
        <f>IF(J723="","",IF(OR(J723="ناجح",J723="متعثر"),1,0))</f>
        <v/>
      </c>
      <c r="L723" s="19">
        <f>IF(K723=1,C723*INDEX('الإعدادات'!$E$15:$E$29,MATCH(B723&amp;"",'الإعدادات'!$A$15:$A$29,0)),"")</f>
        <v/>
      </c>
      <c r="M723" s="19">
        <f>IF(K723=1,D723*INDEX('الإعدادات'!$E$15:$E$29,MATCH(B723&amp;"",'الإعدادات'!$A$15:$A$29,0)),"")</f>
        <v/>
      </c>
      <c r="N723" s="19">
        <f>IF(K723=1,(F723+G723)*INDEX('الإعدادات'!$E$15:$E$29,MATCH(B723&amp;"",'الإعدادات'!$A$15:$A$29,0)),"")</f>
        <v/>
      </c>
      <c r="O723" s="15">
        <f>IF(J723="متعثر",COUNTIF($J$6:J723,"متعثر"),"")</f>
        <v/>
      </c>
      <c r="P723" s="6">
        <f>IF(J723="","",IF(J723="بدون طالب","اختر الطالب",IF(J723="مادة غير موجودة","اختر المادة من الإعدادات",IF(COUNTIF('الطلاب'!$A$6:$A$305,A723&amp;"")=0,"الطالب غير موجود في الطلاب",IF(IF(ISNUMBER(C723),IF(ISNUMBER(F723),IF(C723&gt;F723,1,0),0),0)=1,"أعمال السنة أكبر من الحد الأقصى",IF(IF(ISNUMBER(D723),IF(ISNUMBER(G723),IF(D723&gt;G723,1,0),0),0)=1,"النهائي أكبر من الحد الأقصى",IF(J723="ناقص","درجة غير مكتوبة","")))))))</f>
        <v/>
      </c>
    </row>
    <row r="724">
      <c r="A724" s="5" t="n"/>
      <c r="B724" s="5" t="n"/>
      <c r="C724" s="18" t="n"/>
      <c r="D724" s="18" t="n"/>
      <c r="E724" s="6">
        <f>IF(B724&amp;""="","",IFERROR(INDEX('الإعدادات'!$B$15:$B$29,MATCH(B724&amp;"",'الإعدادات'!$A$15:$A$29,0)),""))</f>
        <v/>
      </c>
      <c r="F724" s="19">
        <f>IF(B724&amp;""="","",IFERROR(INDEX('الإعدادات'!$C$15:$C$29,MATCH(B724&amp;"",'الإعدادات'!$A$15:$A$29,0)),""))</f>
        <v/>
      </c>
      <c r="G724" s="19">
        <f>IF(B724&amp;""="","",IFERROR(INDEX('الإعدادات'!$D$15:$D$29,MATCH(B724&amp;"",'الإعدادات'!$A$15:$A$29,0)),""))</f>
        <v/>
      </c>
      <c r="H724" s="19">
        <f>IF(AND(ISNUMBER(C724),ISNUMBER(D724)),C724+D724,"")</f>
        <v/>
      </c>
      <c r="I724" s="20">
        <f>IF(ISNUMBER(H724),IF(ISNUMBER(F724),IF(F724+G724=0,"",H724/(F724+G724)),""),"")</f>
        <v/>
      </c>
      <c r="J724" s="6">
        <f>IF(AND(A724&amp;""="",B724&amp;""=""),"",IF(A724&amp;""="","بدون طالب",IF(NOT(ISNUMBER(F724)),"مادة غير موجودة",IF(I724="","ناقص",IF(I724&gt;='الإعدادات'!$B$4,"ناجح","متعثر")))))</f>
        <v/>
      </c>
      <c r="K724" s="21">
        <f>IF(J724="","",IF(OR(J724="ناجح",J724="متعثر"),1,0))</f>
        <v/>
      </c>
      <c r="L724" s="19">
        <f>IF(K724=1,C724*INDEX('الإعدادات'!$E$15:$E$29,MATCH(B724&amp;"",'الإعدادات'!$A$15:$A$29,0)),"")</f>
        <v/>
      </c>
      <c r="M724" s="19">
        <f>IF(K724=1,D724*INDEX('الإعدادات'!$E$15:$E$29,MATCH(B724&amp;"",'الإعدادات'!$A$15:$A$29,0)),"")</f>
        <v/>
      </c>
      <c r="N724" s="19">
        <f>IF(K724=1,(F724+G724)*INDEX('الإعدادات'!$E$15:$E$29,MATCH(B724&amp;"",'الإعدادات'!$A$15:$A$29,0)),"")</f>
        <v/>
      </c>
      <c r="O724" s="15">
        <f>IF(J724="متعثر",COUNTIF($J$6:J724,"متعثر"),"")</f>
        <v/>
      </c>
      <c r="P724" s="6">
        <f>IF(J724="","",IF(J724="بدون طالب","اختر الطالب",IF(J724="مادة غير موجودة","اختر المادة من الإعدادات",IF(COUNTIF('الطلاب'!$A$6:$A$305,A724&amp;"")=0,"الطالب غير موجود في الطلاب",IF(IF(ISNUMBER(C724),IF(ISNUMBER(F724),IF(C724&gt;F724,1,0),0),0)=1,"أعمال السنة أكبر من الحد الأقصى",IF(IF(ISNUMBER(D724),IF(ISNUMBER(G724),IF(D724&gt;G724,1,0),0),0)=1,"النهائي أكبر من الحد الأقصى",IF(J724="ناقص","درجة غير مكتوبة","")))))))</f>
        <v/>
      </c>
    </row>
    <row r="725">
      <c r="A725" s="5" t="n"/>
      <c r="B725" s="5" t="n"/>
      <c r="C725" s="18" t="n"/>
      <c r="D725" s="18" t="n"/>
      <c r="E725" s="6">
        <f>IF(B725&amp;""="","",IFERROR(INDEX('الإعدادات'!$B$15:$B$29,MATCH(B725&amp;"",'الإعدادات'!$A$15:$A$29,0)),""))</f>
        <v/>
      </c>
      <c r="F725" s="19">
        <f>IF(B725&amp;""="","",IFERROR(INDEX('الإعدادات'!$C$15:$C$29,MATCH(B725&amp;"",'الإعدادات'!$A$15:$A$29,0)),""))</f>
        <v/>
      </c>
      <c r="G725" s="19">
        <f>IF(B725&amp;""="","",IFERROR(INDEX('الإعدادات'!$D$15:$D$29,MATCH(B725&amp;"",'الإعدادات'!$A$15:$A$29,0)),""))</f>
        <v/>
      </c>
      <c r="H725" s="19">
        <f>IF(AND(ISNUMBER(C725),ISNUMBER(D725)),C725+D725,"")</f>
        <v/>
      </c>
      <c r="I725" s="20">
        <f>IF(ISNUMBER(H725),IF(ISNUMBER(F725),IF(F725+G725=0,"",H725/(F725+G725)),""),"")</f>
        <v/>
      </c>
      <c r="J725" s="6">
        <f>IF(AND(A725&amp;""="",B725&amp;""=""),"",IF(A725&amp;""="","بدون طالب",IF(NOT(ISNUMBER(F725)),"مادة غير موجودة",IF(I725="","ناقص",IF(I725&gt;='الإعدادات'!$B$4,"ناجح","متعثر")))))</f>
        <v/>
      </c>
      <c r="K725" s="21">
        <f>IF(J725="","",IF(OR(J725="ناجح",J725="متعثر"),1,0))</f>
        <v/>
      </c>
      <c r="L725" s="19">
        <f>IF(K725=1,C725*INDEX('الإعدادات'!$E$15:$E$29,MATCH(B725&amp;"",'الإعدادات'!$A$15:$A$29,0)),"")</f>
        <v/>
      </c>
      <c r="M725" s="19">
        <f>IF(K725=1,D725*INDEX('الإعدادات'!$E$15:$E$29,MATCH(B725&amp;"",'الإعدادات'!$A$15:$A$29,0)),"")</f>
        <v/>
      </c>
      <c r="N725" s="19">
        <f>IF(K725=1,(F725+G725)*INDEX('الإعدادات'!$E$15:$E$29,MATCH(B725&amp;"",'الإعدادات'!$A$15:$A$29,0)),"")</f>
        <v/>
      </c>
      <c r="O725" s="15">
        <f>IF(J725="متعثر",COUNTIF($J$6:J725,"متعثر"),"")</f>
        <v/>
      </c>
      <c r="P725" s="6">
        <f>IF(J725="","",IF(J725="بدون طالب","اختر الطالب",IF(J725="مادة غير موجودة","اختر المادة من الإعدادات",IF(COUNTIF('الطلاب'!$A$6:$A$305,A725&amp;"")=0,"الطالب غير موجود في الطلاب",IF(IF(ISNUMBER(C725),IF(ISNUMBER(F725),IF(C725&gt;F725,1,0),0),0)=1,"أعمال السنة أكبر من الحد الأقصى",IF(IF(ISNUMBER(D725),IF(ISNUMBER(G725),IF(D725&gt;G725,1,0),0),0)=1,"النهائي أكبر من الحد الأقصى",IF(J725="ناقص","درجة غير مكتوبة","")))))))</f>
        <v/>
      </c>
    </row>
    <row r="726">
      <c r="A726" s="5" t="n"/>
      <c r="B726" s="5" t="n"/>
      <c r="C726" s="18" t="n"/>
      <c r="D726" s="18" t="n"/>
      <c r="E726" s="6">
        <f>IF(B726&amp;""="","",IFERROR(INDEX('الإعدادات'!$B$15:$B$29,MATCH(B726&amp;"",'الإعدادات'!$A$15:$A$29,0)),""))</f>
        <v/>
      </c>
      <c r="F726" s="19">
        <f>IF(B726&amp;""="","",IFERROR(INDEX('الإعدادات'!$C$15:$C$29,MATCH(B726&amp;"",'الإعدادات'!$A$15:$A$29,0)),""))</f>
        <v/>
      </c>
      <c r="G726" s="19">
        <f>IF(B726&amp;""="","",IFERROR(INDEX('الإعدادات'!$D$15:$D$29,MATCH(B726&amp;"",'الإعدادات'!$A$15:$A$29,0)),""))</f>
        <v/>
      </c>
      <c r="H726" s="19">
        <f>IF(AND(ISNUMBER(C726),ISNUMBER(D726)),C726+D726,"")</f>
        <v/>
      </c>
      <c r="I726" s="20">
        <f>IF(ISNUMBER(H726),IF(ISNUMBER(F726),IF(F726+G726=0,"",H726/(F726+G726)),""),"")</f>
        <v/>
      </c>
      <c r="J726" s="6">
        <f>IF(AND(A726&amp;""="",B726&amp;""=""),"",IF(A726&amp;""="","بدون طالب",IF(NOT(ISNUMBER(F726)),"مادة غير موجودة",IF(I726="","ناقص",IF(I726&gt;='الإعدادات'!$B$4,"ناجح","متعثر")))))</f>
        <v/>
      </c>
      <c r="K726" s="21">
        <f>IF(J726="","",IF(OR(J726="ناجح",J726="متعثر"),1,0))</f>
        <v/>
      </c>
      <c r="L726" s="19">
        <f>IF(K726=1,C726*INDEX('الإعدادات'!$E$15:$E$29,MATCH(B726&amp;"",'الإعدادات'!$A$15:$A$29,0)),"")</f>
        <v/>
      </c>
      <c r="M726" s="19">
        <f>IF(K726=1,D726*INDEX('الإعدادات'!$E$15:$E$29,MATCH(B726&amp;"",'الإعدادات'!$A$15:$A$29,0)),"")</f>
        <v/>
      </c>
      <c r="N726" s="19">
        <f>IF(K726=1,(F726+G726)*INDEX('الإعدادات'!$E$15:$E$29,MATCH(B726&amp;"",'الإعدادات'!$A$15:$A$29,0)),"")</f>
        <v/>
      </c>
      <c r="O726" s="15">
        <f>IF(J726="متعثر",COUNTIF($J$6:J726,"متعثر"),"")</f>
        <v/>
      </c>
      <c r="P726" s="6">
        <f>IF(J726="","",IF(J726="بدون طالب","اختر الطالب",IF(J726="مادة غير موجودة","اختر المادة من الإعدادات",IF(COUNTIF('الطلاب'!$A$6:$A$305,A726&amp;"")=0,"الطالب غير موجود في الطلاب",IF(IF(ISNUMBER(C726),IF(ISNUMBER(F726),IF(C726&gt;F726,1,0),0),0)=1,"أعمال السنة أكبر من الحد الأقصى",IF(IF(ISNUMBER(D726),IF(ISNUMBER(G726),IF(D726&gt;G726,1,0),0),0)=1,"النهائي أكبر من الحد الأقصى",IF(J726="ناقص","درجة غير مكتوبة","")))))))</f>
        <v/>
      </c>
    </row>
    <row r="727">
      <c r="A727" s="5" t="n"/>
      <c r="B727" s="5" t="n"/>
      <c r="C727" s="18" t="n"/>
      <c r="D727" s="18" t="n"/>
      <c r="E727" s="6">
        <f>IF(B727&amp;""="","",IFERROR(INDEX('الإعدادات'!$B$15:$B$29,MATCH(B727&amp;"",'الإعدادات'!$A$15:$A$29,0)),""))</f>
        <v/>
      </c>
      <c r="F727" s="19">
        <f>IF(B727&amp;""="","",IFERROR(INDEX('الإعدادات'!$C$15:$C$29,MATCH(B727&amp;"",'الإعدادات'!$A$15:$A$29,0)),""))</f>
        <v/>
      </c>
      <c r="G727" s="19">
        <f>IF(B727&amp;""="","",IFERROR(INDEX('الإعدادات'!$D$15:$D$29,MATCH(B727&amp;"",'الإعدادات'!$A$15:$A$29,0)),""))</f>
        <v/>
      </c>
      <c r="H727" s="19">
        <f>IF(AND(ISNUMBER(C727),ISNUMBER(D727)),C727+D727,"")</f>
        <v/>
      </c>
      <c r="I727" s="20">
        <f>IF(ISNUMBER(H727),IF(ISNUMBER(F727),IF(F727+G727=0,"",H727/(F727+G727)),""),"")</f>
        <v/>
      </c>
      <c r="J727" s="6">
        <f>IF(AND(A727&amp;""="",B727&amp;""=""),"",IF(A727&amp;""="","بدون طالب",IF(NOT(ISNUMBER(F727)),"مادة غير موجودة",IF(I727="","ناقص",IF(I727&gt;='الإعدادات'!$B$4,"ناجح","متعثر")))))</f>
        <v/>
      </c>
      <c r="K727" s="21">
        <f>IF(J727="","",IF(OR(J727="ناجح",J727="متعثر"),1,0))</f>
        <v/>
      </c>
      <c r="L727" s="19">
        <f>IF(K727=1,C727*INDEX('الإعدادات'!$E$15:$E$29,MATCH(B727&amp;"",'الإعدادات'!$A$15:$A$29,0)),"")</f>
        <v/>
      </c>
      <c r="M727" s="19">
        <f>IF(K727=1,D727*INDEX('الإعدادات'!$E$15:$E$29,MATCH(B727&amp;"",'الإعدادات'!$A$15:$A$29,0)),"")</f>
        <v/>
      </c>
      <c r="N727" s="19">
        <f>IF(K727=1,(F727+G727)*INDEX('الإعدادات'!$E$15:$E$29,MATCH(B727&amp;"",'الإعدادات'!$A$15:$A$29,0)),"")</f>
        <v/>
      </c>
      <c r="O727" s="15">
        <f>IF(J727="متعثر",COUNTIF($J$6:J727,"متعثر"),"")</f>
        <v/>
      </c>
      <c r="P727" s="6">
        <f>IF(J727="","",IF(J727="بدون طالب","اختر الطالب",IF(J727="مادة غير موجودة","اختر المادة من الإعدادات",IF(COUNTIF('الطلاب'!$A$6:$A$305,A727&amp;"")=0,"الطالب غير موجود في الطلاب",IF(IF(ISNUMBER(C727),IF(ISNUMBER(F727),IF(C727&gt;F727,1,0),0),0)=1,"أعمال السنة أكبر من الحد الأقصى",IF(IF(ISNUMBER(D727),IF(ISNUMBER(G727),IF(D727&gt;G727,1,0),0),0)=1,"النهائي أكبر من الحد الأقصى",IF(J727="ناقص","درجة غير مكتوبة","")))))))</f>
        <v/>
      </c>
    </row>
    <row r="728">
      <c r="A728" s="5" t="n"/>
      <c r="B728" s="5" t="n"/>
      <c r="C728" s="18" t="n"/>
      <c r="D728" s="18" t="n"/>
      <c r="E728" s="6">
        <f>IF(B728&amp;""="","",IFERROR(INDEX('الإعدادات'!$B$15:$B$29,MATCH(B728&amp;"",'الإعدادات'!$A$15:$A$29,0)),""))</f>
        <v/>
      </c>
      <c r="F728" s="19">
        <f>IF(B728&amp;""="","",IFERROR(INDEX('الإعدادات'!$C$15:$C$29,MATCH(B728&amp;"",'الإعدادات'!$A$15:$A$29,0)),""))</f>
        <v/>
      </c>
      <c r="G728" s="19">
        <f>IF(B728&amp;""="","",IFERROR(INDEX('الإعدادات'!$D$15:$D$29,MATCH(B728&amp;"",'الإعدادات'!$A$15:$A$29,0)),""))</f>
        <v/>
      </c>
      <c r="H728" s="19">
        <f>IF(AND(ISNUMBER(C728),ISNUMBER(D728)),C728+D728,"")</f>
        <v/>
      </c>
      <c r="I728" s="20">
        <f>IF(ISNUMBER(H728),IF(ISNUMBER(F728),IF(F728+G728=0,"",H728/(F728+G728)),""),"")</f>
        <v/>
      </c>
      <c r="J728" s="6">
        <f>IF(AND(A728&amp;""="",B728&amp;""=""),"",IF(A728&amp;""="","بدون طالب",IF(NOT(ISNUMBER(F728)),"مادة غير موجودة",IF(I728="","ناقص",IF(I728&gt;='الإعدادات'!$B$4,"ناجح","متعثر")))))</f>
        <v/>
      </c>
      <c r="K728" s="21">
        <f>IF(J728="","",IF(OR(J728="ناجح",J728="متعثر"),1,0))</f>
        <v/>
      </c>
      <c r="L728" s="19">
        <f>IF(K728=1,C728*INDEX('الإعدادات'!$E$15:$E$29,MATCH(B728&amp;"",'الإعدادات'!$A$15:$A$29,0)),"")</f>
        <v/>
      </c>
      <c r="M728" s="19">
        <f>IF(K728=1,D728*INDEX('الإعدادات'!$E$15:$E$29,MATCH(B728&amp;"",'الإعدادات'!$A$15:$A$29,0)),"")</f>
        <v/>
      </c>
      <c r="N728" s="19">
        <f>IF(K728=1,(F728+G728)*INDEX('الإعدادات'!$E$15:$E$29,MATCH(B728&amp;"",'الإعدادات'!$A$15:$A$29,0)),"")</f>
        <v/>
      </c>
      <c r="O728" s="15">
        <f>IF(J728="متعثر",COUNTIF($J$6:J728,"متعثر"),"")</f>
        <v/>
      </c>
      <c r="P728" s="6">
        <f>IF(J728="","",IF(J728="بدون طالب","اختر الطالب",IF(J728="مادة غير موجودة","اختر المادة من الإعدادات",IF(COUNTIF('الطلاب'!$A$6:$A$305,A728&amp;"")=0,"الطالب غير موجود في الطلاب",IF(IF(ISNUMBER(C728),IF(ISNUMBER(F728),IF(C728&gt;F728,1,0),0),0)=1,"أعمال السنة أكبر من الحد الأقصى",IF(IF(ISNUMBER(D728),IF(ISNUMBER(G728),IF(D728&gt;G728,1,0),0),0)=1,"النهائي أكبر من الحد الأقصى",IF(J728="ناقص","درجة غير مكتوبة","")))))))</f>
        <v/>
      </c>
    </row>
    <row r="729">
      <c r="A729" s="5" t="n"/>
      <c r="B729" s="5" t="n"/>
      <c r="C729" s="18" t="n"/>
      <c r="D729" s="18" t="n"/>
      <c r="E729" s="6">
        <f>IF(B729&amp;""="","",IFERROR(INDEX('الإعدادات'!$B$15:$B$29,MATCH(B729&amp;"",'الإعدادات'!$A$15:$A$29,0)),""))</f>
        <v/>
      </c>
      <c r="F729" s="19">
        <f>IF(B729&amp;""="","",IFERROR(INDEX('الإعدادات'!$C$15:$C$29,MATCH(B729&amp;"",'الإعدادات'!$A$15:$A$29,0)),""))</f>
        <v/>
      </c>
      <c r="G729" s="19">
        <f>IF(B729&amp;""="","",IFERROR(INDEX('الإعدادات'!$D$15:$D$29,MATCH(B729&amp;"",'الإعدادات'!$A$15:$A$29,0)),""))</f>
        <v/>
      </c>
      <c r="H729" s="19">
        <f>IF(AND(ISNUMBER(C729),ISNUMBER(D729)),C729+D729,"")</f>
        <v/>
      </c>
      <c r="I729" s="20">
        <f>IF(ISNUMBER(H729),IF(ISNUMBER(F729),IF(F729+G729=0,"",H729/(F729+G729)),""),"")</f>
        <v/>
      </c>
      <c r="J729" s="6">
        <f>IF(AND(A729&amp;""="",B729&amp;""=""),"",IF(A729&amp;""="","بدون طالب",IF(NOT(ISNUMBER(F729)),"مادة غير موجودة",IF(I729="","ناقص",IF(I729&gt;='الإعدادات'!$B$4,"ناجح","متعثر")))))</f>
        <v/>
      </c>
      <c r="K729" s="21">
        <f>IF(J729="","",IF(OR(J729="ناجح",J729="متعثر"),1,0))</f>
        <v/>
      </c>
      <c r="L729" s="19">
        <f>IF(K729=1,C729*INDEX('الإعدادات'!$E$15:$E$29,MATCH(B729&amp;"",'الإعدادات'!$A$15:$A$29,0)),"")</f>
        <v/>
      </c>
      <c r="M729" s="19">
        <f>IF(K729=1,D729*INDEX('الإعدادات'!$E$15:$E$29,MATCH(B729&amp;"",'الإعدادات'!$A$15:$A$29,0)),"")</f>
        <v/>
      </c>
      <c r="N729" s="19">
        <f>IF(K729=1,(F729+G729)*INDEX('الإعدادات'!$E$15:$E$29,MATCH(B729&amp;"",'الإعدادات'!$A$15:$A$29,0)),"")</f>
        <v/>
      </c>
      <c r="O729" s="15">
        <f>IF(J729="متعثر",COUNTIF($J$6:J729,"متعثر"),"")</f>
        <v/>
      </c>
      <c r="P729" s="6">
        <f>IF(J729="","",IF(J729="بدون طالب","اختر الطالب",IF(J729="مادة غير موجودة","اختر المادة من الإعدادات",IF(COUNTIF('الطلاب'!$A$6:$A$305,A729&amp;"")=0,"الطالب غير موجود في الطلاب",IF(IF(ISNUMBER(C729),IF(ISNUMBER(F729),IF(C729&gt;F729,1,0),0),0)=1,"أعمال السنة أكبر من الحد الأقصى",IF(IF(ISNUMBER(D729),IF(ISNUMBER(G729),IF(D729&gt;G729,1,0),0),0)=1,"النهائي أكبر من الحد الأقصى",IF(J729="ناقص","درجة غير مكتوبة","")))))))</f>
        <v/>
      </c>
    </row>
    <row r="730">
      <c r="A730" s="5" t="n"/>
      <c r="B730" s="5" t="n"/>
      <c r="C730" s="18" t="n"/>
      <c r="D730" s="18" t="n"/>
      <c r="E730" s="6">
        <f>IF(B730&amp;""="","",IFERROR(INDEX('الإعدادات'!$B$15:$B$29,MATCH(B730&amp;"",'الإعدادات'!$A$15:$A$29,0)),""))</f>
        <v/>
      </c>
      <c r="F730" s="19">
        <f>IF(B730&amp;""="","",IFERROR(INDEX('الإعدادات'!$C$15:$C$29,MATCH(B730&amp;"",'الإعدادات'!$A$15:$A$29,0)),""))</f>
        <v/>
      </c>
      <c r="G730" s="19">
        <f>IF(B730&amp;""="","",IFERROR(INDEX('الإعدادات'!$D$15:$D$29,MATCH(B730&amp;"",'الإعدادات'!$A$15:$A$29,0)),""))</f>
        <v/>
      </c>
      <c r="H730" s="19">
        <f>IF(AND(ISNUMBER(C730),ISNUMBER(D730)),C730+D730,"")</f>
        <v/>
      </c>
      <c r="I730" s="20">
        <f>IF(ISNUMBER(H730),IF(ISNUMBER(F730),IF(F730+G730=0,"",H730/(F730+G730)),""),"")</f>
        <v/>
      </c>
      <c r="J730" s="6">
        <f>IF(AND(A730&amp;""="",B730&amp;""=""),"",IF(A730&amp;""="","بدون طالب",IF(NOT(ISNUMBER(F730)),"مادة غير موجودة",IF(I730="","ناقص",IF(I730&gt;='الإعدادات'!$B$4,"ناجح","متعثر")))))</f>
        <v/>
      </c>
      <c r="K730" s="21">
        <f>IF(J730="","",IF(OR(J730="ناجح",J730="متعثر"),1,0))</f>
        <v/>
      </c>
      <c r="L730" s="19">
        <f>IF(K730=1,C730*INDEX('الإعدادات'!$E$15:$E$29,MATCH(B730&amp;"",'الإعدادات'!$A$15:$A$29,0)),"")</f>
        <v/>
      </c>
      <c r="M730" s="19">
        <f>IF(K730=1,D730*INDEX('الإعدادات'!$E$15:$E$29,MATCH(B730&amp;"",'الإعدادات'!$A$15:$A$29,0)),"")</f>
        <v/>
      </c>
      <c r="N730" s="19">
        <f>IF(K730=1,(F730+G730)*INDEX('الإعدادات'!$E$15:$E$29,MATCH(B730&amp;"",'الإعدادات'!$A$15:$A$29,0)),"")</f>
        <v/>
      </c>
      <c r="O730" s="15">
        <f>IF(J730="متعثر",COUNTIF($J$6:J730,"متعثر"),"")</f>
        <v/>
      </c>
      <c r="P730" s="6">
        <f>IF(J730="","",IF(J730="بدون طالب","اختر الطالب",IF(J730="مادة غير موجودة","اختر المادة من الإعدادات",IF(COUNTIF('الطلاب'!$A$6:$A$305,A730&amp;"")=0,"الطالب غير موجود في الطلاب",IF(IF(ISNUMBER(C730),IF(ISNUMBER(F730),IF(C730&gt;F730,1,0),0),0)=1,"أعمال السنة أكبر من الحد الأقصى",IF(IF(ISNUMBER(D730),IF(ISNUMBER(G730),IF(D730&gt;G730,1,0),0),0)=1,"النهائي أكبر من الحد الأقصى",IF(J730="ناقص","درجة غير مكتوبة","")))))))</f>
        <v/>
      </c>
    </row>
    <row r="731">
      <c r="A731" s="5" t="n"/>
      <c r="B731" s="5" t="n"/>
      <c r="C731" s="18" t="n"/>
      <c r="D731" s="18" t="n"/>
      <c r="E731" s="6">
        <f>IF(B731&amp;""="","",IFERROR(INDEX('الإعدادات'!$B$15:$B$29,MATCH(B731&amp;"",'الإعدادات'!$A$15:$A$29,0)),""))</f>
        <v/>
      </c>
      <c r="F731" s="19">
        <f>IF(B731&amp;""="","",IFERROR(INDEX('الإعدادات'!$C$15:$C$29,MATCH(B731&amp;"",'الإعدادات'!$A$15:$A$29,0)),""))</f>
        <v/>
      </c>
      <c r="G731" s="19">
        <f>IF(B731&amp;""="","",IFERROR(INDEX('الإعدادات'!$D$15:$D$29,MATCH(B731&amp;"",'الإعدادات'!$A$15:$A$29,0)),""))</f>
        <v/>
      </c>
      <c r="H731" s="19">
        <f>IF(AND(ISNUMBER(C731),ISNUMBER(D731)),C731+D731,"")</f>
        <v/>
      </c>
      <c r="I731" s="20">
        <f>IF(ISNUMBER(H731),IF(ISNUMBER(F731),IF(F731+G731=0,"",H731/(F731+G731)),""),"")</f>
        <v/>
      </c>
      <c r="J731" s="6">
        <f>IF(AND(A731&amp;""="",B731&amp;""=""),"",IF(A731&amp;""="","بدون طالب",IF(NOT(ISNUMBER(F731)),"مادة غير موجودة",IF(I731="","ناقص",IF(I731&gt;='الإعدادات'!$B$4,"ناجح","متعثر")))))</f>
        <v/>
      </c>
      <c r="K731" s="21">
        <f>IF(J731="","",IF(OR(J731="ناجح",J731="متعثر"),1,0))</f>
        <v/>
      </c>
      <c r="L731" s="19">
        <f>IF(K731=1,C731*INDEX('الإعدادات'!$E$15:$E$29,MATCH(B731&amp;"",'الإعدادات'!$A$15:$A$29,0)),"")</f>
        <v/>
      </c>
      <c r="M731" s="19">
        <f>IF(K731=1,D731*INDEX('الإعدادات'!$E$15:$E$29,MATCH(B731&amp;"",'الإعدادات'!$A$15:$A$29,0)),"")</f>
        <v/>
      </c>
      <c r="N731" s="19">
        <f>IF(K731=1,(F731+G731)*INDEX('الإعدادات'!$E$15:$E$29,MATCH(B731&amp;"",'الإعدادات'!$A$15:$A$29,0)),"")</f>
        <v/>
      </c>
      <c r="O731" s="15">
        <f>IF(J731="متعثر",COUNTIF($J$6:J731,"متعثر"),"")</f>
        <v/>
      </c>
      <c r="P731" s="6">
        <f>IF(J731="","",IF(J731="بدون طالب","اختر الطالب",IF(J731="مادة غير موجودة","اختر المادة من الإعدادات",IF(COUNTIF('الطلاب'!$A$6:$A$305,A731&amp;"")=0,"الطالب غير موجود في الطلاب",IF(IF(ISNUMBER(C731),IF(ISNUMBER(F731),IF(C731&gt;F731,1,0),0),0)=1,"أعمال السنة أكبر من الحد الأقصى",IF(IF(ISNUMBER(D731),IF(ISNUMBER(G731),IF(D731&gt;G731,1,0),0),0)=1,"النهائي أكبر من الحد الأقصى",IF(J731="ناقص","درجة غير مكتوبة","")))))))</f>
        <v/>
      </c>
    </row>
    <row r="732">
      <c r="A732" s="5" t="n"/>
      <c r="B732" s="5" t="n"/>
      <c r="C732" s="18" t="n"/>
      <c r="D732" s="18" t="n"/>
      <c r="E732" s="6">
        <f>IF(B732&amp;""="","",IFERROR(INDEX('الإعدادات'!$B$15:$B$29,MATCH(B732&amp;"",'الإعدادات'!$A$15:$A$29,0)),""))</f>
        <v/>
      </c>
      <c r="F732" s="19">
        <f>IF(B732&amp;""="","",IFERROR(INDEX('الإعدادات'!$C$15:$C$29,MATCH(B732&amp;"",'الإعدادات'!$A$15:$A$29,0)),""))</f>
        <v/>
      </c>
      <c r="G732" s="19">
        <f>IF(B732&amp;""="","",IFERROR(INDEX('الإعدادات'!$D$15:$D$29,MATCH(B732&amp;"",'الإعدادات'!$A$15:$A$29,0)),""))</f>
        <v/>
      </c>
      <c r="H732" s="19">
        <f>IF(AND(ISNUMBER(C732),ISNUMBER(D732)),C732+D732,"")</f>
        <v/>
      </c>
      <c r="I732" s="20">
        <f>IF(ISNUMBER(H732),IF(ISNUMBER(F732),IF(F732+G732=0,"",H732/(F732+G732)),""),"")</f>
        <v/>
      </c>
      <c r="J732" s="6">
        <f>IF(AND(A732&amp;""="",B732&amp;""=""),"",IF(A732&amp;""="","بدون طالب",IF(NOT(ISNUMBER(F732)),"مادة غير موجودة",IF(I732="","ناقص",IF(I732&gt;='الإعدادات'!$B$4,"ناجح","متعثر")))))</f>
        <v/>
      </c>
      <c r="K732" s="21">
        <f>IF(J732="","",IF(OR(J732="ناجح",J732="متعثر"),1,0))</f>
        <v/>
      </c>
      <c r="L732" s="19">
        <f>IF(K732=1,C732*INDEX('الإعدادات'!$E$15:$E$29,MATCH(B732&amp;"",'الإعدادات'!$A$15:$A$29,0)),"")</f>
        <v/>
      </c>
      <c r="M732" s="19">
        <f>IF(K732=1,D732*INDEX('الإعدادات'!$E$15:$E$29,MATCH(B732&amp;"",'الإعدادات'!$A$15:$A$29,0)),"")</f>
        <v/>
      </c>
      <c r="N732" s="19">
        <f>IF(K732=1,(F732+G732)*INDEX('الإعدادات'!$E$15:$E$29,MATCH(B732&amp;"",'الإعدادات'!$A$15:$A$29,0)),"")</f>
        <v/>
      </c>
      <c r="O732" s="15">
        <f>IF(J732="متعثر",COUNTIF($J$6:J732,"متعثر"),"")</f>
        <v/>
      </c>
      <c r="P732" s="6">
        <f>IF(J732="","",IF(J732="بدون طالب","اختر الطالب",IF(J732="مادة غير موجودة","اختر المادة من الإعدادات",IF(COUNTIF('الطلاب'!$A$6:$A$305,A732&amp;"")=0,"الطالب غير موجود في الطلاب",IF(IF(ISNUMBER(C732),IF(ISNUMBER(F732),IF(C732&gt;F732,1,0),0),0)=1,"أعمال السنة أكبر من الحد الأقصى",IF(IF(ISNUMBER(D732),IF(ISNUMBER(G732),IF(D732&gt;G732,1,0),0),0)=1,"النهائي أكبر من الحد الأقصى",IF(J732="ناقص","درجة غير مكتوبة","")))))))</f>
        <v/>
      </c>
    </row>
    <row r="733">
      <c r="A733" s="5" t="n"/>
      <c r="B733" s="5" t="n"/>
      <c r="C733" s="18" t="n"/>
      <c r="D733" s="18" t="n"/>
      <c r="E733" s="6">
        <f>IF(B733&amp;""="","",IFERROR(INDEX('الإعدادات'!$B$15:$B$29,MATCH(B733&amp;"",'الإعدادات'!$A$15:$A$29,0)),""))</f>
        <v/>
      </c>
      <c r="F733" s="19">
        <f>IF(B733&amp;""="","",IFERROR(INDEX('الإعدادات'!$C$15:$C$29,MATCH(B733&amp;"",'الإعدادات'!$A$15:$A$29,0)),""))</f>
        <v/>
      </c>
      <c r="G733" s="19">
        <f>IF(B733&amp;""="","",IFERROR(INDEX('الإعدادات'!$D$15:$D$29,MATCH(B733&amp;"",'الإعدادات'!$A$15:$A$29,0)),""))</f>
        <v/>
      </c>
      <c r="H733" s="19">
        <f>IF(AND(ISNUMBER(C733),ISNUMBER(D733)),C733+D733,"")</f>
        <v/>
      </c>
      <c r="I733" s="20">
        <f>IF(ISNUMBER(H733),IF(ISNUMBER(F733),IF(F733+G733=0,"",H733/(F733+G733)),""),"")</f>
        <v/>
      </c>
      <c r="J733" s="6">
        <f>IF(AND(A733&amp;""="",B733&amp;""=""),"",IF(A733&amp;""="","بدون طالب",IF(NOT(ISNUMBER(F733)),"مادة غير موجودة",IF(I733="","ناقص",IF(I733&gt;='الإعدادات'!$B$4,"ناجح","متعثر")))))</f>
        <v/>
      </c>
      <c r="K733" s="21">
        <f>IF(J733="","",IF(OR(J733="ناجح",J733="متعثر"),1,0))</f>
        <v/>
      </c>
      <c r="L733" s="19">
        <f>IF(K733=1,C733*INDEX('الإعدادات'!$E$15:$E$29,MATCH(B733&amp;"",'الإعدادات'!$A$15:$A$29,0)),"")</f>
        <v/>
      </c>
      <c r="M733" s="19">
        <f>IF(K733=1,D733*INDEX('الإعدادات'!$E$15:$E$29,MATCH(B733&amp;"",'الإعدادات'!$A$15:$A$29,0)),"")</f>
        <v/>
      </c>
      <c r="N733" s="19">
        <f>IF(K733=1,(F733+G733)*INDEX('الإعدادات'!$E$15:$E$29,MATCH(B733&amp;"",'الإعدادات'!$A$15:$A$29,0)),"")</f>
        <v/>
      </c>
      <c r="O733" s="15">
        <f>IF(J733="متعثر",COUNTIF($J$6:J733,"متعثر"),"")</f>
        <v/>
      </c>
      <c r="P733" s="6">
        <f>IF(J733="","",IF(J733="بدون طالب","اختر الطالب",IF(J733="مادة غير موجودة","اختر المادة من الإعدادات",IF(COUNTIF('الطلاب'!$A$6:$A$305,A733&amp;"")=0,"الطالب غير موجود في الطلاب",IF(IF(ISNUMBER(C733),IF(ISNUMBER(F733),IF(C733&gt;F733,1,0),0),0)=1,"أعمال السنة أكبر من الحد الأقصى",IF(IF(ISNUMBER(D733),IF(ISNUMBER(G733),IF(D733&gt;G733,1,0),0),0)=1,"النهائي أكبر من الحد الأقصى",IF(J733="ناقص","درجة غير مكتوبة","")))))))</f>
        <v/>
      </c>
    </row>
    <row r="734">
      <c r="A734" s="5" t="n"/>
      <c r="B734" s="5" t="n"/>
      <c r="C734" s="18" t="n"/>
      <c r="D734" s="18" t="n"/>
      <c r="E734" s="6">
        <f>IF(B734&amp;""="","",IFERROR(INDEX('الإعدادات'!$B$15:$B$29,MATCH(B734&amp;"",'الإعدادات'!$A$15:$A$29,0)),""))</f>
        <v/>
      </c>
      <c r="F734" s="19">
        <f>IF(B734&amp;""="","",IFERROR(INDEX('الإعدادات'!$C$15:$C$29,MATCH(B734&amp;"",'الإعدادات'!$A$15:$A$29,0)),""))</f>
        <v/>
      </c>
      <c r="G734" s="19">
        <f>IF(B734&amp;""="","",IFERROR(INDEX('الإعدادات'!$D$15:$D$29,MATCH(B734&amp;"",'الإعدادات'!$A$15:$A$29,0)),""))</f>
        <v/>
      </c>
      <c r="H734" s="19">
        <f>IF(AND(ISNUMBER(C734),ISNUMBER(D734)),C734+D734,"")</f>
        <v/>
      </c>
      <c r="I734" s="20">
        <f>IF(ISNUMBER(H734),IF(ISNUMBER(F734),IF(F734+G734=0,"",H734/(F734+G734)),""),"")</f>
        <v/>
      </c>
      <c r="J734" s="6">
        <f>IF(AND(A734&amp;""="",B734&amp;""=""),"",IF(A734&amp;""="","بدون طالب",IF(NOT(ISNUMBER(F734)),"مادة غير موجودة",IF(I734="","ناقص",IF(I734&gt;='الإعدادات'!$B$4,"ناجح","متعثر")))))</f>
        <v/>
      </c>
      <c r="K734" s="21">
        <f>IF(J734="","",IF(OR(J734="ناجح",J734="متعثر"),1,0))</f>
        <v/>
      </c>
      <c r="L734" s="19">
        <f>IF(K734=1,C734*INDEX('الإعدادات'!$E$15:$E$29,MATCH(B734&amp;"",'الإعدادات'!$A$15:$A$29,0)),"")</f>
        <v/>
      </c>
      <c r="M734" s="19">
        <f>IF(K734=1,D734*INDEX('الإعدادات'!$E$15:$E$29,MATCH(B734&amp;"",'الإعدادات'!$A$15:$A$29,0)),"")</f>
        <v/>
      </c>
      <c r="N734" s="19">
        <f>IF(K734=1,(F734+G734)*INDEX('الإعدادات'!$E$15:$E$29,MATCH(B734&amp;"",'الإعدادات'!$A$15:$A$29,0)),"")</f>
        <v/>
      </c>
      <c r="O734" s="15">
        <f>IF(J734="متعثر",COUNTIF($J$6:J734,"متعثر"),"")</f>
        <v/>
      </c>
      <c r="P734" s="6">
        <f>IF(J734="","",IF(J734="بدون طالب","اختر الطالب",IF(J734="مادة غير موجودة","اختر المادة من الإعدادات",IF(COUNTIF('الطلاب'!$A$6:$A$305,A734&amp;"")=0,"الطالب غير موجود في الطلاب",IF(IF(ISNUMBER(C734),IF(ISNUMBER(F734),IF(C734&gt;F734,1,0),0),0)=1,"أعمال السنة أكبر من الحد الأقصى",IF(IF(ISNUMBER(D734),IF(ISNUMBER(G734),IF(D734&gt;G734,1,0),0),0)=1,"النهائي أكبر من الحد الأقصى",IF(J734="ناقص","درجة غير مكتوبة","")))))))</f>
        <v/>
      </c>
    </row>
    <row r="735">
      <c r="A735" s="5" t="n"/>
      <c r="B735" s="5" t="n"/>
      <c r="C735" s="18" t="n"/>
      <c r="D735" s="18" t="n"/>
      <c r="E735" s="6">
        <f>IF(B735&amp;""="","",IFERROR(INDEX('الإعدادات'!$B$15:$B$29,MATCH(B735&amp;"",'الإعدادات'!$A$15:$A$29,0)),""))</f>
        <v/>
      </c>
      <c r="F735" s="19">
        <f>IF(B735&amp;""="","",IFERROR(INDEX('الإعدادات'!$C$15:$C$29,MATCH(B735&amp;"",'الإعدادات'!$A$15:$A$29,0)),""))</f>
        <v/>
      </c>
      <c r="G735" s="19">
        <f>IF(B735&amp;""="","",IFERROR(INDEX('الإعدادات'!$D$15:$D$29,MATCH(B735&amp;"",'الإعدادات'!$A$15:$A$29,0)),""))</f>
        <v/>
      </c>
      <c r="H735" s="19">
        <f>IF(AND(ISNUMBER(C735),ISNUMBER(D735)),C735+D735,"")</f>
        <v/>
      </c>
      <c r="I735" s="20">
        <f>IF(ISNUMBER(H735),IF(ISNUMBER(F735),IF(F735+G735=0,"",H735/(F735+G735)),""),"")</f>
        <v/>
      </c>
      <c r="J735" s="6">
        <f>IF(AND(A735&amp;""="",B735&amp;""=""),"",IF(A735&amp;""="","بدون طالب",IF(NOT(ISNUMBER(F735)),"مادة غير موجودة",IF(I735="","ناقص",IF(I735&gt;='الإعدادات'!$B$4,"ناجح","متعثر")))))</f>
        <v/>
      </c>
      <c r="K735" s="21">
        <f>IF(J735="","",IF(OR(J735="ناجح",J735="متعثر"),1,0))</f>
        <v/>
      </c>
      <c r="L735" s="19">
        <f>IF(K735=1,C735*INDEX('الإعدادات'!$E$15:$E$29,MATCH(B735&amp;"",'الإعدادات'!$A$15:$A$29,0)),"")</f>
        <v/>
      </c>
      <c r="M735" s="19">
        <f>IF(K735=1,D735*INDEX('الإعدادات'!$E$15:$E$29,MATCH(B735&amp;"",'الإعدادات'!$A$15:$A$29,0)),"")</f>
        <v/>
      </c>
      <c r="N735" s="19">
        <f>IF(K735=1,(F735+G735)*INDEX('الإعدادات'!$E$15:$E$29,MATCH(B735&amp;"",'الإعدادات'!$A$15:$A$29,0)),"")</f>
        <v/>
      </c>
      <c r="O735" s="15">
        <f>IF(J735="متعثر",COUNTIF($J$6:J735,"متعثر"),"")</f>
        <v/>
      </c>
      <c r="P735" s="6">
        <f>IF(J735="","",IF(J735="بدون طالب","اختر الطالب",IF(J735="مادة غير موجودة","اختر المادة من الإعدادات",IF(COUNTIF('الطلاب'!$A$6:$A$305,A735&amp;"")=0,"الطالب غير موجود في الطلاب",IF(IF(ISNUMBER(C735),IF(ISNUMBER(F735),IF(C735&gt;F735,1,0),0),0)=1,"أعمال السنة أكبر من الحد الأقصى",IF(IF(ISNUMBER(D735),IF(ISNUMBER(G735),IF(D735&gt;G735,1,0),0),0)=1,"النهائي أكبر من الحد الأقصى",IF(J735="ناقص","درجة غير مكتوبة","")))))))</f>
        <v/>
      </c>
    </row>
    <row r="736">
      <c r="A736" s="5" t="n"/>
      <c r="B736" s="5" t="n"/>
      <c r="C736" s="18" t="n"/>
      <c r="D736" s="18" t="n"/>
      <c r="E736" s="6">
        <f>IF(B736&amp;""="","",IFERROR(INDEX('الإعدادات'!$B$15:$B$29,MATCH(B736&amp;"",'الإعدادات'!$A$15:$A$29,0)),""))</f>
        <v/>
      </c>
      <c r="F736" s="19">
        <f>IF(B736&amp;""="","",IFERROR(INDEX('الإعدادات'!$C$15:$C$29,MATCH(B736&amp;"",'الإعدادات'!$A$15:$A$29,0)),""))</f>
        <v/>
      </c>
      <c r="G736" s="19">
        <f>IF(B736&amp;""="","",IFERROR(INDEX('الإعدادات'!$D$15:$D$29,MATCH(B736&amp;"",'الإعدادات'!$A$15:$A$29,0)),""))</f>
        <v/>
      </c>
      <c r="H736" s="19">
        <f>IF(AND(ISNUMBER(C736),ISNUMBER(D736)),C736+D736,"")</f>
        <v/>
      </c>
      <c r="I736" s="20">
        <f>IF(ISNUMBER(H736),IF(ISNUMBER(F736),IF(F736+G736=0,"",H736/(F736+G736)),""),"")</f>
        <v/>
      </c>
      <c r="J736" s="6">
        <f>IF(AND(A736&amp;""="",B736&amp;""=""),"",IF(A736&amp;""="","بدون طالب",IF(NOT(ISNUMBER(F736)),"مادة غير موجودة",IF(I736="","ناقص",IF(I736&gt;='الإعدادات'!$B$4,"ناجح","متعثر")))))</f>
        <v/>
      </c>
      <c r="K736" s="21">
        <f>IF(J736="","",IF(OR(J736="ناجح",J736="متعثر"),1,0))</f>
        <v/>
      </c>
      <c r="L736" s="19">
        <f>IF(K736=1,C736*INDEX('الإعدادات'!$E$15:$E$29,MATCH(B736&amp;"",'الإعدادات'!$A$15:$A$29,0)),"")</f>
        <v/>
      </c>
      <c r="M736" s="19">
        <f>IF(K736=1,D736*INDEX('الإعدادات'!$E$15:$E$29,MATCH(B736&amp;"",'الإعدادات'!$A$15:$A$29,0)),"")</f>
        <v/>
      </c>
      <c r="N736" s="19">
        <f>IF(K736=1,(F736+G736)*INDEX('الإعدادات'!$E$15:$E$29,MATCH(B736&amp;"",'الإعدادات'!$A$15:$A$29,0)),"")</f>
        <v/>
      </c>
      <c r="O736" s="15">
        <f>IF(J736="متعثر",COUNTIF($J$6:J736,"متعثر"),"")</f>
        <v/>
      </c>
      <c r="P736" s="6">
        <f>IF(J736="","",IF(J736="بدون طالب","اختر الطالب",IF(J736="مادة غير موجودة","اختر المادة من الإعدادات",IF(COUNTIF('الطلاب'!$A$6:$A$305,A736&amp;"")=0,"الطالب غير موجود في الطلاب",IF(IF(ISNUMBER(C736),IF(ISNUMBER(F736),IF(C736&gt;F736,1,0),0),0)=1,"أعمال السنة أكبر من الحد الأقصى",IF(IF(ISNUMBER(D736),IF(ISNUMBER(G736),IF(D736&gt;G736,1,0),0),0)=1,"النهائي أكبر من الحد الأقصى",IF(J736="ناقص","درجة غير مكتوبة","")))))))</f>
        <v/>
      </c>
    </row>
    <row r="737">
      <c r="A737" s="5" t="n"/>
      <c r="B737" s="5" t="n"/>
      <c r="C737" s="18" t="n"/>
      <c r="D737" s="18" t="n"/>
      <c r="E737" s="6">
        <f>IF(B737&amp;""="","",IFERROR(INDEX('الإعدادات'!$B$15:$B$29,MATCH(B737&amp;"",'الإعدادات'!$A$15:$A$29,0)),""))</f>
        <v/>
      </c>
      <c r="F737" s="19">
        <f>IF(B737&amp;""="","",IFERROR(INDEX('الإعدادات'!$C$15:$C$29,MATCH(B737&amp;"",'الإعدادات'!$A$15:$A$29,0)),""))</f>
        <v/>
      </c>
      <c r="G737" s="19">
        <f>IF(B737&amp;""="","",IFERROR(INDEX('الإعدادات'!$D$15:$D$29,MATCH(B737&amp;"",'الإعدادات'!$A$15:$A$29,0)),""))</f>
        <v/>
      </c>
      <c r="H737" s="19">
        <f>IF(AND(ISNUMBER(C737),ISNUMBER(D737)),C737+D737,"")</f>
        <v/>
      </c>
      <c r="I737" s="20">
        <f>IF(ISNUMBER(H737),IF(ISNUMBER(F737),IF(F737+G737=0,"",H737/(F737+G737)),""),"")</f>
        <v/>
      </c>
      <c r="J737" s="6">
        <f>IF(AND(A737&amp;""="",B737&amp;""=""),"",IF(A737&amp;""="","بدون طالب",IF(NOT(ISNUMBER(F737)),"مادة غير موجودة",IF(I737="","ناقص",IF(I737&gt;='الإعدادات'!$B$4,"ناجح","متعثر")))))</f>
        <v/>
      </c>
      <c r="K737" s="21">
        <f>IF(J737="","",IF(OR(J737="ناجح",J737="متعثر"),1,0))</f>
        <v/>
      </c>
      <c r="L737" s="19">
        <f>IF(K737=1,C737*INDEX('الإعدادات'!$E$15:$E$29,MATCH(B737&amp;"",'الإعدادات'!$A$15:$A$29,0)),"")</f>
        <v/>
      </c>
      <c r="M737" s="19">
        <f>IF(K737=1,D737*INDEX('الإعدادات'!$E$15:$E$29,MATCH(B737&amp;"",'الإعدادات'!$A$15:$A$29,0)),"")</f>
        <v/>
      </c>
      <c r="N737" s="19">
        <f>IF(K737=1,(F737+G737)*INDEX('الإعدادات'!$E$15:$E$29,MATCH(B737&amp;"",'الإعدادات'!$A$15:$A$29,0)),"")</f>
        <v/>
      </c>
      <c r="O737" s="15">
        <f>IF(J737="متعثر",COUNTIF($J$6:J737,"متعثر"),"")</f>
        <v/>
      </c>
      <c r="P737" s="6">
        <f>IF(J737="","",IF(J737="بدون طالب","اختر الطالب",IF(J737="مادة غير موجودة","اختر المادة من الإعدادات",IF(COUNTIF('الطلاب'!$A$6:$A$305,A737&amp;"")=0,"الطالب غير موجود في الطلاب",IF(IF(ISNUMBER(C737),IF(ISNUMBER(F737),IF(C737&gt;F737,1,0),0),0)=1,"أعمال السنة أكبر من الحد الأقصى",IF(IF(ISNUMBER(D737),IF(ISNUMBER(G737),IF(D737&gt;G737,1,0),0),0)=1,"النهائي أكبر من الحد الأقصى",IF(J737="ناقص","درجة غير مكتوبة","")))))))</f>
        <v/>
      </c>
    </row>
    <row r="738">
      <c r="A738" s="5" t="n"/>
      <c r="B738" s="5" t="n"/>
      <c r="C738" s="18" t="n"/>
      <c r="D738" s="18" t="n"/>
      <c r="E738" s="6">
        <f>IF(B738&amp;""="","",IFERROR(INDEX('الإعدادات'!$B$15:$B$29,MATCH(B738&amp;"",'الإعدادات'!$A$15:$A$29,0)),""))</f>
        <v/>
      </c>
      <c r="F738" s="19">
        <f>IF(B738&amp;""="","",IFERROR(INDEX('الإعدادات'!$C$15:$C$29,MATCH(B738&amp;"",'الإعدادات'!$A$15:$A$29,0)),""))</f>
        <v/>
      </c>
      <c r="G738" s="19">
        <f>IF(B738&amp;""="","",IFERROR(INDEX('الإعدادات'!$D$15:$D$29,MATCH(B738&amp;"",'الإعدادات'!$A$15:$A$29,0)),""))</f>
        <v/>
      </c>
      <c r="H738" s="19">
        <f>IF(AND(ISNUMBER(C738),ISNUMBER(D738)),C738+D738,"")</f>
        <v/>
      </c>
      <c r="I738" s="20">
        <f>IF(ISNUMBER(H738),IF(ISNUMBER(F738),IF(F738+G738=0,"",H738/(F738+G738)),""),"")</f>
        <v/>
      </c>
      <c r="J738" s="6">
        <f>IF(AND(A738&amp;""="",B738&amp;""=""),"",IF(A738&amp;""="","بدون طالب",IF(NOT(ISNUMBER(F738)),"مادة غير موجودة",IF(I738="","ناقص",IF(I738&gt;='الإعدادات'!$B$4,"ناجح","متعثر")))))</f>
        <v/>
      </c>
      <c r="K738" s="21">
        <f>IF(J738="","",IF(OR(J738="ناجح",J738="متعثر"),1,0))</f>
        <v/>
      </c>
      <c r="L738" s="19">
        <f>IF(K738=1,C738*INDEX('الإعدادات'!$E$15:$E$29,MATCH(B738&amp;"",'الإعدادات'!$A$15:$A$29,0)),"")</f>
        <v/>
      </c>
      <c r="M738" s="19">
        <f>IF(K738=1,D738*INDEX('الإعدادات'!$E$15:$E$29,MATCH(B738&amp;"",'الإعدادات'!$A$15:$A$29,0)),"")</f>
        <v/>
      </c>
      <c r="N738" s="19">
        <f>IF(K738=1,(F738+G738)*INDEX('الإعدادات'!$E$15:$E$29,MATCH(B738&amp;"",'الإعدادات'!$A$15:$A$29,0)),"")</f>
        <v/>
      </c>
      <c r="O738" s="15">
        <f>IF(J738="متعثر",COUNTIF($J$6:J738,"متعثر"),"")</f>
        <v/>
      </c>
      <c r="P738" s="6">
        <f>IF(J738="","",IF(J738="بدون طالب","اختر الطالب",IF(J738="مادة غير موجودة","اختر المادة من الإعدادات",IF(COUNTIF('الطلاب'!$A$6:$A$305,A738&amp;"")=0,"الطالب غير موجود في الطلاب",IF(IF(ISNUMBER(C738),IF(ISNUMBER(F738),IF(C738&gt;F738,1,0),0),0)=1,"أعمال السنة أكبر من الحد الأقصى",IF(IF(ISNUMBER(D738),IF(ISNUMBER(G738),IF(D738&gt;G738,1,0),0),0)=1,"النهائي أكبر من الحد الأقصى",IF(J738="ناقص","درجة غير مكتوبة","")))))))</f>
        <v/>
      </c>
    </row>
    <row r="739">
      <c r="A739" s="5" t="n"/>
      <c r="B739" s="5" t="n"/>
      <c r="C739" s="18" t="n"/>
      <c r="D739" s="18" t="n"/>
      <c r="E739" s="6">
        <f>IF(B739&amp;""="","",IFERROR(INDEX('الإعدادات'!$B$15:$B$29,MATCH(B739&amp;"",'الإعدادات'!$A$15:$A$29,0)),""))</f>
        <v/>
      </c>
      <c r="F739" s="19">
        <f>IF(B739&amp;""="","",IFERROR(INDEX('الإعدادات'!$C$15:$C$29,MATCH(B739&amp;"",'الإعدادات'!$A$15:$A$29,0)),""))</f>
        <v/>
      </c>
      <c r="G739" s="19">
        <f>IF(B739&amp;""="","",IFERROR(INDEX('الإعدادات'!$D$15:$D$29,MATCH(B739&amp;"",'الإعدادات'!$A$15:$A$29,0)),""))</f>
        <v/>
      </c>
      <c r="H739" s="19">
        <f>IF(AND(ISNUMBER(C739),ISNUMBER(D739)),C739+D739,"")</f>
        <v/>
      </c>
      <c r="I739" s="20">
        <f>IF(ISNUMBER(H739),IF(ISNUMBER(F739),IF(F739+G739=0,"",H739/(F739+G739)),""),"")</f>
        <v/>
      </c>
      <c r="J739" s="6">
        <f>IF(AND(A739&amp;""="",B739&amp;""=""),"",IF(A739&amp;""="","بدون طالب",IF(NOT(ISNUMBER(F739)),"مادة غير موجودة",IF(I739="","ناقص",IF(I739&gt;='الإعدادات'!$B$4,"ناجح","متعثر")))))</f>
        <v/>
      </c>
      <c r="K739" s="21">
        <f>IF(J739="","",IF(OR(J739="ناجح",J739="متعثر"),1,0))</f>
        <v/>
      </c>
      <c r="L739" s="19">
        <f>IF(K739=1,C739*INDEX('الإعدادات'!$E$15:$E$29,MATCH(B739&amp;"",'الإعدادات'!$A$15:$A$29,0)),"")</f>
        <v/>
      </c>
      <c r="M739" s="19">
        <f>IF(K739=1,D739*INDEX('الإعدادات'!$E$15:$E$29,MATCH(B739&amp;"",'الإعدادات'!$A$15:$A$29,0)),"")</f>
        <v/>
      </c>
      <c r="N739" s="19">
        <f>IF(K739=1,(F739+G739)*INDEX('الإعدادات'!$E$15:$E$29,MATCH(B739&amp;"",'الإعدادات'!$A$15:$A$29,0)),"")</f>
        <v/>
      </c>
      <c r="O739" s="15">
        <f>IF(J739="متعثر",COUNTIF($J$6:J739,"متعثر"),"")</f>
        <v/>
      </c>
      <c r="P739" s="6">
        <f>IF(J739="","",IF(J739="بدون طالب","اختر الطالب",IF(J739="مادة غير موجودة","اختر المادة من الإعدادات",IF(COUNTIF('الطلاب'!$A$6:$A$305,A739&amp;"")=0,"الطالب غير موجود في الطلاب",IF(IF(ISNUMBER(C739),IF(ISNUMBER(F739),IF(C739&gt;F739,1,0),0),0)=1,"أعمال السنة أكبر من الحد الأقصى",IF(IF(ISNUMBER(D739),IF(ISNUMBER(G739),IF(D739&gt;G739,1,0),0),0)=1,"النهائي أكبر من الحد الأقصى",IF(J739="ناقص","درجة غير مكتوبة","")))))))</f>
        <v/>
      </c>
    </row>
    <row r="740">
      <c r="A740" s="5" t="n"/>
      <c r="B740" s="5" t="n"/>
      <c r="C740" s="18" t="n"/>
      <c r="D740" s="18" t="n"/>
      <c r="E740" s="6">
        <f>IF(B740&amp;""="","",IFERROR(INDEX('الإعدادات'!$B$15:$B$29,MATCH(B740&amp;"",'الإعدادات'!$A$15:$A$29,0)),""))</f>
        <v/>
      </c>
      <c r="F740" s="19">
        <f>IF(B740&amp;""="","",IFERROR(INDEX('الإعدادات'!$C$15:$C$29,MATCH(B740&amp;"",'الإعدادات'!$A$15:$A$29,0)),""))</f>
        <v/>
      </c>
      <c r="G740" s="19">
        <f>IF(B740&amp;""="","",IFERROR(INDEX('الإعدادات'!$D$15:$D$29,MATCH(B740&amp;"",'الإعدادات'!$A$15:$A$29,0)),""))</f>
        <v/>
      </c>
      <c r="H740" s="19">
        <f>IF(AND(ISNUMBER(C740),ISNUMBER(D740)),C740+D740,"")</f>
        <v/>
      </c>
      <c r="I740" s="20">
        <f>IF(ISNUMBER(H740),IF(ISNUMBER(F740),IF(F740+G740=0,"",H740/(F740+G740)),""),"")</f>
        <v/>
      </c>
      <c r="J740" s="6">
        <f>IF(AND(A740&amp;""="",B740&amp;""=""),"",IF(A740&amp;""="","بدون طالب",IF(NOT(ISNUMBER(F740)),"مادة غير موجودة",IF(I740="","ناقص",IF(I740&gt;='الإعدادات'!$B$4,"ناجح","متعثر")))))</f>
        <v/>
      </c>
      <c r="K740" s="21">
        <f>IF(J740="","",IF(OR(J740="ناجح",J740="متعثر"),1,0))</f>
        <v/>
      </c>
      <c r="L740" s="19">
        <f>IF(K740=1,C740*INDEX('الإعدادات'!$E$15:$E$29,MATCH(B740&amp;"",'الإعدادات'!$A$15:$A$29,0)),"")</f>
        <v/>
      </c>
      <c r="M740" s="19">
        <f>IF(K740=1,D740*INDEX('الإعدادات'!$E$15:$E$29,MATCH(B740&amp;"",'الإعدادات'!$A$15:$A$29,0)),"")</f>
        <v/>
      </c>
      <c r="N740" s="19">
        <f>IF(K740=1,(F740+G740)*INDEX('الإعدادات'!$E$15:$E$29,MATCH(B740&amp;"",'الإعدادات'!$A$15:$A$29,0)),"")</f>
        <v/>
      </c>
      <c r="O740" s="15">
        <f>IF(J740="متعثر",COUNTIF($J$6:J740,"متعثر"),"")</f>
        <v/>
      </c>
      <c r="P740" s="6">
        <f>IF(J740="","",IF(J740="بدون طالب","اختر الطالب",IF(J740="مادة غير موجودة","اختر المادة من الإعدادات",IF(COUNTIF('الطلاب'!$A$6:$A$305,A740&amp;"")=0,"الطالب غير موجود في الطلاب",IF(IF(ISNUMBER(C740),IF(ISNUMBER(F740),IF(C740&gt;F740,1,0),0),0)=1,"أعمال السنة أكبر من الحد الأقصى",IF(IF(ISNUMBER(D740),IF(ISNUMBER(G740),IF(D740&gt;G740,1,0),0),0)=1,"النهائي أكبر من الحد الأقصى",IF(J740="ناقص","درجة غير مكتوبة","")))))))</f>
        <v/>
      </c>
    </row>
    <row r="741">
      <c r="A741" s="5" t="n"/>
      <c r="B741" s="5" t="n"/>
      <c r="C741" s="18" t="n"/>
      <c r="D741" s="18" t="n"/>
      <c r="E741" s="6">
        <f>IF(B741&amp;""="","",IFERROR(INDEX('الإعدادات'!$B$15:$B$29,MATCH(B741&amp;"",'الإعدادات'!$A$15:$A$29,0)),""))</f>
        <v/>
      </c>
      <c r="F741" s="19">
        <f>IF(B741&amp;""="","",IFERROR(INDEX('الإعدادات'!$C$15:$C$29,MATCH(B741&amp;"",'الإعدادات'!$A$15:$A$29,0)),""))</f>
        <v/>
      </c>
      <c r="G741" s="19">
        <f>IF(B741&amp;""="","",IFERROR(INDEX('الإعدادات'!$D$15:$D$29,MATCH(B741&amp;"",'الإعدادات'!$A$15:$A$29,0)),""))</f>
        <v/>
      </c>
      <c r="H741" s="19">
        <f>IF(AND(ISNUMBER(C741),ISNUMBER(D741)),C741+D741,"")</f>
        <v/>
      </c>
      <c r="I741" s="20">
        <f>IF(ISNUMBER(H741),IF(ISNUMBER(F741),IF(F741+G741=0,"",H741/(F741+G741)),""),"")</f>
        <v/>
      </c>
      <c r="J741" s="6">
        <f>IF(AND(A741&amp;""="",B741&amp;""=""),"",IF(A741&amp;""="","بدون طالب",IF(NOT(ISNUMBER(F741)),"مادة غير موجودة",IF(I741="","ناقص",IF(I741&gt;='الإعدادات'!$B$4,"ناجح","متعثر")))))</f>
        <v/>
      </c>
      <c r="K741" s="21">
        <f>IF(J741="","",IF(OR(J741="ناجح",J741="متعثر"),1,0))</f>
        <v/>
      </c>
      <c r="L741" s="19">
        <f>IF(K741=1,C741*INDEX('الإعدادات'!$E$15:$E$29,MATCH(B741&amp;"",'الإعدادات'!$A$15:$A$29,0)),"")</f>
        <v/>
      </c>
      <c r="M741" s="19">
        <f>IF(K741=1,D741*INDEX('الإعدادات'!$E$15:$E$29,MATCH(B741&amp;"",'الإعدادات'!$A$15:$A$29,0)),"")</f>
        <v/>
      </c>
      <c r="N741" s="19">
        <f>IF(K741=1,(F741+G741)*INDEX('الإعدادات'!$E$15:$E$29,MATCH(B741&amp;"",'الإعدادات'!$A$15:$A$29,0)),"")</f>
        <v/>
      </c>
      <c r="O741" s="15">
        <f>IF(J741="متعثر",COUNTIF($J$6:J741,"متعثر"),"")</f>
        <v/>
      </c>
      <c r="P741" s="6">
        <f>IF(J741="","",IF(J741="بدون طالب","اختر الطالب",IF(J741="مادة غير موجودة","اختر المادة من الإعدادات",IF(COUNTIF('الطلاب'!$A$6:$A$305,A741&amp;"")=0,"الطالب غير موجود في الطلاب",IF(IF(ISNUMBER(C741),IF(ISNUMBER(F741),IF(C741&gt;F741,1,0),0),0)=1,"أعمال السنة أكبر من الحد الأقصى",IF(IF(ISNUMBER(D741),IF(ISNUMBER(G741),IF(D741&gt;G741,1,0),0),0)=1,"النهائي أكبر من الحد الأقصى",IF(J741="ناقص","درجة غير مكتوبة","")))))))</f>
        <v/>
      </c>
    </row>
    <row r="742">
      <c r="A742" s="5" t="n"/>
      <c r="B742" s="5" t="n"/>
      <c r="C742" s="18" t="n"/>
      <c r="D742" s="18" t="n"/>
      <c r="E742" s="6">
        <f>IF(B742&amp;""="","",IFERROR(INDEX('الإعدادات'!$B$15:$B$29,MATCH(B742&amp;"",'الإعدادات'!$A$15:$A$29,0)),""))</f>
        <v/>
      </c>
      <c r="F742" s="19">
        <f>IF(B742&amp;""="","",IFERROR(INDEX('الإعدادات'!$C$15:$C$29,MATCH(B742&amp;"",'الإعدادات'!$A$15:$A$29,0)),""))</f>
        <v/>
      </c>
      <c r="G742" s="19">
        <f>IF(B742&amp;""="","",IFERROR(INDEX('الإعدادات'!$D$15:$D$29,MATCH(B742&amp;"",'الإعدادات'!$A$15:$A$29,0)),""))</f>
        <v/>
      </c>
      <c r="H742" s="19">
        <f>IF(AND(ISNUMBER(C742),ISNUMBER(D742)),C742+D742,"")</f>
        <v/>
      </c>
      <c r="I742" s="20">
        <f>IF(ISNUMBER(H742),IF(ISNUMBER(F742),IF(F742+G742=0,"",H742/(F742+G742)),""),"")</f>
        <v/>
      </c>
      <c r="J742" s="6">
        <f>IF(AND(A742&amp;""="",B742&amp;""=""),"",IF(A742&amp;""="","بدون طالب",IF(NOT(ISNUMBER(F742)),"مادة غير موجودة",IF(I742="","ناقص",IF(I742&gt;='الإعدادات'!$B$4,"ناجح","متعثر")))))</f>
        <v/>
      </c>
      <c r="K742" s="21">
        <f>IF(J742="","",IF(OR(J742="ناجح",J742="متعثر"),1,0))</f>
        <v/>
      </c>
      <c r="L742" s="19">
        <f>IF(K742=1,C742*INDEX('الإعدادات'!$E$15:$E$29,MATCH(B742&amp;"",'الإعدادات'!$A$15:$A$29,0)),"")</f>
        <v/>
      </c>
      <c r="M742" s="19">
        <f>IF(K742=1,D742*INDEX('الإعدادات'!$E$15:$E$29,MATCH(B742&amp;"",'الإعدادات'!$A$15:$A$29,0)),"")</f>
        <v/>
      </c>
      <c r="N742" s="19">
        <f>IF(K742=1,(F742+G742)*INDEX('الإعدادات'!$E$15:$E$29,MATCH(B742&amp;"",'الإعدادات'!$A$15:$A$29,0)),"")</f>
        <v/>
      </c>
      <c r="O742" s="15">
        <f>IF(J742="متعثر",COUNTIF($J$6:J742,"متعثر"),"")</f>
        <v/>
      </c>
      <c r="P742" s="6">
        <f>IF(J742="","",IF(J742="بدون طالب","اختر الطالب",IF(J742="مادة غير موجودة","اختر المادة من الإعدادات",IF(COUNTIF('الطلاب'!$A$6:$A$305,A742&amp;"")=0,"الطالب غير موجود في الطلاب",IF(IF(ISNUMBER(C742),IF(ISNUMBER(F742),IF(C742&gt;F742,1,0),0),0)=1,"أعمال السنة أكبر من الحد الأقصى",IF(IF(ISNUMBER(D742),IF(ISNUMBER(G742),IF(D742&gt;G742,1,0),0),0)=1,"النهائي أكبر من الحد الأقصى",IF(J742="ناقص","درجة غير مكتوبة","")))))))</f>
        <v/>
      </c>
    </row>
    <row r="743">
      <c r="A743" s="5" t="n"/>
      <c r="B743" s="5" t="n"/>
      <c r="C743" s="18" t="n"/>
      <c r="D743" s="18" t="n"/>
      <c r="E743" s="6">
        <f>IF(B743&amp;""="","",IFERROR(INDEX('الإعدادات'!$B$15:$B$29,MATCH(B743&amp;"",'الإعدادات'!$A$15:$A$29,0)),""))</f>
        <v/>
      </c>
      <c r="F743" s="19">
        <f>IF(B743&amp;""="","",IFERROR(INDEX('الإعدادات'!$C$15:$C$29,MATCH(B743&amp;"",'الإعدادات'!$A$15:$A$29,0)),""))</f>
        <v/>
      </c>
      <c r="G743" s="19">
        <f>IF(B743&amp;""="","",IFERROR(INDEX('الإعدادات'!$D$15:$D$29,MATCH(B743&amp;"",'الإعدادات'!$A$15:$A$29,0)),""))</f>
        <v/>
      </c>
      <c r="H743" s="19">
        <f>IF(AND(ISNUMBER(C743),ISNUMBER(D743)),C743+D743,"")</f>
        <v/>
      </c>
      <c r="I743" s="20">
        <f>IF(ISNUMBER(H743),IF(ISNUMBER(F743),IF(F743+G743=0,"",H743/(F743+G743)),""),"")</f>
        <v/>
      </c>
      <c r="J743" s="6">
        <f>IF(AND(A743&amp;""="",B743&amp;""=""),"",IF(A743&amp;""="","بدون طالب",IF(NOT(ISNUMBER(F743)),"مادة غير موجودة",IF(I743="","ناقص",IF(I743&gt;='الإعدادات'!$B$4,"ناجح","متعثر")))))</f>
        <v/>
      </c>
      <c r="K743" s="21">
        <f>IF(J743="","",IF(OR(J743="ناجح",J743="متعثر"),1,0))</f>
        <v/>
      </c>
      <c r="L743" s="19">
        <f>IF(K743=1,C743*INDEX('الإعدادات'!$E$15:$E$29,MATCH(B743&amp;"",'الإعدادات'!$A$15:$A$29,0)),"")</f>
        <v/>
      </c>
      <c r="M743" s="19">
        <f>IF(K743=1,D743*INDEX('الإعدادات'!$E$15:$E$29,MATCH(B743&amp;"",'الإعدادات'!$A$15:$A$29,0)),"")</f>
        <v/>
      </c>
      <c r="N743" s="19">
        <f>IF(K743=1,(F743+G743)*INDEX('الإعدادات'!$E$15:$E$29,MATCH(B743&amp;"",'الإعدادات'!$A$15:$A$29,0)),"")</f>
        <v/>
      </c>
      <c r="O743" s="15">
        <f>IF(J743="متعثر",COUNTIF($J$6:J743,"متعثر"),"")</f>
        <v/>
      </c>
      <c r="P743" s="6">
        <f>IF(J743="","",IF(J743="بدون طالب","اختر الطالب",IF(J743="مادة غير موجودة","اختر المادة من الإعدادات",IF(COUNTIF('الطلاب'!$A$6:$A$305,A743&amp;"")=0,"الطالب غير موجود في الطلاب",IF(IF(ISNUMBER(C743),IF(ISNUMBER(F743),IF(C743&gt;F743,1,0),0),0)=1,"أعمال السنة أكبر من الحد الأقصى",IF(IF(ISNUMBER(D743),IF(ISNUMBER(G743),IF(D743&gt;G743,1,0),0),0)=1,"النهائي أكبر من الحد الأقصى",IF(J743="ناقص","درجة غير مكتوبة","")))))))</f>
        <v/>
      </c>
    </row>
    <row r="744">
      <c r="A744" s="5" t="n"/>
      <c r="B744" s="5" t="n"/>
      <c r="C744" s="18" t="n"/>
      <c r="D744" s="18" t="n"/>
      <c r="E744" s="6">
        <f>IF(B744&amp;""="","",IFERROR(INDEX('الإعدادات'!$B$15:$B$29,MATCH(B744&amp;"",'الإعدادات'!$A$15:$A$29,0)),""))</f>
        <v/>
      </c>
      <c r="F744" s="19">
        <f>IF(B744&amp;""="","",IFERROR(INDEX('الإعدادات'!$C$15:$C$29,MATCH(B744&amp;"",'الإعدادات'!$A$15:$A$29,0)),""))</f>
        <v/>
      </c>
      <c r="G744" s="19">
        <f>IF(B744&amp;""="","",IFERROR(INDEX('الإعدادات'!$D$15:$D$29,MATCH(B744&amp;"",'الإعدادات'!$A$15:$A$29,0)),""))</f>
        <v/>
      </c>
      <c r="H744" s="19">
        <f>IF(AND(ISNUMBER(C744),ISNUMBER(D744)),C744+D744,"")</f>
        <v/>
      </c>
      <c r="I744" s="20">
        <f>IF(ISNUMBER(H744),IF(ISNUMBER(F744),IF(F744+G744=0,"",H744/(F744+G744)),""),"")</f>
        <v/>
      </c>
      <c r="J744" s="6">
        <f>IF(AND(A744&amp;""="",B744&amp;""=""),"",IF(A744&amp;""="","بدون طالب",IF(NOT(ISNUMBER(F744)),"مادة غير موجودة",IF(I744="","ناقص",IF(I744&gt;='الإعدادات'!$B$4,"ناجح","متعثر")))))</f>
        <v/>
      </c>
      <c r="K744" s="21">
        <f>IF(J744="","",IF(OR(J744="ناجح",J744="متعثر"),1,0))</f>
        <v/>
      </c>
      <c r="L744" s="19">
        <f>IF(K744=1,C744*INDEX('الإعدادات'!$E$15:$E$29,MATCH(B744&amp;"",'الإعدادات'!$A$15:$A$29,0)),"")</f>
        <v/>
      </c>
      <c r="M744" s="19">
        <f>IF(K744=1,D744*INDEX('الإعدادات'!$E$15:$E$29,MATCH(B744&amp;"",'الإعدادات'!$A$15:$A$29,0)),"")</f>
        <v/>
      </c>
      <c r="N744" s="19">
        <f>IF(K744=1,(F744+G744)*INDEX('الإعدادات'!$E$15:$E$29,MATCH(B744&amp;"",'الإعدادات'!$A$15:$A$29,0)),"")</f>
        <v/>
      </c>
      <c r="O744" s="15">
        <f>IF(J744="متعثر",COUNTIF($J$6:J744,"متعثر"),"")</f>
        <v/>
      </c>
      <c r="P744" s="6">
        <f>IF(J744="","",IF(J744="بدون طالب","اختر الطالب",IF(J744="مادة غير موجودة","اختر المادة من الإعدادات",IF(COUNTIF('الطلاب'!$A$6:$A$305,A744&amp;"")=0,"الطالب غير موجود في الطلاب",IF(IF(ISNUMBER(C744),IF(ISNUMBER(F744),IF(C744&gt;F744,1,0),0),0)=1,"أعمال السنة أكبر من الحد الأقصى",IF(IF(ISNUMBER(D744),IF(ISNUMBER(G744),IF(D744&gt;G744,1,0),0),0)=1,"النهائي أكبر من الحد الأقصى",IF(J744="ناقص","درجة غير مكتوبة","")))))))</f>
        <v/>
      </c>
    </row>
    <row r="745">
      <c r="A745" s="5" t="n"/>
      <c r="B745" s="5" t="n"/>
      <c r="C745" s="18" t="n"/>
      <c r="D745" s="18" t="n"/>
      <c r="E745" s="6">
        <f>IF(B745&amp;""="","",IFERROR(INDEX('الإعدادات'!$B$15:$B$29,MATCH(B745&amp;"",'الإعدادات'!$A$15:$A$29,0)),""))</f>
        <v/>
      </c>
      <c r="F745" s="19">
        <f>IF(B745&amp;""="","",IFERROR(INDEX('الإعدادات'!$C$15:$C$29,MATCH(B745&amp;"",'الإعدادات'!$A$15:$A$29,0)),""))</f>
        <v/>
      </c>
      <c r="G745" s="19">
        <f>IF(B745&amp;""="","",IFERROR(INDEX('الإعدادات'!$D$15:$D$29,MATCH(B745&amp;"",'الإعدادات'!$A$15:$A$29,0)),""))</f>
        <v/>
      </c>
      <c r="H745" s="19">
        <f>IF(AND(ISNUMBER(C745),ISNUMBER(D745)),C745+D745,"")</f>
        <v/>
      </c>
      <c r="I745" s="20">
        <f>IF(ISNUMBER(H745),IF(ISNUMBER(F745),IF(F745+G745=0,"",H745/(F745+G745)),""),"")</f>
        <v/>
      </c>
      <c r="J745" s="6">
        <f>IF(AND(A745&amp;""="",B745&amp;""=""),"",IF(A745&amp;""="","بدون طالب",IF(NOT(ISNUMBER(F745)),"مادة غير موجودة",IF(I745="","ناقص",IF(I745&gt;='الإعدادات'!$B$4,"ناجح","متعثر")))))</f>
        <v/>
      </c>
      <c r="K745" s="21">
        <f>IF(J745="","",IF(OR(J745="ناجح",J745="متعثر"),1,0))</f>
        <v/>
      </c>
      <c r="L745" s="19">
        <f>IF(K745=1,C745*INDEX('الإعدادات'!$E$15:$E$29,MATCH(B745&amp;"",'الإعدادات'!$A$15:$A$29,0)),"")</f>
        <v/>
      </c>
      <c r="M745" s="19">
        <f>IF(K745=1,D745*INDEX('الإعدادات'!$E$15:$E$29,MATCH(B745&amp;"",'الإعدادات'!$A$15:$A$29,0)),"")</f>
        <v/>
      </c>
      <c r="N745" s="19">
        <f>IF(K745=1,(F745+G745)*INDEX('الإعدادات'!$E$15:$E$29,MATCH(B745&amp;"",'الإعدادات'!$A$15:$A$29,0)),"")</f>
        <v/>
      </c>
      <c r="O745" s="15">
        <f>IF(J745="متعثر",COUNTIF($J$6:J745,"متعثر"),"")</f>
        <v/>
      </c>
      <c r="P745" s="6">
        <f>IF(J745="","",IF(J745="بدون طالب","اختر الطالب",IF(J745="مادة غير موجودة","اختر المادة من الإعدادات",IF(COUNTIF('الطلاب'!$A$6:$A$305,A745&amp;"")=0,"الطالب غير موجود في الطلاب",IF(IF(ISNUMBER(C745),IF(ISNUMBER(F745),IF(C745&gt;F745,1,0),0),0)=1,"أعمال السنة أكبر من الحد الأقصى",IF(IF(ISNUMBER(D745),IF(ISNUMBER(G745),IF(D745&gt;G745,1,0),0),0)=1,"النهائي أكبر من الحد الأقصى",IF(J745="ناقص","درجة غير مكتوبة","")))))))</f>
        <v/>
      </c>
    </row>
    <row r="746">
      <c r="A746" s="5" t="n"/>
      <c r="B746" s="5" t="n"/>
      <c r="C746" s="18" t="n"/>
      <c r="D746" s="18" t="n"/>
      <c r="E746" s="6">
        <f>IF(B746&amp;""="","",IFERROR(INDEX('الإعدادات'!$B$15:$B$29,MATCH(B746&amp;"",'الإعدادات'!$A$15:$A$29,0)),""))</f>
        <v/>
      </c>
      <c r="F746" s="19">
        <f>IF(B746&amp;""="","",IFERROR(INDEX('الإعدادات'!$C$15:$C$29,MATCH(B746&amp;"",'الإعدادات'!$A$15:$A$29,0)),""))</f>
        <v/>
      </c>
      <c r="G746" s="19">
        <f>IF(B746&amp;""="","",IFERROR(INDEX('الإعدادات'!$D$15:$D$29,MATCH(B746&amp;"",'الإعدادات'!$A$15:$A$29,0)),""))</f>
        <v/>
      </c>
      <c r="H746" s="19">
        <f>IF(AND(ISNUMBER(C746),ISNUMBER(D746)),C746+D746,"")</f>
        <v/>
      </c>
      <c r="I746" s="20">
        <f>IF(ISNUMBER(H746),IF(ISNUMBER(F746),IF(F746+G746=0,"",H746/(F746+G746)),""),"")</f>
        <v/>
      </c>
      <c r="J746" s="6">
        <f>IF(AND(A746&amp;""="",B746&amp;""=""),"",IF(A746&amp;""="","بدون طالب",IF(NOT(ISNUMBER(F746)),"مادة غير موجودة",IF(I746="","ناقص",IF(I746&gt;='الإعدادات'!$B$4,"ناجح","متعثر")))))</f>
        <v/>
      </c>
      <c r="K746" s="21">
        <f>IF(J746="","",IF(OR(J746="ناجح",J746="متعثر"),1,0))</f>
        <v/>
      </c>
      <c r="L746" s="19">
        <f>IF(K746=1,C746*INDEX('الإعدادات'!$E$15:$E$29,MATCH(B746&amp;"",'الإعدادات'!$A$15:$A$29,0)),"")</f>
        <v/>
      </c>
      <c r="M746" s="19">
        <f>IF(K746=1,D746*INDEX('الإعدادات'!$E$15:$E$29,MATCH(B746&amp;"",'الإعدادات'!$A$15:$A$29,0)),"")</f>
        <v/>
      </c>
      <c r="N746" s="19">
        <f>IF(K746=1,(F746+G746)*INDEX('الإعدادات'!$E$15:$E$29,MATCH(B746&amp;"",'الإعدادات'!$A$15:$A$29,0)),"")</f>
        <v/>
      </c>
      <c r="O746" s="15">
        <f>IF(J746="متعثر",COUNTIF($J$6:J746,"متعثر"),"")</f>
        <v/>
      </c>
      <c r="P746" s="6">
        <f>IF(J746="","",IF(J746="بدون طالب","اختر الطالب",IF(J746="مادة غير موجودة","اختر المادة من الإعدادات",IF(COUNTIF('الطلاب'!$A$6:$A$305,A746&amp;"")=0,"الطالب غير موجود في الطلاب",IF(IF(ISNUMBER(C746),IF(ISNUMBER(F746),IF(C746&gt;F746,1,0),0),0)=1,"أعمال السنة أكبر من الحد الأقصى",IF(IF(ISNUMBER(D746),IF(ISNUMBER(G746),IF(D746&gt;G746,1,0),0),0)=1,"النهائي أكبر من الحد الأقصى",IF(J746="ناقص","درجة غير مكتوبة","")))))))</f>
        <v/>
      </c>
    </row>
    <row r="747">
      <c r="A747" s="5" t="n"/>
      <c r="B747" s="5" t="n"/>
      <c r="C747" s="18" t="n"/>
      <c r="D747" s="18" t="n"/>
      <c r="E747" s="6">
        <f>IF(B747&amp;""="","",IFERROR(INDEX('الإعدادات'!$B$15:$B$29,MATCH(B747&amp;"",'الإعدادات'!$A$15:$A$29,0)),""))</f>
        <v/>
      </c>
      <c r="F747" s="19">
        <f>IF(B747&amp;""="","",IFERROR(INDEX('الإعدادات'!$C$15:$C$29,MATCH(B747&amp;"",'الإعدادات'!$A$15:$A$29,0)),""))</f>
        <v/>
      </c>
      <c r="G747" s="19">
        <f>IF(B747&amp;""="","",IFERROR(INDEX('الإعدادات'!$D$15:$D$29,MATCH(B747&amp;"",'الإعدادات'!$A$15:$A$29,0)),""))</f>
        <v/>
      </c>
      <c r="H747" s="19">
        <f>IF(AND(ISNUMBER(C747),ISNUMBER(D747)),C747+D747,"")</f>
        <v/>
      </c>
      <c r="I747" s="20">
        <f>IF(ISNUMBER(H747),IF(ISNUMBER(F747),IF(F747+G747=0,"",H747/(F747+G747)),""),"")</f>
        <v/>
      </c>
      <c r="J747" s="6">
        <f>IF(AND(A747&amp;""="",B747&amp;""=""),"",IF(A747&amp;""="","بدون طالب",IF(NOT(ISNUMBER(F747)),"مادة غير موجودة",IF(I747="","ناقص",IF(I747&gt;='الإعدادات'!$B$4,"ناجح","متعثر")))))</f>
        <v/>
      </c>
      <c r="K747" s="21">
        <f>IF(J747="","",IF(OR(J747="ناجح",J747="متعثر"),1,0))</f>
        <v/>
      </c>
      <c r="L747" s="19">
        <f>IF(K747=1,C747*INDEX('الإعدادات'!$E$15:$E$29,MATCH(B747&amp;"",'الإعدادات'!$A$15:$A$29,0)),"")</f>
        <v/>
      </c>
      <c r="M747" s="19">
        <f>IF(K747=1,D747*INDEX('الإعدادات'!$E$15:$E$29,MATCH(B747&amp;"",'الإعدادات'!$A$15:$A$29,0)),"")</f>
        <v/>
      </c>
      <c r="N747" s="19">
        <f>IF(K747=1,(F747+G747)*INDEX('الإعدادات'!$E$15:$E$29,MATCH(B747&amp;"",'الإعدادات'!$A$15:$A$29,0)),"")</f>
        <v/>
      </c>
      <c r="O747" s="15">
        <f>IF(J747="متعثر",COUNTIF($J$6:J747,"متعثر"),"")</f>
        <v/>
      </c>
      <c r="P747" s="6">
        <f>IF(J747="","",IF(J747="بدون طالب","اختر الطالب",IF(J747="مادة غير موجودة","اختر المادة من الإعدادات",IF(COUNTIF('الطلاب'!$A$6:$A$305,A747&amp;"")=0,"الطالب غير موجود في الطلاب",IF(IF(ISNUMBER(C747),IF(ISNUMBER(F747),IF(C747&gt;F747,1,0),0),0)=1,"أعمال السنة أكبر من الحد الأقصى",IF(IF(ISNUMBER(D747),IF(ISNUMBER(G747),IF(D747&gt;G747,1,0),0),0)=1,"النهائي أكبر من الحد الأقصى",IF(J747="ناقص","درجة غير مكتوبة","")))))))</f>
        <v/>
      </c>
    </row>
    <row r="748">
      <c r="A748" s="5" t="n"/>
      <c r="B748" s="5" t="n"/>
      <c r="C748" s="18" t="n"/>
      <c r="D748" s="18" t="n"/>
      <c r="E748" s="6">
        <f>IF(B748&amp;""="","",IFERROR(INDEX('الإعدادات'!$B$15:$B$29,MATCH(B748&amp;"",'الإعدادات'!$A$15:$A$29,0)),""))</f>
        <v/>
      </c>
      <c r="F748" s="19">
        <f>IF(B748&amp;""="","",IFERROR(INDEX('الإعدادات'!$C$15:$C$29,MATCH(B748&amp;"",'الإعدادات'!$A$15:$A$29,0)),""))</f>
        <v/>
      </c>
      <c r="G748" s="19">
        <f>IF(B748&amp;""="","",IFERROR(INDEX('الإعدادات'!$D$15:$D$29,MATCH(B748&amp;"",'الإعدادات'!$A$15:$A$29,0)),""))</f>
        <v/>
      </c>
      <c r="H748" s="19">
        <f>IF(AND(ISNUMBER(C748),ISNUMBER(D748)),C748+D748,"")</f>
        <v/>
      </c>
      <c r="I748" s="20">
        <f>IF(ISNUMBER(H748),IF(ISNUMBER(F748),IF(F748+G748=0,"",H748/(F748+G748)),""),"")</f>
        <v/>
      </c>
      <c r="J748" s="6">
        <f>IF(AND(A748&amp;""="",B748&amp;""=""),"",IF(A748&amp;""="","بدون طالب",IF(NOT(ISNUMBER(F748)),"مادة غير موجودة",IF(I748="","ناقص",IF(I748&gt;='الإعدادات'!$B$4,"ناجح","متعثر")))))</f>
        <v/>
      </c>
      <c r="K748" s="21">
        <f>IF(J748="","",IF(OR(J748="ناجح",J748="متعثر"),1,0))</f>
        <v/>
      </c>
      <c r="L748" s="19">
        <f>IF(K748=1,C748*INDEX('الإعدادات'!$E$15:$E$29,MATCH(B748&amp;"",'الإعدادات'!$A$15:$A$29,0)),"")</f>
        <v/>
      </c>
      <c r="M748" s="19">
        <f>IF(K748=1,D748*INDEX('الإعدادات'!$E$15:$E$29,MATCH(B748&amp;"",'الإعدادات'!$A$15:$A$29,0)),"")</f>
        <v/>
      </c>
      <c r="N748" s="19">
        <f>IF(K748=1,(F748+G748)*INDEX('الإعدادات'!$E$15:$E$29,MATCH(B748&amp;"",'الإعدادات'!$A$15:$A$29,0)),"")</f>
        <v/>
      </c>
      <c r="O748" s="15">
        <f>IF(J748="متعثر",COUNTIF($J$6:J748,"متعثر"),"")</f>
        <v/>
      </c>
      <c r="P748" s="6">
        <f>IF(J748="","",IF(J748="بدون طالب","اختر الطالب",IF(J748="مادة غير موجودة","اختر المادة من الإعدادات",IF(COUNTIF('الطلاب'!$A$6:$A$305,A748&amp;"")=0,"الطالب غير موجود في الطلاب",IF(IF(ISNUMBER(C748),IF(ISNUMBER(F748),IF(C748&gt;F748,1,0),0),0)=1,"أعمال السنة أكبر من الحد الأقصى",IF(IF(ISNUMBER(D748),IF(ISNUMBER(G748),IF(D748&gt;G748,1,0),0),0)=1,"النهائي أكبر من الحد الأقصى",IF(J748="ناقص","درجة غير مكتوبة","")))))))</f>
        <v/>
      </c>
    </row>
    <row r="749">
      <c r="A749" s="5" t="n"/>
      <c r="B749" s="5" t="n"/>
      <c r="C749" s="18" t="n"/>
      <c r="D749" s="18" t="n"/>
      <c r="E749" s="6">
        <f>IF(B749&amp;""="","",IFERROR(INDEX('الإعدادات'!$B$15:$B$29,MATCH(B749&amp;"",'الإعدادات'!$A$15:$A$29,0)),""))</f>
        <v/>
      </c>
      <c r="F749" s="19">
        <f>IF(B749&amp;""="","",IFERROR(INDEX('الإعدادات'!$C$15:$C$29,MATCH(B749&amp;"",'الإعدادات'!$A$15:$A$29,0)),""))</f>
        <v/>
      </c>
      <c r="G749" s="19">
        <f>IF(B749&amp;""="","",IFERROR(INDEX('الإعدادات'!$D$15:$D$29,MATCH(B749&amp;"",'الإعدادات'!$A$15:$A$29,0)),""))</f>
        <v/>
      </c>
      <c r="H749" s="19">
        <f>IF(AND(ISNUMBER(C749),ISNUMBER(D749)),C749+D749,"")</f>
        <v/>
      </c>
      <c r="I749" s="20">
        <f>IF(ISNUMBER(H749),IF(ISNUMBER(F749),IF(F749+G749=0,"",H749/(F749+G749)),""),"")</f>
        <v/>
      </c>
      <c r="J749" s="6">
        <f>IF(AND(A749&amp;""="",B749&amp;""=""),"",IF(A749&amp;""="","بدون طالب",IF(NOT(ISNUMBER(F749)),"مادة غير موجودة",IF(I749="","ناقص",IF(I749&gt;='الإعدادات'!$B$4,"ناجح","متعثر")))))</f>
        <v/>
      </c>
      <c r="K749" s="21">
        <f>IF(J749="","",IF(OR(J749="ناجح",J749="متعثر"),1,0))</f>
        <v/>
      </c>
      <c r="L749" s="19">
        <f>IF(K749=1,C749*INDEX('الإعدادات'!$E$15:$E$29,MATCH(B749&amp;"",'الإعدادات'!$A$15:$A$29,0)),"")</f>
        <v/>
      </c>
      <c r="M749" s="19">
        <f>IF(K749=1,D749*INDEX('الإعدادات'!$E$15:$E$29,MATCH(B749&amp;"",'الإعدادات'!$A$15:$A$29,0)),"")</f>
        <v/>
      </c>
      <c r="N749" s="19">
        <f>IF(K749=1,(F749+G749)*INDEX('الإعدادات'!$E$15:$E$29,MATCH(B749&amp;"",'الإعدادات'!$A$15:$A$29,0)),"")</f>
        <v/>
      </c>
      <c r="O749" s="15">
        <f>IF(J749="متعثر",COUNTIF($J$6:J749,"متعثر"),"")</f>
        <v/>
      </c>
      <c r="P749" s="6">
        <f>IF(J749="","",IF(J749="بدون طالب","اختر الطالب",IF(J749="مادة غير موجودة","اختر المادة من الإعدادات",IF(COUNTIF('الطلاب'!$A$6:$A$305,A749&amp;"")=0,"الطالب غير موجود في الطلاب",IF(IF(ISNUMBER(C749),IF(ISNUMBER(F749),IF(C749&gt;F749,1,0),0),0)=1,"أعمال السنة أكبر من الحد الأقصى",IF(IF(ISNUMBER(D749),IF(ISNUMBER(G749),IF(D749&gt;G749,1,0),0),0)=1,"النهائي أكبر من الحد الأقصى",IF(J749="ناقص","درجة غير مكتوبة","")))))))</f>
        <v/>
      </c>
    </row>
    <row r="750">
      <c r="A750" s="5" t="n"/>
      <c r="B750" s="5" t="n"/>
      <c r="C750" s="18" t="n"/>
      <c r="D750" s="18" t="n"/>
      <c r="E750" s="6">
        <f>IF(B750&amp;""="","",IFERROR(INDEX('الإعدادات'!$B$15:$B$29,MATCH(B750&amp;"",'الإعدادات'!$A$15:$A$29,0)),""))</f>
        <v/>
      </c>
      <c r="F750" s="19">
        <f>IF(B750&amp;""="","",IFERROR(INDEX('الإعدادات'!$C$15:$C$29,MATCH(B750&amp;"",'الإعدادات'!$A$15:$A$29,0)),""))</f>
        <v/>
      </c>
      <c r="G750" s="19">
        <f>IF(B750&amp;""="","",IFERROR(INDEX('الإعدادات'!$D$15:$D$29,MATCH(B750&amp;"",'الإعدادات'!$A$15:$A$29,0)),""))</f>
        <v/>
      </c>
      <c r="H750" s="19">
        <f>IF(AND(ISNUMBER(C750),ISNUMBER(D750)),C750+D750,"")</f>
        <v/>
      </c>
      <c r="I750" s="20">
        <f>IF(ISNUMBER(H750),IF(ISNUMBER(F750),IF(F750+G750=0,"",H750/(F750+G750)),""),"")</f>
        <v/>
      </c>
      <c r="J750" s="6">
        <f>IF(AND(A750&amp;""="",B750&amp;""=""),"",IF(A750&amp;""="","بدون طالب",IF(NOT(ISNUMBER(F750)),"مادة غير موجودة",IF(I750="","ناقص",IF(I750&gt;='الإعدادات'!$B$4,"ناجح","متعثر")))))</f>
        <v/>
      </c>
      <c r="K750" s="21">
        <f>IF(J750="","",IF(OR(J750="ناجح",J750="متعثر"),1,0))</f>
        <v/>
      </c>
      <c r="L750" s="19">
        <f>IF(K750=1,C750*INDEX('الإعدادات'!$E$15:$E$29,MATCH(B750&amp;"",'الإعدادات'!$A$15:$A$29,0)),"")</f>
        <v/>
      </c>
      <c r="M750" s="19">
        <f>IF(K750=1,D750*INDEX('الإعدادات'!$E$15:$E$29,MATCH(B750&amp;"",'الإعدادات'!$A$15:$A$29,0)),"")</f>
        <v/>
      </c>
      <c r="N750" s="19">
        <f>IF(K750=1,(F750+G750)*INDEX('الإعدادات'!$E$15:$E$29,MATCH(B750&amp;"",'الإعدادات'!$A$15:$A$29,0)),"")</f>
        <v/>
      </c>
      <c r="O750" s="15">
        <f>IF(J750="متعثر",COUNTIF($J$6:J750,"متعثر"),"")</f>
        <v/>
      </c>
      <c r="P750" s="6">
        <f>IF(J750="","",IF(J750="بدون طالب","اختر الطالب",IF(J750="مادة غير موجودة","اختر المادة من الإعدادات",IF(COUNTIF('الطلاب'!$A$6:$A$305,A750&amp;"")=0,"الطالب غير موجود في الطلاب",IF(IF(ISNUMBER(C750),IF(ISNUMBER(F750),IF(C750&gt;F750,1,0),0),0)=1,"أعمال السنة أكبر من الحد الأقصى",IF(IF(ISNUMBER(D750),IF(ISNUMBER(G750),IF(D750&gt;G750,1,0),0),0)=1,"النهائي أكبر من الحد الأقصى",IF(J750="ناقص","درجة غير مكتوبة","")))))))</f>
        <v/>
      </c>
    </row>
    <row r="751">
      <c r="A751" s="5" t="n"/>
      <c r="B751" s="5" t="n"/>
      <c r="C751" s="18" t="n"/>
      <c r="D751" s="18" t="n"/>
      <c r="E751" s="6">
        <f>IF(B751&amp;""="","",IFERROR(INDEX('الإعدادات'!$B$15:$B$29,MATCH(B751&amp;"",'الإعدادات'!$A$15:$A$29,0)),""))</f>
        <v/>
      </c>
      <c r="F751" s="19">
        <f>IF(B751&amp;""="","",IFERROR(INDEX('الإعدادات'!$C$15:$C$29,MATCH(B751&amp;"",'الإعدادات'!$A$15:$A$29,0)),""))</f>
        <v/>
      </c>
      <c r="G751" s="19">
        <f>IF(B751&amp;""="","",IFERROR(INDEX('الإعدادات'!$D$15:$D$29,MATCH(B751&amp;"",'الإعدادات'!$A$15:$A$29,0)),""))</f>
        <v/>
      </c>
      <c r="H751" s="19">
        <f>IF(AND(ISNUMBER(C751),ISNUMBER(D751)),C751+D751,"")</f>
        <v/>
      </c>
      <c r="I751" s="20">
        <f>IF(ISNUMBER(H751),IF(ISNUMBER(F751),IF(F751+G751=0,"",H751/(F751+G751)),""),"")</f>
        <v/>
      </c>
      <c r="J751" s="6">
        <f>IF(AND(A751&amp;""="",B751&amp;""=""),"",IF(A751&amp;""="","بدون طالب",IF(NOT(ISNUMBER(F751)),"مادة غير موجودة",IF(I751="","ناقص",IF(I751&gt;='الإعدادات'!$B$4,"ناجح","متعثر")))))</f>
        <v/>
      </c>
      <c r="K751" s="21">
        <f>IF(J751="","",IF(OR(J751="ناجح",J751="متعثر"),1,0))</f>
        <v/>
      </c>
      <c r="L751" s="19">
        <f>IF(K751=1,C751*INDEX('الإعدادات'!$E$15:$E$29,MATCH(B751&amp;"",'الإعدادات'!$A$15:$A$29,0)),"")</f>
        <v/>
      </c>
      <c r="M751" s="19">
        <f>IF(K751=1,D751*INDEX('الإعدادات'!$E$15:$E$29,MATCH(B751&amp;"",'الإعدادات'!$A$15:$A$29,0)),"")</f>
        <v/>
      </c>
      <c r="N751" s="19">
        <f>IF(K751=1,(F751+G751)*INDEX('الإعدادات'!$E$15:$E$29,MATCH(B751&amp;"",'الإعدادات'!$A$15:$A$29,0)),"")</f>
        <v/>
      </c>
      <c r="O751" s="15">
        <f>IF(J751="متعثر",COUNTIF($J$6:J751,"متعثر"),"")</f>
        <v/>
      </c>
      <c r="P751" s="6">
        <f>IF(J751="","",IF(J751="بدون طالب","اختر الطالب",IF(J751="مادة غير موجودة","اختر المادة من الإعدادات",IF(COUNTIF('الطلاب'!$A$6:$A$305,A751&amp;"")=0,"الطالب غير موجود في الطلاب",IF(IF(ISNUMBER(C751),IF(ISNUMBER(F751),IF(C751&gt;F751,1,0),0),0)=1,"أعمال السنة أكبر من الحد الأقصى",IF(IF(ISNUMBER(D751),IF(ISNUMBER(G751),IF(D751&gt;G751,1,0),0),0)=1,"النهائي أكبر من الحد الأقصى",IF(J751="ناقص","درجة غير مكتوبة","")))))))</f>
        <v/>
      </c>
    </row>
    <row r="752">
      <c r="A752" s="5" t="n"/>
      <c r="B752" s="5" t="n"/>
      <c r="C752" s="18" t="n"/>
      <c r="D752" s="18" t="n"/>
      <c r="E752" s="6">
        <f>IF(B752&amp;""="","",IFERROR(INDEX('الإعدادات'!$B$15:$B$29,MATCH(B752&amp;"",'الإعدادات'!$A$15:$A$29,0)),""))</f>
        <v/>
      </c>
      <c r="F752" s="19">
        <f>IF(B752&amp;""="","",IFERROR(INDEX('الإعدادات'!$C$15:$C$29,MATCH(B752&amp;"",'الإعدادات'!$A$15:$A$29,0)),""))</f>
        <v/>
      </c>
      <c r="G752" s="19">
        <f>IF(B752&amp;""="","",IFERROR(INDEX('الإعدادات'!$D$15:$D$29,MATCH(B752&amp;"",'الإعدادات'!$A$15:$A$29,0)),""))</f>
        <v/>
      </c>
      <c r="H752" s="19">
        <f>IF(AND(ISNUMBER(C752),ISNUMBER(D752)),C752+D752,"")</f>
        <v/>
      </c>
      <c r="I752" s="20">
        <f>IF(ISNUMBER(H752),IF(ISNUMBER(F752),IF(F752+G752=0,"",H752/(F752+G752)),""),"")</f>
        <v/>
      </c>
      <c r="J752" s="6">
        <f>IF(AND(A752&amp;""="",B752&amp;""=""),"",IF(A752&amp;""="","بدون طالب",IF(NOT(ISNUMBER(F752)),"مادة غير موجودة",IF(I752="","ناقص",IF(I752&gt;='الإعدادات'!$B$4,"ناجح","متعثر")))))</f>
        <v/>
      </c>
      <c r="K752" s="21">
        <f>IF(J752="","",IF(OR(J752="ناجح",J752="متعثر"),1,0))</f>
        <v/>
      </c>
      <c r="L752" s="19">
        <f>IF(K752=1,C752*INDEX('الإعدادات'!$E$15:$E$29,MATCH(B752&amp;"",'الإعدادات'!$A$15:$A$29,0)),"")</f>
        <v/>
      </c>
      <c r="M752" s="19">
        <f>IF(K752=1,D752*INDEX('الإعدادات'!$E$15:$E$29,MATCH(B752&amp;"",'الإعدادات'!$A$15:$A$29,0)),"")</f>
        <v/>
      </c>
      <c r="N752" s="19">
        <f>IF(K752=1,(F752+G752)*INDEX('الإعدادات'!$E$15:$E$29,MATCH(B752&amp;"",'الإعدادات'!$A$15:$A$29,0)),"")</f>
        <v/>
      </c>
      <c r="O752" s="15">
        <f>IF(J752="متعثر",COUNTIF($J$6:J752,"متعثر"),"")</f>
        <v/>
      </c>
      <c r="P752" s="6">
        <f>IF(J752="","",IF(J752="بدون طالب","اختر الطالب",IF(J752="مادة غير موجودة","اختر المادة من الإعدادات",IF(COUNTIF('الطلاب'!$A$6:$A$305,A752&amp;"")=0,"الطالب غير موجود في الطلاب",IF(IF(ISNUMBER(C752),IF(ISNUMBER(F752),IF(C752&gt;F752,1,0),0),0)=1,"أعمال السنة أكبر من الحد الأقصى",IF(IF(ISNUMBER(D752),IF(ISNUMBER(G752),IF(D752&gt;G752,1,0),0),0)=1,"النهائي أكبر من الحد الأقصى",IF(J752="ناقص","درجة غير مكتوبة","")))))))</f>
        <v/>
      </c>
    </row>
    <row r="753">
      <c r="A753" s="5" t="n"/>
      <c r="B753" s="5" t="n"/>
      <c r="C753" s="18" t="n"/>
      <c r="D753" s="18" t="n"/>
      <c r="E753" s="6">
        <f>IF(B753&amp;""="","",IFERROR(INDEX('الإعدادات'!$B$15:$B$29,MATCH(B753&amp;"",'الإعدادات'!$A$15:$A$29,0)),""))</f>
        <v/>
      </c>
      <c r="F753" s="19">
        <f>IF(B753&amp;""="","",IFERROR(INDEX('الإعدادات'!$C$15:$C$29,MATCH(B753&amp;"",'الإعدادات'!$A$15:$A$29,0)),""))</f>
        <v/>
      </c>
      <c r="G753" s="19">
        <f>IF(B753&amp;""="","",IFERROR(INDEX('الإعدادات'!$D$15:$D$29,MATCH(B753&amp;"",'الإعدادات'!$A$15:$A$29,0)),""))</f>
        <v/>
      </c>
      <c r="H753" s="19">
        <f>IF(AND(ISNUMBER(C753),ISNUMBER(D753)),C753+D753,"")</f>
        <v/>
      </c>
      <c r="I753" s="20">
        <f>IF(ISNUMBER(H753),IF(ISNUMBER(F753),IF(F753+G753=0,"",H753/(F753+G753)),""),"")</f>
        <v/>
      </c>
      <c r="J753" s="6">
        <f>IF(AND(A753&amp;""="",B753&amp;""=""),"",IF(A753&amp;""="","بدون طالب",IF(NOT(ISNUMBER(F753)),"مادة غير موجودة",IF(I753="","ناقص",IF(I753&gt;='الإعدادات'!$B$4,"ناجح","متعثر")))))</f>
        <v/>
      </c>
      <c r="K753" s="21">
        <f>IF(J753="","",IF(OR(J753="ناجح",J753="متعثر"),1,0))</f>
        <v/>
      </c>
      <c r="L753" s="19">
        <f>IF(K753=1,C753*INDEX('الإعدادات'!$E$15:$E$29,MATCH(B753&amp;"",'الإعدادات'!$A$15:$A$29,0)),"")</f>
        <v/>
      </c>
      <c r="M753" s="19">
        <f>IF(K753=1,D753*INDEX('الإعدادات'!$E$15:$E$29,MATCH(B753&amp;"",'الإعدادات'!$A$15:$A$29,0)),"")</f>
        <v/>
      </c>
      <c r="N753" s="19">
        <f>IF(K753=1,(F753+G753)*INDEX('الإعدادات'!$E$15:$E$29,MATCH(B753&amp;"",'الإعدادات'!$A$15:$A$29,0)),"")</f>
        <v/>
      </c>
      <c r="O753" s="15">
        <f>IF(J753="متعثر",COUNTIF($J$6:J753,"متعثر"),"")</f>
        <v/>
      </c>
      <c r="P753" s="6">
        <f>IF(J753="","",IF(J753="بدون طالب","اختر الطالب",IF(J753="مادة غير موجودة","اختر المادة من الإعدادات",IF(COUNTIF('الطلاب'!$A$6:$A$305,A753&amp;"")=0,"الطالب غير موجود في الطلاب",IF(IF(ISNUMBER(C753),IF(ISNUMBER(F753),IF(C753&gt;F753,1,0),0),0)=1,"أعمال السنة أكبر من الحد الأقصى",IF(IF(ISNUMBER(D753),IF(ISNUMBER(G753),IF(D753&gt;G753,1,0),0),0)=1,"النهائي أكبر من الحد الأقصى",IF(J753="ناقص","درجة غير مكتوبة","")))))))</f>
        <v/>
      </c>
    </row>
    <row r="754">
      <c r="A754" s="5" t="n"/>
      <c r="B754" s="5" t="n"/>
      <c r="C754" s="18" t="n"/>
      <c r="D754" s="18" t="n"/>
      <c r="E754" s="6">
        <f>IF(B754&amp;""="","",IFERROR(INDEX('الإعدادات'!$B$15:$B$29,MATCH(B754&amp;"",'الإعدادات'!$A$15:$A$29,0)),""))</f>
        <v/>
      </c>
      <c r="F754" s="19">
        <f>IF(B754&amp;""="","",IFERROR(INDEX('الإعدادات'!$C$15:$C$29,MATCH(B754&amp;"",'الإعدادات'!$A$15:$A$29,0)),""))</f>
        <v/>
      </c>
      <c r="G754" s="19">
        <f>IF(B754&amp;""="","",IFERROR(INDEX('الإعدادات'!$D$15:$D$29,MATCH(B754&amp;"",'الإعدادات'!$A$15:$A$29,0)),""))</f>
        <v/>
      </c>
      <c r="H754" s="19">
        <f>IF(AND(ISNUMBER(C754),ISNUMBER(D754)),C754+D754,"")</f>
        <v/>
      </c>
      <c r="I754" s="20">
        <f>IF(ISNUMBER(H754),IF(ISNUMBER(F754),IF(F754+G754=0,"",H754/(F754+G754)),""),"")</f>
        <v/>
      </c>
      <c r="J754" s="6">
        <f>IF(AND(A754&amp;""="",B754&amp;""=""),"",IF(A754&amp;""="","بدون طالب",IF(NOT(ISNUMBER(F754)),"مادة غير موجودة",IF(I754="","ناقص",IF(I754&gt;='الإعدادات'!$B$4,"ناجح","متعثر")))))</f>
        <v/>
      </c>
      <c r="K754" s="21">
        <f>IF(J754="","",IF(OR(J754="ناجح",J754="متعثر"),1,0))</f>
        <v/>
      </c>
      <c r="L754" s="19">
        <f>IF(K754=1,C754*INDEX('الإعدادات'!$E$15:$E$29,MATCH(B754&amp;"",'الإعدادات'!$A$15:$A$29,0)),"")</f>
        <v/>
      </c>
      <c r="M754" s="19">
        <f>IF(K754=1,D754*INDEX('الإعدادات'!$E$15:$E$29,MATCH(B754&amp;"",'الإعدادات'!$A$15:$A$29,0)),"")</f>
        <v/>
      </c>
      <c r="N754" s="19">
        <f>IF(K754=1,(F754+G754)*INDEX('الإعدادات'!$E$15:$E$29,MATCH(B754&amp;"",'الإعدادات'!$A$15:$A$29,0)),"")</f>
        <v/>
      </c>
      <c r="O754" s="15">
        <f>IF(J754="متعثر",COUNTIF($J$6:J754,"متعثر"),"")</f>
        <v/>
      </c>
      <c r="P754" s="6">
        <f>IF(J754="","",IF(J754="بدون طالب","اختر الطالب",IF(J754="مادة غير موجودة","اختر المادة من الإعدادات",IF(COUNTIF('الطلاب'!$A$6:$A$305,A754&amp;"")=0,"الطالب غير موجود في الطلاب",IF(IF(ISNUMBER(C754),IF(ISNUMBER(F754),IF(C754&gt;F754,1,0),0),0)=1,"أعمال السنة أكبر من الحد الأقصى",IF(IF(ISNUMBER(D754),IF(ISNUMBER(G754),IF(D754&gt;G754,1,0),0),0)=1,"النهائي أكبر من الحد الأقصى",IF(J754="ناقص","درجة غير مكتوبة","")))))))</f>
        <v/>
      </c>
    </row>
    <row r="755">
      <c r="A755" s="5" t="n"/>
      <c r="B755" s="5" t="n"/>
      <c r="C755" s="18" t="n"/>
      <c r="D755" s="18" t="n"/>
      <c r="E755" s="6">
        <f>IF(B755&amp;""="","",IFERROR(INDEX('الإعدادات'!$B$15:$B$29,MATCH(B755&amp;"",'الإعدادات'!$A$15:$A$29,0)),""))</f>
        <v/>
      </c>
      <c r="F755" s="19">
        <f>IF(B755&amp;""="","",IFERROR(INDEX('الإعدادات'!$C$15:$C$29,MATCH(B755&amp;"",'الإعدادات'!$A$15:$A$29,0)),""))</f>
        <v/>
      </c>
      <c r="G755" s="19">
        <f>IF(B755&amp;""="","",IFERROR(INDEX('الإعدادات'!$D$15:$D$29,MATCH(B755&amp;"",'الإعدادات'!$A$15:$A$29,0)),""))</f>
        <v/>
      </c>
      <c r="H755" s="19">
        <f>IF(AND(ISNUMBER(C755),ISNUMBER(D755)),C755+D755,"")</f>
        <v/>
      </c>
      <c r="I755" s="20">
        <f>IF(ISNUMBER(H755),IF(ISNUMBER(F755),IF(F755+G755=0,"",H755/(F755+G755)),""),"")</f>
        <v/>
      </c>
      <c r="J755" s="6">
        <f>IF(AND(A755&amp;""="",B755&amp;""=""),"",IF(A755&amp;""="","بدون طالب",IF(NOT(ISNUMBER(F755)),"مادة غير موجودة",IF(I755="","ناقص",IF(I755&gt;='الإعدادات'!$B$4,"ناجح","متعثر")))))</f>
        <v/>
      </c>
      <c r="K755" s="21">
        <f>IF(J755="","",IF(OR(J755="ناجح",J755="متعثر"),1,0))</f>
        <v/>
      </c>
      <c r="L755" s="19">
        <f>IF(K755=1,C755*INDEX('الإعدادات'!$E$15:$E$29,MATCH(B755&amp;"",'الإعدادات'!$A$15:$A$29,0)),"")</f>
        <v/>
      </c>
      <c r="M755" s="19">
        <f>IF(K755=1,D755*INDEX('الإعدادات'!$E$15:$E$29,MATCH(B755&amp;"",'الإعدادات'!$A$15:$A$29,0)),"")</f>
        <v/>
      </c>
      <c r="N755" s="19">
        <f>IF(K755=1,(F755+G755)*INDEX('الإعدادات'!$E$15:$E$29,MATCH(B755&amp;"",'الإعدادات'!$A$15:$A$29,0)),"")</f>
        <v/>
      </c>
      <c r="O755" s="15">
        <f>IF(J755="متعثر",COUNTIF($J$6:J755,"متعثر"),"")</f>
        <v/>
      </c>
      <c r="P755" s="6">
        <f>IF(J755="","",IF(J755="بدون طالب","اختر الطالب",IF(J755="مادة غير موجودة","اختر المادة من الإعدادات",IF(COUNTIF('الطلاب'!$A$6:$A$305,A755&amp;"")=0,"الطالب غير موجود في الطلاب",IF(IF(ISNUMBER(C755),IF(ISNUMBER(F755),IF(C755&gt;F755,1,0),0),0)=1,"أعمال السنة أكبر من الحد الأقصى",IF(IF(ISNUMBER(D755),IF(ISNUMBER(G755),IF(D755&gt;G755,1,0),0),0)=1,"النهائي أكبر من الحد الأقصى",IF(J755="ناقص","درجة غير مكتوبة","")))))))</f>
        <v/>
      </c>
    </row>
    <row r="756">
      <c r="A756" s="5" t="n"/>
      <c r="B756" s="5" t="n"/>
      <c r="C756" s="18" t="n"/>
      <c r="D756" s="18" t="n"/>
      <c r="E756" s="6">
        <f>IF(B756&amp;""="","",IFERROR(INDEX('الإعدادات'!$B$15:$B$29,MATCH(B756&amp;"",'الإعدادات'!$A$15:$A$29,0)),""))</f>
        <v/>
      </c>
      <c r="F756" s="19">
        <f>IF(B756&amp;""="","",IFERROR(INDEX('الإعدادات'!$C$15:$C$29,MATCH(B756&amp;"",'الإعدادات'!$A$15:$A$29,0)),""))</f>
        <v/>
      </c>
      <c r="G756" s="19">
        <f>IF(B756&amp;""="","",IFERROR(INDEX('الإعدادات'!$D$15:$D$29,MATCH(B756&amp;"",'الإعدادات'!$A$15:$A$29,0)),""))</f>
        <v/>
      </c>
      <c r="H756" s="19">
        <f>IF(AND(ISNUMBER(C756),ISNUMBER(D756)),C756+D756,"")</f>
        <v/>
      </c>
      <c r="I756" s="20">
        <f>IF(ISNUMBER(H756),IF(ISNUMBER(F756),IF(F756+G756=0,"",H756/(F756+G756)),""),"")</f>
        <v/>
      </c>
      <c r="J756" s="6">
        <f>IF(AND(A756&amp;""="",B756&amp;""=""),"",IF(A756&amp;""="","بدون طالب",IF(NOT(ISNUMBER(F756)),"مادة غير موجودة",IF(I756="","ناقص",IF(I756&gt;='الإعدادات'!$B$4,"ناجح","متعثر")))))</f>
        <v/>
      </c>
      <c r="K756" s="21">
        <f>IF(J756="","",IF(OR(J756="ناجح",J756="متعثر"),1,0))</f>
        <v/>
      </c>
      <c r="L756" s="19">
        <f>IF(K756=1,C756*INDEX('الإعدادات'!$E$15:$E$29,MATCH(B756&amp;"",'الإعدادات'!$A$15:$A$29,0)),"")</f>
        <v/>
      </c>
      <c r="M756" s="19">
        <f>IF(K756=1,D756*INDEX('الإعدادات'!$E$15:$E$29,MATCH(B756&amp;"",'الإعدادات'!$A$15:$A$29,0)),"")</f>
        <v/>
      </c>
      <c r="N756" s="19">
        <f>IF(K756=1,(F756+G756)*INDEX('الإعدادات'!$E$15:$E$29,MATCH(B756&amp;"",'الإعدادات'!$A$15:$A$29,0)),"")</f>
        <v/>
      </c>
      <c r="O756" s="15">
        <f>IF(J756="متعثر",COUNTIF($J$6:J756,"متعثر"),"")</f>
        <v/>
      </c>
      <c r="P756" s="6">
        <f>IF(J756="","",IF(J756="بدون طالب","اختر الطالب",IF(J756="مادة غير موجودة","اختر المادة من الإعدادات",IF(COUNTIF('الطلاب'!$A$6:$A$305,A756&amp;"")=0,"الطالب غير موجود في الطلاب",IF(IF(ISNUMBER(C756),IF(ISNUMBER(F756),IF(C756&gt;F756,1,0),0),0)=1,"أعمال السنة أكبر من الحد الأقصى",IF(IF(ISNUMBER(D756),IF(ISNUMBER(G756),IF(D756&gt;G756,1,0),0),0)=1,"النهائي أكبر من الحد الأقصى",IF(J756="ناقص","درجة غير مكتوبة","")))))))</f>
        <v/>
      </c>
    </row>
    <row r="757">
      <c r="A757" s="5" t="n"/>
      <c r="B757" s="5" t="n"/>
      <c r="C757" s="18" t="n"/>
      <c r="D757" s="18" t="n"/>
      <c r="E757" s="6">
        <f>IF(B757&amp;""="","",IFERROR(INDEX('الإعدادات'!$B$15:$B$29,MATCH(B757&amp;"",'الإعدادات'!$A$15:$A$29,0)),""))</f>
        <v/>
      </c>
      <c r="F757" s="19">
        <f>IF(B757&amp;""="","",IFERROR(INDEX('الإعدادات'!$C$15:$C$29,MATCH(B757&amp;"",'الإعدادات'!$A$15:$A$29,0)),""))</f>
        <v/>
      </c>
      <c r="G757" s="19">
        <f>IF(B757&amp;""="","",IFERROR(INDEX('الإعدادات'!$D$15:$D$29,MATCH(B757&amp;"",'الإعدادات'!$A$15:$A$29,0)),""))</f>
        <v/>
      </c>
      <c r="H757" s="19">
        <f>IF(AND(ISNUMBER(C757),ISNUMBER(D757)),C757+D757,"")</f>
        <v/>
      </c>
      <c r="I757" s="20">
        <f>IF(ISNUMBER(H757),IF(ISNUMBER(F757),IF(F757+G757=0,"",H757/(F757+G757)),""),"")</f>
        <v/>
      </c>
      <c r="J757" s="6">
        <f>IF(AND(A757&amp;""="",B757&amp;""=""),"",IF(A757&amp;""="","بدون طالب",IF(NOT(ISNUMBER(F757)),"مادة غير موجودة",IF(I757="","ناقص",IF(I757&gt;='الإعدادات'!$B$4,"ناجح","متعثر")))))</f>
        <v/>
      </c>
      <c r="K757" s="21">
        <f>IF(J757="","",IF(OR(J757="ناجح",J757="متعثر"),1,0))</f>
        <v/>
      </c>
      <c r="L757" s="19">
        <f>IF(K757=1,C757*INDEX('الإعدادات'!$E$15:$E$29,MATCH(B757&amp;"",'الإعدادات'!$A$15:$A$29,0)),"")</f>
        <v/>
      </c>
      <c r="M757" s="19">
        <f>IF(K757=1,D757*INDEX('الإعدادات'!$E$15:$E$29,MATCH(B757&amp;"",'الإعدادات'!$A$15:$A$29,0)),"")</f>
        <v/>
      </c>
      <c r="N757" s="19">
        <f>IF(K757=1,(F757+G757)*INDEX('الإعدادات'!$E$15:$E$29,MATCH(B757&amp;"",'الإعدادات'!$A$15:$A$29,0)),"")</f>
        <v/>
      </c>
      <c r="O757" s="15">
        <f>IF(J757="متعثر",COUNTIF($J$6:J757,"متعثر"),"")</f>
        <v/>
      </c>
      <c r="P757" s="6">
        <f>IF(J757="","",IF(J757="بدون طالب","اختر الطالب",IF(J757="مادة غير موجودة","اختر المادة من الإعدادات",IF(COUNTIF('الطلاب'!$A$6:$A$305,A757&amp;"")=0,"الطالب غير موجود في الطلاب",IF(IF(ISNUMBER(C757),IF(ISNUMBER(F757),IF(C757&gt;F757,1,0),0),0)=1,"أعمال السنة أكبر من الحد الأقصى",IF(IF(ISNUMBER(D757),IF(ISNUMBER(G757),IF(D757&gt;G757,1,0),0),0)=1,"النهائي أكبر من الحد الأقصى",IF(J757="ناقص","درجة غير مكتوبة","")))))))</f>
        <v/>
      </c>
    </row>
    <row r="758">
      <c r="A758" s="5" t="n"/>
      <c r="B758" s="5" t="n"/>
      <c r="C758" s="18" t="n"/>
      <c r="D758" s="18" t="n"/>
      <c r="E758" s="6">
        <f>IF(B758&amp;""="","",IFERROR(INDEX('الإعدادات'!$B$15:$B$29,MATCH(B758&amp;"",'الإعدادات'!$A$15:$A$29,0)),""))</f>
        <v/>
      </c>
      <c r="F758" s="19">
        <f>IF(B758&amp;""="","",IFERROR(INDEX('الإعدادات'!$C$15:$C$29,MATCH(B758&amp;"",'الإعدادات'!$A$15:$A$29,0)),""))</f>
        <v/>
      </c>
      <c r="G758" s="19">
        <f>IF(B758&amp;""="","",IFERROR(INDEX('الإعدادات'!$D$15:$D$29,MATCH(B758&amp;"",'الإعدادات'!$A$15:$A$29,0)),""))</f>
        <v/>
      </c>
      <c r="H758" s="19">
        <f>IF(AND(ISNUMBER(C758),ISNUMBER(D758)),C758+D758,"")</f>
        <v/>
      </c>
      <c r="I758" s="20">
        <f>IF(ISNUMBER(H758),IF(ISNUMBER(F758),IF(F758+G758=0,"",H758/(F758+G758)),""),"")</f>
        <v/>
      </c>
      <c r="J758" s="6">
        <f>IF(AND(A758&amp;""="",B758&amp;""=""),"",IF(A758&amp;""="","بدون طالب",IF(NOT(ISNUMBER(F758)),"مادة غير موجودة",IF(I758="","ناقص",IF(I758&gt;='الإعدادات'!$B$4,"ناجح","متعثر")))))</f>
        <v/>
      </c>
      <c r="K758" s="21">
        <f>IF(J758="","",IF(OR(J758="ناجح",J758="متعثر"),1,0))</f>
        <v/>
      </c>
      <c r="L758" s="19">
        <f>IF(K758=1,C758*INDEX('الإعدادات'!$E$15:$E$29,MATCH(B758&amp;"",'الإعدادات'!$A$15:$A$29,0)),"")</f>
        <v/>
      </c>
      <c r="M758" s="19">
        <f>IF(K758=1,D758*INDEX('الإعدادات'!$E$15:$E$29,MATCH(B758&amp;"",'الإعدادات'!$A$15:$A$29,0)),"")</f>
        <v/>
      </c>
      <c r="N758" s="19">
        <f>IF(K758=1,(F758+G758)*INDEX('الإعدادات'!$E$15:$E$29,MATCH(B758&amp;"",'الإعدادات'!$A$15:$A$29,0)),"")</f>
        <v/>
      </c>
      <c r="O758" s="15">
        <f>IF(J758="متعثر",COUNTIF($J$6:J758,"متعثر"),"")</f>
        <v/>
      </c>
      <c r="P758" s="6">
        <f>IF(J758="","",IF(J758="بدون طالب","اختر الطالب",IF(J758="مادة غير موجودة","اختر المادة من الإعدادات",IF(COUNTIF('الطلاب'!$A$6:$A$305,A758&amp;"")=0,"الطالب غير موجود في الطلاب",IF(IF(ISNUMBER(C758),IF(ISNUMBER(F758),IF(C758&gt;F758,1,0),0),0)=1,"أعمال السنة أكبر من الحد الأقصى",IF(IF(ISNUMBER(D758),IF(ISNUMBER(G758),IF(D758&gt;G758,1,0),0),0)=1,"النهائي أكبر من الحد الأقصى",IF(J758="ناقص","درجة غير مكتوبة","")))))))</f>
        <v/>
      </c>
    </row>
    <row r="759">
      <c r="A759" s="5" t="n"/>
      <c r="B759" s="5" t="n"/>
      <c r="C759" s="18" t="n"/>
      <c r="D759" s="18" t="n"/>
      <c r="E759" s="6">
        <f>IF(B759&amp;""="","",IFERROR(INDEX('الإعدادات'!$B$15:$B$29,MATCH(B759&amp;"",'الإعدادات'!$A$15:$A$29,0)),""))</f>
        <v/>
      </c>
      <c r="F759" s="19">
        <f>IF(B759&amp;""="","",IFERROR(INDEX('الإعدادات'!$C$15:$C$29,MATCH(B759&amp;"",'الإعدادات'!$A$15:$A$29,0)),""))</f>
        <v/>
      </c>
      <c r="G759" s="19">
        <f>IF(B759&amp;""="","",IFERROR(INDEX('الإعدادات'!$D$15:$D$29,MATCH(B759&amp;"",'الإعدادات'!$A$15:$A$29,0)),""))</f>
        <v/>
      </c>
      <c r="H759" s="19">
        <f>IF(AND(ISNUMBER(C759),ISNUMBER(D759)),C759+D759,"")</f>
        <v/>
      </c>
      <c r="I759" s="20">
        <f>IF(ISNUMBER(H759),IF(ISNUMBER(F759),IF(F759+G759=0,"",H759/(F759+G759)),""),"")</f>
        <v/>
      </c>
      <c r="J759" s="6">
        <f>IF(AND(A759&amp;""="",B759&amp;""=""),"",IF(A759&amp;""="","بدون طالب",IF(NOT(ISNUMBER(F759)),"مادة غير موجودة",IF(I759="","ناقص",IF(I759&gt;='الإعدادات'!$B$4,"ناجح","متعثر")))))</f>
        <v/>
      </c>
      <c r="K759" s="21">
        <f>IF(J759="","",IF(OR(J759="ناجح",J759="متعثر"),1,0))</f>
        <v/>
      </c>
      <c r="L759" s="19">
        <f>IF(K759=1,C759*INDEX('الإعدادات'!$E$15:$E$29,MATCH(B759&amp;"",'الإعدادات'!$A$15:$A$29,0)),"")</f>
        <v/>
      </c>
      <c r="M759" s="19">
        <f>IF(K759=1,D759*INDEX('الإعدادات'!$E$15:$E$29,MATCH(B759&amp;"",'الإعدادات'!$A$15:$A$29,0)),"")</f>
        <v/>
      </c>
      <c r="N759" s="19">
        <f>IF(K759=1,(F759+G759)*INDEX('الإعدادات'!$E$15:$E$29,MATCH(B759&amp;"",'الإعدادات'!$A$15:$A$29,0)),"")</f>
        <v/>
      </c>
      <c r="O759" s="15">
        <f>IF(J759="متعثر",COUNTIF($J$6:J759,"متعثر"),"")</f>
        <v/>
      </c>
      <c r="P759" s="6">
        <f>IF(J759="","",IF(J759="بدون طالب","اختر الطالب",IF(J759="مادة غير موجودة","اختر المادة من الإعدادات",IF(COUNTIF('الطلاب'!$A$6:$A$305,A759&amp;"")=0,"الطالب غير موجود في الطلاب",IF(IF(ISNUMBER(C759),IF(ISNUMBER(F759),IF(C759&gt;F759,1,0),0),0)=1,"أعمال السنة أكبر من الحد الأقصى",IF(IF(ISNUMBER(D759),IF(ISNUMBER(G759),IF(D759&gt;G759,1,0),0),0)=1,"النهائي أكبر من الحد الأقصى",IF(J759="ناقص","درجة غير مكتوبة","")))))))</f>
        <v/>
      </c>
    </row>
    <row r="760">
      <c r="A760" s="5" t="n"/>
      <c r="B760" s="5" t="n"/>
      <c r="C760" s="18" t="n"/>
      <c r="D760" s="18" t="n"/>
      <c r="E760" s="6">
        <f>IF(B760&amp;""="","",IFERROR(INDEX('الإعدادات'!$B$15:$B$29,MATCH(B760&amp;"",'الإعدادات'!$A$15:$A$29,0)),""))</f>
        <v/>
      </c>
      <c r="F760" s="19">
        <f>IF(B760&amp;""="","",IFERROR(INDEX('الإعدادات'!$C$15:$C$29,MATCH(B760&amp;"",'الإعدادات'!$A$15:$A$29,0)),""))</f>
        <v/>
      </c>
      <c r="G760" s="19">
        <f>IF(B760&amp;""="","",IFERROR(INDEX('الإعدادات'!$D$15:$D$29,MATCH(B760&amp;"",'الإعدادات'!$A$15:$A$29,0)),""))</f>
        <v/>
      </c>
      <c r="H760" s="19">
        <f>IF(AND(ISNUMBER(C760),ISNUMBER(D760)),C760+D760,"")</f>
        <v/>
      </c>
      <c r="I760" s="20">
        <f>IF(ISNUMBER(H760),IF(ISNUMBER(F760),IF(F760+G760=0,"",H760/(F760+G760)),""),"")</f>
        <v/>
      </c>
      <c r="J760" s="6">
        <f>IF(AND(A760&amp;""="",B760&amp;""=""),"",IF(A760&amp;""="","بدون طالب",IF(NOT(ISNUMBER(F760)),"مادة غير موجودة",IF(I760="","ناقص",IF(I760&gt;='الإعدادات'!$B$4,"ناجح","متعثر")))))</f>
        <v/>
      </c>
      <c r="K760" s="21">
        <f>IF(J760="","",IF(OR(J760="ناجح",J760="متعثر"),1,0))</f>
        <v/>
      </c>
      <c r="L760" s="19">
        <f>IF(K760=1,C760*INDEX('الإعدادات'!$E$15:$E$29,MATCH(B760&amp;"",'الإعدادات'!$A$15:$A$29,0)),"")</f>
        <v/>
      </c>
      <c r="M760" s="19">
        <f>IF(K760=1,D760*INDEX('الإعدادات'!$E$15:$E$29,MATCH(B760&amp;"",'الإعدادات'!$A$15:$A$29,0)),"")</f>
        <v/>
      </c>
      <c r="N760" s="19">
        <f>IF(K760=1,(F760+G760)*INDEX('الإعدادات'!$E$15:$E$29,MATCH(B760&amp;"",'الإعدادات'!$A$15:$A$29,0)),"")</f>
        <v/>
      </c>
      <c r="O760" s="15">
        <f>IF(J760="متعثر",COUNTIF($J$6:J760,"متعثر"),"")</f>
        <v/>
      </c>
      <c r="P760" s="6">
        <f>IF(J760="","",IF(J760="بدون طالب","اختر الطالب",IF(J760="مادة غير موجودة","اختر المادة من الإعدادات",IF(COUNTIF('الطلاب'!$A$6:$A$305,A760&amp;"")=0,"الطالب غير موجود في الطلاب",IF(IF(ISNUMBER(C760),IF(ISNUMBER(F760),IF(C760&gt;F760,1,0),0),0)=1,"أعمال السنة أكبر من الحد الأقصى",IF(IF(ISNUMBER(D760),IF(ISNUMBER(G760),IF(D760&gt;G760,1,0),0),0)=1,"النهائي أكبر من الحد الأقصى",IF(J760="ناقص","درجة غير مكتوبة","")))))))</f>
        <v/>
      </c>
    </row>
    <row r="761">
      <c r="A761" s="5" t="n"/>
      <c r="B761" s="5" t="n"/>
      <c r="C761" s="18" t="n"/>
      <c r="D761" s="18" t="n"/>
      <c r="E761" s="6">
        <f>IF(B761&amp;""="","",IFERROR(INDEX('الإعدادات'!$B$15:$B$29,MATCH(B761&amp;"",'الإعدادات'!$A$15:$A$29,0)),""))</f>
        <v/>
      </c>
      <c r="F761" s="19">
        <f>IF(B761&amp;""="","",IFERROR(INDEX('الإعدادات'!$C$15:$C$29,MATCH(B761&amp;"",'الإعدادات'!$A$15:$A$29,0)),""))</f>
        <v/>
      </c>
      <c r="G761" s="19">
        <f>IF(B761&amp;""="","",IFERROR(INDEX('الإعدادات'!$D$15:$D$29,MATCH(B761&amp;"",'الإعدادات'!$A$15:$A$29,0)),""))</f>
        <v/>
      </c>
      <c r="H761" s="19">
        <f>IF(AND(ISNUMBER(C761),ISNUMBER(D761)),C761+D761,"")</f>
        <v/>
      </c>
      <c r="I761" s="20">
        <f>IF(ISNUMBER(H761),IF(ISNUMBER(F761),IF(F761+G761=0,"",H761/(F761+G761)),""),"")</f>
        <v/>
      </c>
      <c r="J761" s="6">
        <f>IF(AND(A761&amp;""="",B761&amp;""=""),"",IF(A761&amp;""="","بدون طالب",IF(NOT(ISNUMBER(F761)),"مادة غير موجودة",IF(I761="","ناقص",IF(I761&gt;='الإعدادات'!$B$4,"ناجح","متعثر")))))</f>
        <v/>
      </c>
      <c r="K761" s="21">
        <f>IF(J761="","",IF(OR(J761="ناجح",J761="متعثر"),1,0))</f>
        <v/>
      </c>
      <c r="L761" s="19">
        <f>IF(K761=1,C761*INDEX('الإعدادات'!$E$15:$E$29,MATCH(B761&amp;"",'الإعدادات'!$A$15:$A$29,0)),"")</f>
        <v/>
      </c>
      <c r="M761" s="19">
        <f>IF(K761=1,D761*INDEX('الإعدادات'!$E$15:$E$29,MATCH(B761&amp;"",'الإعدادات'!$A$15:$A$29,0)),"")</f>
        <v/>
      </c>
      <c r="N761" s="19">
        <f>IF(K761=1,(F761+G761)*INDEX('الإعدادات'!$E$15:$E$29,MATCH(B761&amp;"",'الإعدادات'!$A$15:$A$29,0)),"")</f>
        <v/>
      </c>
      <c r="O761" s="15">
        <f>IF(J761="متعثر",COUNTIF($J$6:J761,"متعثر"),"")</f>
        <v/>
      </c>
      <c r="P761" s="6">
        <f>IF(J761="","",IF(J761="بدون طالب","اختر الطالب",IF(J761="مادة غير موجودة","اختر المادة من الإعدادات",IF(COUNTIF('الطلاب'!$A$6:$A$305,A761&amp;"")=0,"الطالب غير موجود في الطلاب",IF(IF(ISNUMBER(C761),IF(ISNUMBER(F761),IF(C761&gt;F761,1,0),0),0)=1,"أعمال السنة أكبر من الحد الأقصى",IF(IF(ISNUMBER(D761),IF(ISNUMBER(G761),IF(D761&gt;G761,1,0),0),0)=1,"النهائي أكبر من الحد الأقصى",IF(J761="ناقص","درجة غير مكتوبة","")))))))</f>
        <v/>
      </c>
    </row>
    <row r="762">
      <c r="A762" s="5" t="n"/>
      <c r="B762" s="5" t="n"/>
      <c r="C762" s="18" t="n"/>
      <c r="D762" s="18" t="n"/>
      <c r="E762" s="6">
        <f>IF(B762&amp;""="","",IFERROR(INDEX('الإعدادات'!$B$15:$B$29,MATCH(B762&amp;"",'الإعدادات'!$A$15:$A$29,0)),""))</f>
        <v/>
      </c>
      <c r="F762" s="19">
        <f>IF(B762&amp;""="","",IFERROR(INDEX('الإعدادات'!$C$15:$C$29,MATCH(B762&amp;"",'الإعدادات'!$A$15:$A$29,0)),""))</f>
        <v/>
      </c>
      <c r="G762" s="19">
        <f>IF(B762&amp;""="","",IFERROR(INDEX('الإعدادات'!$D$15:$D$29,MATCH(B762&amp;"",'الإعدادات'!$A$15:$A$29,0)),""))</f>
        <v/>
      </c>
      <c r="H762" s="19">
        <f>IF(AND(ISNUMBER(C762),ISNUMBER(D762)),C762+D762,"")</f>
        <v/>
      </c>
      <c r="I762" s="20">
        <f>IF(ISNUMBER(H762),IF(ISNUMBER(F762),IF(F762+G762=0,"",H762/(F762+G762)),""),"")</f>
        <v/>
      </c>
      <c r="J762" s="6">
        <f>IF(AND(A762&amp;""="",B762&amp;""=""),"",IF(A762&amp;""="","بدون طالب",IF(NOT(ISNUMBER(F762)),"مادة غير موجودة",IF(I762="","ناقص",IF(I762&gt;='الإعدادات'!$B$4,"ناجح","متعثر")))))</f>
        <v/>
      </c>
      <c r="K762" s="21">
        <f>IF(J762="","",IF(OR(J762="ناجح",J762="متعثر"),1,0))</f>
        <v/>
      </c>
      <c r="L762" s="19">
        <f>IF(K762=1,C762*INDEX('الإعدادات'!$E$15:$E$29,MATCH(B762&amp;"",'الإعدادات'!$A$15:$A$29,0)),"")</f>
        <v/>
      </c>
      <c r="M762" s="19">
        <f>IF(K762=1,D762*INDEX('الإعدادات'!$E$15:$E$29,MATCH(B762&amp;"",'الإعدادات'!$A$15:$A$29,0)),"")</f>
        <v/>
      </c>
      <c r="N762" s="19">
        <f>IF(K762=1,(F762+G762)*INDEX('الإعدادات'!$E$15:$E$29,MATCH(B762&amp;"",'الإعدادات'!$A$15:$A$29,0)),"")</f>
        <v/>
      </c>
      <c r="O762" s="15">
        <f>IF(J762="متعثر",COUNTIF($J$6:J762,"متعثر"),"")</f>
        <v/>
      </c>
      <c r="P762" s="6">
        <f>IF(J762="","",IF(J762="بدون طالب","اختر الطالب",IF(J762="مادة غير موجودة","اختر المادة من الإعدادات",IF(COUNTIF('الطلاب'!$A$6:$A$305,A762&amp;"")=0,"الطالب غير موجود في الطلاب",IF(IF(ISNUMBER(C762),IF(ISNUMBER(F762),IF(C762&gt;F762,1,0),0),0)=1,"أعمال السنة أكبر من الحد الأقصى",IF(IF(ISNUMBER(D762),IF(ISNUMBER(G762),IF(D762&gt;G762,1,0),0),0)=1,"النهائي أكبر من الحد الأقصى",IF(J762="ناقص","درجة غير مكتوبة","")))))))</f>
        <v/>
      </c>
    </row>
    <row r="763">
      <c r="A763" s="5" t="n"/>
      <c r="B763" s="5" t="n"/>
      <c r="C763" s="18" t="n"/>
      <c r="D763" s="18" t="n"/>
      <c r="E763" s="6">
        <f>IF(B763&amp;""="","",IFERROR(INDEX('الإعدادات'!$B$15:$B$29,MATCH(B763&amp;"",'الإعدادات'!$A$15:$A$29,0)),""))</f>
        <v/>
      </c>
      <c r="F763" s="19">
        <f>IF(B763&amp;""="","",IFERROR(INDEX('الإعدادات'!$C$15:$C$29,MATCH(B763&amp;"",'الإعدادات'!$A$15:$A$29,0)),""))</f>
        <v/>
      </c>
      <c r="G763" s="19">
        <f>IF(B763&amp;""="","",IFERROR(INDEX('الإعدادات'!$D$15:$D$29,MATCH(B763&amp;"",'الإعدادات'!$A$15:$A$29,0)),""))</f>
        <v/>
      </c>
      <c r="H763" s="19">
        <f>IF(AND(ISNUMBER(C763),ISNUMBER(D763)),C763+D763,"")</f>
        <v/>
      </c>
      <c r="I763" s="20">
        <f>IF(ISNUMBER(H763),IF(ISNUMBER(F763),IF(F763+G763=0,"",H763/(F763+G763)),""),"")</f>
        <v/>
      </c>
      <c r="J763" s="6">
        <f>IF(AND(A763&amp;""="",B763&amp;""=""),"",IF(A763&amp;""="","بدون طالب",IF(NOT(ISNUMBER(F763)),"مادة غير موجودة",IF(I763="","ناقص",IF(I763&gt;='الإعدادات'!$B$4,"ناجح","متعثر")))))</f>
        <v/>
      </c>
      <c r="K763" s="21">
        <f>IF(J763="","",IF(OR(J763="ناجح",J763="متعثر"),1,0))</f>
        <v/>
      </c>
      <c r="L763" s="19">
        <f>IF(K763=1,C763*INDEX('الإعدادات'!$E$15:$E$29,MATCH(B763&amp;"",'الإعدادات'!$A$15:$A$29,0)),"")</f>
        <v/>
      </c>
      <c r="M763" s="19">
        <f>IF(K763=1,D763*INDEX('الإعدادات'!$E$15:$E$29,MATCH(B763&amp;"",'الإعدادات'!$A$15:$A$29,0)),"")</f>
        <v/>
      </c>
      <c r="N763" s="19">
        <f>IF(K763=1,(F763+G763)*INDEX('الإعدادات'!$E$15:$E$29,MATCH(B763&amp;"",'الإعدادات'!$A$15:$A$29,0)),"")</f>
        <v/>
      </c>
      <c r="O763" s="15">
        <f>IF(J763="متعثر",COUNTIF($J$6:J763,"متعثر"),"")</f>
        <v/>
      </c>
      <c r="P763" s="6">
        <f>IF(J763="","",IF(J763="بدون طالب","اختر الطالب",IF(J763="مادة غير موجودة","اختر المادة من الإعدادات",IF(COUNTIF('الطلاب'!$A$6:$A$305,A763&amp;"")=0,"الطالب غير موجود في الطلاب",IF(IF(ISNUMBER(C763),IF(ISNUMBER(F763),IF(C763&gt;F763,1,0),0),0)=1,"أعمال السنة أكبر من الحد الأقصى",IF(IF(ISNUMBER(D763),IF(ISNUMBER(G763),IF(D763&gt;G763,1,0),0),0)=1,"النهائي أكبر من الحد الأقصى",IF(J763="ناقص","درجة غير مكتوبة","")))))))</f>
        <v/>
      </c>
    </row>
    <row r="764">
      <c r="A764" s="5" t="n"/>
      <c r="B764" s="5" t="n"/>
      <c r="C764" s="18" t="n"/>
      <c r="D764" s="18" t="n"/>
      <c r="E764" s="6">
        <f>IF(B764&amp;""="","",IFERROR(INDEX('الإعدادات'!$B$15:$B$29,MATCH(B764&amp;"",'الإعدادات'!$A$15:$A$29,0)),""))</f>
        <v/>
      </c>
      <c r="F764" s="19">
        <f>IF(B764&amp;""="","",IFERROR(INDEX('الإعدادات'!$C$15:$C$29,MATCH(B764&amp;"",'الإعدادات'!$A$15:$A$29,0)),""))</f>
        <v/>
      </c>
      <c r="G764" s="19">
        <f>IF(B764&amp;""="","",IFERROR(INDEX('الإعدادات'!$D$15:$D$29,MATCH(B764&amp;"",'الإعدادات'!$A$15:$A$29,0)),""))</f>
        <v/>
      </c>
      <c r="H764" s="19">
        <f>IF(AND(ISNUMBER(C764),ISNUMBER(D764)),C764+D764,"")</f>
        <v/>
      </c>
      <c r="I764" s="20">
        <f>IF(ISNUMBER(H764),IF(ISNUMBER(F764),IF(F764+G764=0,"",H764/(F764+G764)),""),"")</f>
        <v/>
      </c>
      <c r="J764" s="6">
        <f>IF(AND(A764&amp;""="",B764&amp;""=""),"",IF(A764&amp;""="","بدون طالب",IF(NOT(ISNUMBER(F764)),"مادة غير موجودة",IF(I764="","ناقص",IF(I764&gt;='الإعدادات'!$B$4,"ناجح","متعثر")))))</f>
        <v/>
      </c>
      <c r="K764" s="21">
        <f>IF(J764="","",IF(OR(J764="ناجح",J764="متعثر"),1,0))</f>
        <v/>
      </c>
      <c r="L764" s="19">
        <f>IF(K764=1,C764*INDEX('الإعدادات'!$E$15:$E$29,MATCH(B764&amp;"",'الإعدادات'!$A$15:$A$29,0)),"")</f>
        <v/>
      </c>
      <c r="M764" s="19">
        <f>IF(K764=1,D764*INDEX('الإعدادات'!$E$15:$E$29,MATCH(B764&amp;"",'الإعدادات'!$A$15:$A$29,0)),"")</f>
        <v/>
      </c>
      <c r="N764" s="19">
        <f>IF(K764=1,(F764+G764)*INDEX('الإعدادات'!$E$15:$E$29,MATCH(B764&amp;"",'الإعدادات'!$A$15:$A$29,0)),"")</f>
        <v/>
      </c>
      <c r="O764" s="15">
        <f>IF(J764="متعثر",COUNTIF($J$6:J764,"متعثر"),"")</f>
        <v/>
      </c>
      <c r="P764" s="6">
        <f>IF(J764="","",IF(J764="بدون طالب","اختر الطالب",IF(J764="مادة غير موجودة","اختر المادة من الإعدادات",IF(COUNTIF('الطلاب'!$A$6:$A$305,A764&amp;"")=0,"الطالب غير موجود في الطلاب",IF(IF(ISNUMBER(C764),IF(ISNUMBER(F764),IF(C764&gt;F764,1,0),0),0)=1,"أعمال السنة أكبر من الحد الأقصى",IF(IF(ISNUMBER(D764),IF(ISNUMBER(G764),IF(D764&gt;G764,1,0),0),0)=1,"النهائي أكبر من الحد الأقصى",IF(J764="ناقص","درجة غير مكتوبة","")))))))</f>
        <v/>
      </c>
    </row>
    <row r="765">
      <c r="A765" s="5" t="n"/>
      <c r="B765" s="5" t="n"/>
      <c r="C765" s="18" t="n"/>
      <c r="D765" s="18" t="n"/>
      <c r="E765" s="6">
        <f>IF(B765&amp;""="","",IFERROR(INDEX('الإعدادات'!$B$15:$B$29,MATCH(B765&amp;"",'الإعدادات'!$A$15:$A$29,0)),""))</f>
        <v/>
      </c>
      <c r="F765" s="19">
        <f>IF(B765&amp;""="","",IFERROR(INDEX('الإعدادات'!$C$15:$C$29,MATCH(B765&amp;"",'الإعدادات'!$A$15:$A$29,0)),""))</f>
        <v/>
      </c>
      <c r="G765" s="19">
        <f>IF(B765&amp;""="","",IFERROR(INDEX('الإعدادات'!$D$15:$D$29,MATCH(B765&amp;"",'الإعدادات'!$A$15:$A$29,0)),""))</f>
        <v/>
      </c>
      <c r="H765" s="19">
        <f>IF(AND(ISNUMBER(C765),ISNUMBER(D765)),C765+D765,"")</f>
        <v/>
      </c>
      <c r="I765" s="20">
        <f>IF(ISNUMBER(H765),IF(ISNUMBER(F765),IF(F765+G765=0,"",H765/(F765+G765)),""),"")</f>
        <v/>
      </c>
      <c r="J765" s="6">
        <f>IF(AND(A765&amp;""="",B765&amp;""=""),"",IF(A765&amp;""="","بدون طالب",IF(NOT(ISNUMBER(F765)),"مادة غير موجودة",IF(I765="","ناقص",IF(I765&gt;='الإعدادات'!$B$4,"ناجح","متعثر")))))</f>
        <v/>
      </c>
      <c r="K765" s="21">
        <f>IF(J765="","",IF(OR(J765="ناجح",J765="متعثر"),1,0))</f>
        <v/>
      </c>
      <c r="L765" s="19">
        <f>IF(K765=1,C765*INDEX('الإعدادات'!$E$15:$E$29,MATCH(B765&amp;"",'الإعدادات'!$A$15:$A$29,0)),"")</f>
        <v/>
      </c>
      <c r="M765" s="19">
        <f>IF(K765=1,D765*INDEX('الإعدادات'!$E$15:$E$29,MATCH(B765&amp;"",'الإعدادات'!$A$15:$A$29,0)),"")</f>
        <v/>
      </c>
      <c r="N765" s="19">
        <f>IF(K765=1,(F765+G765)*INDEX('الإعدادات'!$E$15:$E$29,MATCH(B765&amp;"",'الإعدادات'!$A$15:$A$29,0)),"")</f>
        <v/>
      </c>
      <c r="O765" s="15">
        <f>IF(J765="متعثر",COUNTIF($J$6:J765,"متعثر"),"")</f>
        <v/>
      </c>
      <c r="P765" s="6">
        <f>IF(J765="","",IF(J765="بدون طالب","اختر الطالب",IF(J765="مادة غير موجودة","اختر المادة من الإعدادات",IF(COUNTIF('الطلاب'!$A$6:$A$305,A765&amp;"")=0,"الطالب غير موجود في الطلاب",IF(IF(ISNUMBER(C765),IF(ISNUMBER(F765),IF(C765&gt;F765,1,0),0),0)=1,"أعمال السنة أكبر من الحد الأقصى",IF(IF(ISNUMBER(D765),IF(ISNUMBER(G765),IF(D765&gt;G765,1,0),0),0)=1,"النهائي أكبر من الحد الأقصى",IF(J765="ناقص","درجة غير مكتوبة","")))))))</f>
        <v/>
      </c>
    </row>
    <row r="766">
      <c r="A766" s="5" t="n"/>
      <c r="B766" s="5" t="n"/>
      <c r="C766" s="18" t="n"/>
      <c r="D766" s="18" t="n"/>
      <c r="E766" s="6">
        <f>IF(B766&amp;""="","",IFERROR(INDEX('الإعدادات'!$B$15:$B$29,MATCH(B766&amp;"",'الإعدادات'!$A$15:$A$29,0)),""))</f>
        <v/>
      </c>
      <c r="F766" s="19">
        <f>IF(B766&amp;""="","",IFERROR(INDEX('الإعدادات'!$C$15:$C$29,MATCH(B766&amp;"",'الإعدادات'!$A$15:$A$29,0)),""))</f>
        <v/>
      </c>
      <c r="G766" s="19">
        <f>IF(B766&amp;""="","",IFERROR(INDEX('الإعدادات'!$D$15:$D$29,MATCH(B766&amp;"",'الإعدادات'!$A$15:$A$29,0)),""))</f>
        <v/>
      </c>
      <c r="H766" s="19">
        <f>IF(AND(ISNUMBER(C766),ISNUMBER(D766)),C766+D766,"")</f>
        <v/>
      </c>
      <c r="I766" s="20">
        <f>IF(ISNUMBER(H766),IF(ISNUMBER(F766),IF(F766+G766=0,"",H766/(F766+G766)),""),"")</f>
        <v/>
      </c>
      <c r="J766" s="6">
        <f>IF(AND(A766&amp;""="",B766&amp;""=""),"",IF(A766&amp;""="","بدون طالب",IF(NOT(ISNUMBER(F766)),"مادة غير موجودة",IF(I766="","ناقص",IF(I766&gt;='الإعدادات'!$B$4,"ناجح","متعثر")))))</f>
        <v/>
      </c>
      <c r="K766" s="21">
        <f>IF(J766="","",IF(OR(J766="ناجح",J766="متعثر"),1,0))</f>
        <v/>
      </c>
      <c r="L766" s="19">
        <f>IF(K766=1,C766*INDEX('الإعدادات'!$E$15:$E$29,MATCH(B766&amp;"",'الإعدادات'!$A$15:$A$29,0)),"")</f>
        <v/>
      </c>
      <c r="M766" s="19">
        <f>IF(K766=1,D766*INDEX('الإعدادات'!$E$15:$E$29,MATCH(B766&amp;"",'الإعدادات'!$A$15:$A$29,0)),"")</f>
        <v/>
      </c>
      <c r="N766" s="19">
        <f>IF(K766=1,(F766+G766)*INDEX('الإعدادات'!$E$15:$E$29,MATCH(B766&amp;"",'الإعدادات'!$A$15:$A$29,0)),"")</f>
        <v/>
      </c>
      <c r="O766" s="15">
        <f>IF(J766="متعثر",COUNTIF($J$6:J766,"متعثر"),"")</f>
        <v/>
      </c>
      <c r="P766" s="6">
        <f>IF(J766="","",IF(J766="بدون طالب","اختر الطالب",IF(J766="مادة غير موجودة","اختر المادة من الإعدادات",IF(COUNTIF('الطلاب'!$A$6:$A$305,A766&amp;"")=0,"الطالب غير موجود في الطلاب",IF(IF(ISNUMBER(C766),IF(ISNUMBER(F766),IF(C766&gt;F766,1,0),0),0)=1,"أعمال السنة أكبر من الحد الأقصى",IF(IF(ISNUMBER(D766),IF(ISNUMBER(G766),IF(D766&gt;G766,1,0),0),0)=1,"النهائي أكبر من الحد الأقصى",IF(J766="ناقص","درجة غير مكتوبة","")))))))</f>
        <v/>
      </c>
    </row>
    <row r="767">
      <c r="A767" s="5" t="n"/>
      <c r="B767" s="5" t="n"/>
      <c r="C767" s="18" t="n"/>
      <c r="D767" s="18" t="n"/>
      <c r="E767" s="6">
        <f>IF(B767&amp;""="","",IFERROR(INDEX('الإعدادات'!$B$15:$B$29,MATCH(B767&amp;"",'الإعدادات'!$A$15:$A$29,0)),""))</f>
        <v/>
      </c>
      <c r="F767" s="19">
        <f>IF(B767&amp;""="","",IFERROR(INDEX('الإعدادات'!$C$15:$C$29,MATCH(B767&amp;"",'الإعدادات'!$A$15:$A$29,0)),""))</f>
        <v/>
      </c>
      <c r="G767" s="19">
        <f>IF(B767&amp;""="","",IFERROR(INDEX('الإعدادات'!$D$15:$D$29,MATCH(B767&amp;"",'الإعدادات'!$A$15:$A$29,0)),""))</f>
        <v/>
      </c>
      <c r="H767" s="19">
        <f>IF(AND(ISNUMBER(C767),ISNUMBER(D767)),C767+D767,"")</f>
        <v/>
      </c>
      <c r="I767" s="20">
        <f>IF(ISNUMBER(H767),IF(ISNUMBER(F767),IF(F767+G767=0,"",H767/(F767+G767)),""),"")</f>
        <v/>
      </c>
      <c r="J767" s="6">
        <f>IF(AND(A767&amp;""="",B767&amp;""=""),"",IF(A767&amp;""="","بدون طالب",IF(NOT(ISNUMBER(F767)),"مادة غير موجودة",IF(I767="","ناقص",IF(I767&gt;='الإعدادات'!$B$4,"ناجح","متعثر")))))</f>
        <v/>
      </c>
      <c r="K767" s="21">
        <f>IF(J767="","",IF(OR(J767="ناجح",J767="متعثر"),1,0))</f>
        <v/>
      </c>
      <c r="L767" s="19">
        <f>IF(K767=1,C767*INDEX('الإعدادات'!$E$15:$E$29,MATCH(B767&amp;"",'الإعدادات'!$A$15:$A$29,0)),"")</f>
        <v/>
      </c>
      <c r="M767" s="19">
        <f>IF(K767=1,D767*INDEX('الإعدادات'!$E$15:$E$29,MATCH(B767&amp;"",'الإعدادات'!$A$15:$A$29,0)),"")</f>
        <v/>
      </c>
      <c r="N767" s="19">
        <f>IF(K767=1,(F767+G767)*INDEX('الإعدادات'!$E$15:$E$29,MATCH(B767&amp;"",'الإعدادات'!$A$15:$A$29,0)),"")</f>
        <v/>
      </c>
      <c r="O767" s="15">
        <f>IF(J767="متعثر",COUNTIF($J$6:J767,"متعثر"),"")</f>
        <v/>
      </c>
      <c r="P767" s="6">
        <f>IF(J767="","",IF(J767="بدون طالب","اختر الطالب",IF(J767="مادة غير موجودة","اختر المادة من الإعدادات",IF(COUNTIF('الطلاب'!$A$6:$A$305,A767&amp;"")=0,"الطالب غير موجود في الطلاب",IF(IF(ISNUMBER(C767),IF(ISNUMBER(F767),IF(C767&gt;F767,1,0),0),0)=1,"أعمال السنة أكبر من الحد الأقصى",IF(IF(ISNUMBER(D767),IF(ISNUMBER(G767),IF(D767&gt;G767,1,0),0),0)=1,"النهائي أكبر من الحد الأقصى",IF(J767="ناقص","درجة غير مكتوبة","")))))))</f>
        <v/>
      </c>
    </row>
    <row r="768">
      <c r="A768" s="5" t="n"/>
      <c r="B768" s="5" t="n"/>
      <c r="C768" s="18" t="n"/>
      <c r="D768" s="18" t="n"/>
      <c r="E768" s="6">
        <f>IF(B768&amp;""="","",IFERROR(INDEX('الإعدادات'!$B$15:$B$29,MATCH(B768&amp;"",'الإعدادات'!$A$15:$A$29,0)),""))</f>
        <v/>
      </c>
      <c r="F768" s="19">
        <f>IF(B768&amp;""="","",IFERROR(INDEX('الإعدادات'!$C$15:$C$29,MATCH(B768&amp;"",'الإعدادات'!$A$15:$A$29,0)),""))</f>
        <v/>
      </c>
      <c r="G768" s="19">
        <f>IF(B768&amp;""="","",IFERROR(INDEX('الإعدادات'!$D$15:$D$29,MATCH(B768&amp;"",'الإعدادات'!$A$15:$A$29,0)),""))</f>
        <v/>
      </c>
      <c r="H768" s="19">
        <f>IF(AND(ISNUMBER(C768),ISNUMBER(D768)),C768+D768,"")</f>
        <v/>
      </c>
      <c r="I768" s="20">
        <f>IF(ISNUMBER(H768),IF(ISNUMBER(F768),IF(F768+G768=0,"",H768/(F768+G768)),""),"")</f>
        <v/>
      </c>
      <c r="J768" s="6">
        <f>IF(AND(A768&amp;""="",B768&amp;""=""),"",IF(A768&amp;""="","بدون طالب",IF(NOT(ISNUMBER(F768)),"مادة غير موجودة",IF(I768="","ناقص",IF(I768&gt;='الإعدادات'!$B$4,"ناجح","متعثر")))))</f>
        <v/>
      </c>
      <c r="K768" s="21">
        <f>IF(J768="","",IF(OR(J768="ناجح",J768="متعثر"),1,0))</f>
        <v/>
      </c>
      <c r="L768" s="19">
        <f>IF(K768=1,C768*INDEX('الإعدادات'!$E$15:$E$29,MATCH(B768&amp;"",'الإعدادات'!$A$15:$A$29,0)),"")</f>
        <v/>
      </c>
      <c r="M768" s="19">
        <f>IF(K768=1,D768*INDEX('الإعدادات'!$E$15:$E$29,MATCH(B768&amp;"",'الإعدادات'!$A$15:$A$29,0)),"")</f>
        <v/>
      </c>
      <c r="N768" s="19">
        <f>IF(K768=1,(F768+G768)*INDEX('الإعدادات'!$E$15:$E$29,MATCH(B768&amp;"",'الإعدادات'!$A$15:$A$29,0)),"")</f>
        <v/>
      </c>
      <c r="O768" s="15">
        <f>IF(J768="متعثر",COUNTIF($J$6:J768,"متعثر"),"")</f>
        <v/>
      </c>
      <c r="P768" s="6">
        <f>IF(J768="","",IF(J768="بدون طالب","اختر الطالب",IF(J768="مادة غير موجودة","اختر المادة من الإعدادات",IF(COUNTIF('الطلاب'!$A$6:$A$305,A768&amp;"")=0,"الطالب غير موجود في الطلاب",IF(IF(ISNUMBER(C768),IF(ISNUMBER(F768),IF(C768&gt;F768,1,0),0),0)=1,"أعمال السنة أكبر من الحد الأقصى",IF(IF(ISNUMBER(D768),IF(ISNUMBER(G768),IF(D768&gt;G768,1,0),0),0)=1,"النهائي أكبر من الحد الأقصى",IF(J768="ناقص","درجة غير مكتوبة","")))))))</f>
        <v/>
      </c>
    </row>
    <row r="769">
      <c r="A769" s="5" t="n"/>
      <c r="B769" s="5" t="n"/>
      <c r="C769" s="18" t="n"/>
      <c r="D769" s="18" t="n"/>
      <c r="E769" s="6">
        <f>IF(B769&amp;""="","",IFERROR(INDEX('الإعدادات'!$B$15:$B$29,MATCH(B769&amp;"",'الإعدادات'!$A$15:$A$29,0)),""))</f>
        <v/>
      </c>
      <c r="F769" s="19">
        <f>IF(B769&amp;""="","",IFERROR(INDEX('الإعدادات'!$C$15:$C$29,MATCH(B769&amp;"",'الإعدادات'!$A$15:$A$29,0)),""))</f>
        <v/>
      </c>
      <c r="G769" s="19">
        <f>IF(B769&amp;""="","",IFERROR(INDEX('الإعدادات'!$D$15:$D$29,MATCH(B769&amp;"",'الإعدادات'!$A$15:$A$29,0)),""))</f>
        <v/>
      </c>
      <c r="H769" s="19">
        <f>IF(AND(ISNUMBER(C769),ISNUMBER(D769)),C769+D769,"")</f>
        <v/>
      </c>
      <c r="I769" s="20">
        <f>IF(ISNUMBER(H769),IF(ISNUMBER(F769),IF(F769+G769=0,"",H769/(F769+G769)),""),"")</f>
        <v/>
      </c>
      <c r="J769" s="6">
        <f>IF(AND(A769&amp;""="",B769&amp;""=""),"",IF(A769&amp;""="","بدون طالب",IF(NOT(ISNUMBER(F769)),"مادة غير موجودة",IF(I769="","ناقص",IF(I769&gt;='الإعدادات'!$B$4,"ناجح","متعثر")))))</f>
        <v/>
      </c>
      <c r="K769" s="21">
        <f>IF(J769="","",IF(OR(J769="ناجح",J769="متعثر"),1,0))</f>
        <v/>
      </c>
      <c r="L769" s="19">
        <f>IF(K769=1,C769*INDEX('الإعدادات'!$E$15:$E$29,MATCH(B769&amp;"",'الإعدادات'!$A$15:$A$29,0)),"")</f>
        <v/>
      </c>
      <c r="M769" s="19">
        <f>IF(K769=1,D769*INDEX('الإعدادات'!$E$15:$E$29,MATCH(B769&amp;"",'الإعدادات'!$A$15:$A$29,0)),"")</f>
        <v/>
      </c>
      <c r="N769" s="19">
        <f>IF(K769=1,(F769+G769)*INDEX('الإعدادات'!$E$15:$E$29,MATCH(B769&amp;"",'الإعدادات'!$A$15:$A$29,0)),"")</f>
        <v/>
      </c>
      <c r="O769" s="15">
        <f>IF(J769="متعثر",COUNTIF($J$6:J769,"متعثر"),"")</f>
        <v/>
      </c>
      <c r="P769" s="6">
        <f>IF(J769="","",IF(J769="بدون طالب","اختر الطالب",IF(J769="مادة غير موجودة","اختر المادة من الإعدادات",IF(COUNTIF('الطلاب'!$A$6:$A$305,A769&amp;"")=0,"الطالب غير موجود في الطلاب",IF(IF(ISNUMBER(C769),IF(ISNUMBER(F769),IF(C769&gt;F769,1,0),0),0)=1,"أعمال السنة أكبر من الحد الأقصى",IF(IF(ISNUMBER(D769),IF(ISNUMBER(G769),IF(D769&gt;G769,1,0),0),0)=1,"النهائي أكبر من الحد الأقصى",IF(J769="ناقص","درجة غير مكتوبة","")))))))</f>
        <v/>
      </c>
    </row>
    <row r="770">
      <c r="A770" s="5" t="n"/>
      <c r="B770" s="5" t="n"/>
      <c r="C770" s="18" t="n"/>
      <c r="D770" s="18" t="n"/>
      <c r="E770" s="6">
        <f>IF(B770&amp;""="","",IFERROR(INDEX('الإعدادات'!$B$15:$B$29,MATCH(B770&amp;"",'الإعدادات'!$A$15:$A$29,0)),""))</f>
        <v/>
      </c>
      <c r="F770" s="19">
        <f>IF(B770&amp;""="","",IFERROR(INDEX('الإعدادات'!$C$15:$C$29,MATCH(B770&amp;"",'الإعدادات'!$A$15:$A$29,0)),""))</f>
        <v/>
      </c>
      <c r="G770" s="19">
        <f>IF(B770&amp;""="","",IFERROR(INDEX('الإعدادات'!$D$15:$D$29,MATCH(B770&amp;"",'الإعدادات'!$A$15:$A$29,0)),""))</f>
        <v/>
      </c>
      <c r="H770" s="19">
        <f>IF(AND(ISNUMBER(C770),ISNUMBER(D770)),C770+D770,"")</f>
        <v/>
      </c>
      <c r="I770" s="20">
        <f>IF(ISNUMBER(H770),IF(ISNUMBER(F770),IF(F770+G770=0,"",H770/(F770+G770)),""),"")</f>
        <v/>
      </c>
      <c r="J770" s="6">
        <f>IF(AND(A770&amp;""="",B770&amp;""=""),"",IF(A770&amp;""="","بدون طالب",IF(NOT(ISNUMBER(F770)),"مادة غير موجودة",IF(I770="","ناقص",IF(I770&gt;='الإعدادات'!$B$4,"ناجح","متعثر")))))</f>
        <v/>
      </c>
      <c r="K770" s="21">
        <f>IF(J770="","",IF(OR(J770="ناجح",J770="متعثر"),1,0))</f>
        <v/>
      </c>
      <c r="L770" s="19">
        <f>IF(K770=1,C770*INDEX('الإعدادات'!$E$15:$E$29,MATCH(B770&amp;"",'الإعدادات'!$A$15:$A$29,0)),"")</f>
        <v/>
      </c>
      <c r="M770" s="19">
        <f>IF(K770=1,D770*INDEX('الإعدادات'!$E$15:$E$29,MATCH(B770&amp;"",'الإعدادات'!$A$15:$A$29,0)),"")</f>
        <v/>
      </c>
      <c r="N770" s="19">
        <f>IF(K770=1,(F770+G770)*INDEX('الإعدادات'!$E$15:$E$29,MATCH(B770&amp;"",'الإعدادات'!$A$15:$A$29,0)),"")</f>
        <v/>
      </c>
      <c r="O770" s="15">
        <f>IF(J770="متعثر",COUNTIF($J$6:J770,"متعثر"),"")</f>
        <v/>
      </c>
      <c r="P770" s="6">
        <f>IF(J770="","",IF(J770="بدون طالب","اختر الطالب",IF(J770="مادة غير موجودة","اختر المادة من الإعدادات",IF(COUNTIF('الطلاب'!$A$6:$A$305,A770&amp;"")=0,"الطالب غير موجود في الطلاب",IF(IF(ISNUMBER(C770),IF(ISNUMBER(F770),IF(C770&gt;F770,1,0),0),0)=1,"أعمال السنة أكبر من الحد الأقصى",IF(IF(ISNUMBER(D770),IF(ISNUMBER(G770),IF(D770&gt;G770,1,0),0),0)=1,"النهائي أكبر من الحد الأقصى",IF(J770="ناقص","درجة غير مكتوبة","")))))))</f>
        <v/>
      </c>
    </row>
    <row r="771">
      <c r="A771" s="5" t="n"/>
      <c r="B771" s="5" t="n"/>
      <c r="C771" s="18" t="n"/>
      <c r="D771" s="18" t="n"/>
      <c r="E771" s="6">
        <f>IF(B771&amp;""="","",IFERROR(INDEX('الإعدادات'!$B$15:$B$29,MATCH(B771&amp;"",'الإعدادات'!$A$15:$A$29,0)),""))</f>
        <v/>
      </c>
      <c r="F771" s="19">
        <f>IF(B771&amp;""="","",IFERROR(INDEX('الإعدادات'!$C$15:$C$29,MATCH(B771&amp;"",'الإعدادات'!$A$15:$A$29,0)),""))</f>
        <v/>
      </c>
      <c r="G771" s="19">
        <f>IF(B771&amp;""="","",IFERROR(INDEX('الإعدادات'!$D$15:$D$29,MATCH(B771&amp;"",'الإعدادات'!$A$15:$A$29,0)),""))</f>
        <v/>
      </c>
      <c r="H771" s="19">
        <f>IF(AND(ISNUMBER(C771),ISNUMBER(D771)),C771+D771,"")</f>
        <v/>
      </c>
      <c r="I771" s="20">
        <f>IF(ISNUMBER(H771),IF(ISNUMBER(F771),IF(F771+G771=0,"",H771/(F771+G771)),""),"")</f>
        <v/>
      </c>
      <c r="J771" s="6">
        <f>IF(AND(A771&amp;""="",B771&amp;""=""),"",IF(A771&amp;""="","بدون طالب",IF(NOT(ISNUMBER(F771)),"مادة غير موجودة",IF(I771="","ناقص",IF(I771&gt;='الإعدادات'!$B$4,"ناجح","متعثر")))))</f>
        <v/>
      </c>
      <c r="K771" s="21">
        <f>IF(J771="","",IF(OR(J771="ناجح",J771="متعثر"),1,0))</f>
        <v/>
      </c>
      <c r="L771" s="19">
        <f>IF(K771=1,C771*INDEX('الإعدادات'!$E$15:$E$29,MATCH(B771&amp;"",'الإعدادات'!$A$15:$A$29,0)),"")</f>
        <v/>
      </c>
      <c r="M771" s="19">
        <f>IF(K771=1,D771*INDEX('الإعدادات'!$E$15:$E$29,MATCH(B771&amp;"",'الإعدادات'!$A$15:$A$29,0)),"")</f>
        <v/>
      </c>
      <c r="N771" s="19">
        <f>IF(K771=1,(F771+G771)*INDEX('الإعدادات'!$E$15:$E$29,MATCH(B771&amp;"",'الإعدادات'!$A$15:$A$29,0)),"")</f>
        <v/>
      </c>
      <c r="O771" s="15">
        <f>IF(J771="متعثر",COUNTIF($J$6:J771,"متعثر"),"")</f>
        <v/>
      </c>
      <c r="P771" s="6">
        <f>IF(J771="","",IF(J771="بدون طالب","اختر الطالب",IF(J771="مادة غير موجودة","اختر المادة من الإعدادات",IF(COUNTIF('الطلاب'!$A$6:$A$305,A771&amp;"")=0,"الطالب غير موجود في الطلاب",IF(IF(ISNUMBER(C771),IF(ISNUMBER(F771),IF(C771&gt;F771,1,0),0),0)=1,"أعمال السنة أكبر من الحد الأقصى",IF(IF(ISNUMBER(D771),IF(ISNUMBER(G771),IF(D771&gt;G771,1,0),0),0)=1,"النهائي أكبر من الحد الأقصى",IF(J771="ناقص","درجة غير مكتوبة","")))))))</f>
        <v/>
      </c>
    </row>
    <row r="772">
      <c r="A772" s="5" t="n"/>
      <c r="B772" s="5" t="n"/>
      <c r="C772" s="18" t="n"/>
      <c r="D772" s="18" t="n"/>
      <c r="E772" s="6">
        <f>IF(B772&amp;""="","",IFERROR(INDEX('الإعدادات'!$B$15:$B$29,MATCH(B772&amp;"",'الإعدادات'!$A$15:$A$29,0)),""))</f>
        <v/>
      </c>
      <c r="F772" s="19">
        <f>IF(B772&amp;""="","",IFERROR(INDEX('الإعدادات'!$C$15:$C$29,MATCH(B772&amp;"",'الإعدادات'!$A$15:$A$29,0)),""))</f>
        <v/>
      </c>
      <c r="G772" s="19">
        <f>IF(B772&amp;""="","",IFERROR(INDEX('الإعدادات'!$D$15:$D$29,MATCH(B772&amp;"",'الإعدادات'!$A$15:$A$29,0)),""))</f>
        <v/>
      </c>
      <c r="H772" s="19">
        <f>IF(AND(ISNUMBER(C772),ISNUMBER(D772)),C772+D772,"")</f>
        <v/>
      </c>
      <c r="I772" s="20">
        <f>IF(ISNUMBER(H772),IF(ISNUMBER(F772),IF(F772+G772=0,"",H772/(F772+G772)),""),"")</f>
        <v/>
      </c>
      <c r="J772" s="6">
        <f>IF(AND(A772&amp;""="",B772&amp;""=""),"",IF(A772&amp;""="","بدون طالب",IF(NOT(ISNUMBER(F772)),"مادة غير موجودة",IF(I772="","ناقص",IF(I772&gt;='الإعدادات'!$B$4,"ناجح","متعثر")))))</f>
        <v/>
      </c>
      <c r="K772" s="21">
        <f>IF(J772="","",IF(OR(J772="ناجح",J772="متعثر"),1,0))</f>
        <v/>
      </c>
      <c r="L772" s="19">
        <f>IF(K772=1,C772*INDEX('الإعدادات'!$E$15:$E$29,MATCH(B772&amp;"",'الإعدادات'!$A$15:$A$29,0)),"")</f>
        <v/>
      </c>
      <c r="M772" s="19">
        <f>IF(K772=1,D772*INDEX('الإعدادات'!$E$15:$E$29,MATCH(B772&amp;"",'الإعدادات'!$A$15:$A$29,0)),"")</f>
        <v/>
      </c>
      <c r="N772" s="19">
        <f>IF(K772=1,(F772+G772)*INDEX('الإعدادات'!$E$15:$E$29,MATCH(B772&amp;"",'الإعدادات'!$A$15:$A$29,0)),"")</f>
        <v/>
      </c>
      <c r="O772" s="15">
        <f>IF(J772="متعثر",COUNTIF($J$6:J772,"متعثر"),"")</f>
        <v/>
      </c>
      <c r="P772" s="6">
        <f>IF(J772="","",IF(J772="بدون طالب","اختر الطالب",IF(J772="مادة غير موجودة","اختر المادة من الإعدادات",IF(COUNTIF('الطلاب'!$A$6:$A$305,A772&amp;"")=0,"الطالب غير موجود في الطلاب",IF(IF(ISNUMBER(C772),IF(ISNUMBER(F772),IF(C772&gt;F772,1,0),0),0)=1,"أعمال السنة أكبر من الحد الأقصى",IF(IF(ISNUMBER(D772),IF(ISNUMBER(G772),IF(D772&gt;G772,1,0),0),0)=1,"النهائي أكبر من الحد الأقصى",IF(J772="ناقص","درجة غير مكتوبة","")))))))</f>
        <v/>
      </c>
    </row>
    <row r="773">
      <c r="A773" s="5" t="n"/>
      <c r="B773" s="5" t="n"/>
      <c r="C773" s="18" t="n"/>
      <c r="D773" s="18" t="n"/>
      <c r="E773" s="6">
        <f>IF(B773&amp;""="","",IFERROR(INDEX('الإعدادات'!$B$15:$B$29,MATCH(B773&amp;"",'الإعدادات'!$A$15:$A$29,0)),""))</f>
        <v/>
      </c>
      <c r="F773" s="19">
        <f>IF(B773&amp;""="","",IFERROR(INDEX('الإعدادات'!$C$15:$C$29,MATCH(B773&amp;"",'الإعدادات'!$A$15:$A$29,0)),""))</f>
        <v/>
      </c>
      <c r="G773" s="19">
        <f>IF(B773&amp;""="","",IFERROR(INDEX('الإعدادات'!$D$15:$D$29,MATCH(B773&amp;"",'الإعدادات'!$A$15:$A$29,0)),""))</f>
        <v/>
      </c>
      <c r="H773" s="19">
        <f>IF(AND(ISNUMBER(C773),ISNUMBER(D773)),C773+D773,"")</f>
        <v/>
      </c>
      <c r="I773" s="20">
        <f>IF(ISNUMBER(H773),IF(ISNUMBER(F773),IF(F773+G773=0,"",H773/(F773+G773)),""),"")</f>
        <v/>
      </c>
      <c r="J773" s="6">
        <f>IF(AND(A773&amp;""="",B773&amp;""=""),"",IF(A773&amp;""="","بدون طالب",IF(NOT(ISNUMBER(F773)),"مادة غير موجودة",IF(I773="","ناقص",IF(I773&gt;='الإعدادات'!$B$4,"ناجح","متعثر")))))</f>
        <v/>
      </c>
      <c r="K773" s="21">
        <f>IF(J773="","",IF(OR(J773="ناجح",J773="متعثر"),1,0))</f>
        <v/>
      </c>
      <c r="L773" s="19">
        <f>IF(K773=1,C773*INDEX('الإعدادات'!$E$15:$E$29,MATCH(B773&amp;"",'الإعدادات'!$A$15:$A$29,0)),"")</f>
        <v/>
      </c>
      <c r="M773" s="19">
        <f>IF(K773=1,D773*INDEX('الإعدادات'!$E$15:$E$29,MATCH(B773&amp;"",'الإعدادات'!$A$15:$A$29,0)),"")</f>
        <v/>
      </c>
      <c r="N773" s="19">
        <f>IF(K773=1,(F773+G773)*INDEX('الإعدادات'!$E$15:$E$29,MATCH(B773&amp;"",'الإعدادات'!$A$15:$A$29,0)),"")</f>
        <v/>
      </c>
      <c r="O773" s="15">
        <f>IF(J773="متعثر",COUNTIF($J$6:J773,"متعثر"),"")</f>
        <v/>
      </c>
      <c r="P773" s="6">
        <f>IF(J773="","",IF(J773="بدون طالب","اختر الطالب",IF(J773="مادة غير موجودة","اختر المادة من الإعدادات",IF(COUNTIF('الطلاب'!$A$6:$A$305,A773&amp;"")=0,"الطالب غير موجود في الطلاب",IF(IF(ISNUMBER(C773),IF(ISNUMBER(F773),IF(C773&gt;F773,1,0),0),0)=1,"أعمال السنة أكبر من الحد الأقصى",IF(IF(ISNUMBER(D773),IF(ISNUMBER(G773),IF(D773&gt;G773,1,0),0),0)=1,"النهائي أكبر من الحد الأقصى",IF(J773="ناقص","درجة غير مكتوبة","")))))))</f>
        <v/>
      </c>
    </row>
    <row r="774">
      <c r="A774" s="5" t="n"/>
      <c r="B774" s="5" t="n"/>
      <c r="C774" s="18" t="n"/>
      <c r="D774" s="18" t="n"/>
      <c r="E774" s="6">
        <f>IF(B774&amp;""="","",IFERROR(INDEX('الإعدادات'!$B$15:$B$29,MATCH(B774&amp;"",'الإعدادات'!$A$15:$A$29,0)),""))</f>
        <v/>
      </c>
      <c r="F774" s="19">
        <f>IF(B774&amp;""="","",IFERROR(INDEX('الإعدادات'!$C$15:$C$29,MATCH(B774&amp;"",'الإعدادات'!$A$15:$A$29,0)),""))</f>
        <v/>
      </c>
      <c r="G774" s="19">
        <f>IF(B774&amp;""="","",IFERROR(INDEX('الإعدادات'!$D$15:$D$29,MATCH(B774&amp;"",'الإعدادات'!$A$15:$A$29,0)),""))</f>
        <v/>
      </c>
      <c r="H774" s="19">
        <f>IF(AND(ISNUMBER(C774),ISNUMBER(D774)),C774+D774,"")</f>
        <v/>
      </c>
      <c r="I774" s="20">
        <f>IF(ISNUMBER(H774),IF(ISNUMBER(F774),IF(F774+G774=0,"",H774/(F774+G774)),""),"")</f>
        <v/>
      </c>
      <c r="J774" s="6">
        <f>IF(AND(A774&amp;""="",B774&amp;""=""),"",IF(A774&amp;""="","بدون طالب",IF(NOT(ISNUMBER(F774)),"مادة غير موجودة",IF(I774="","ناقص",IF(I774&gt;='الإعدادات'!$B$4,"ناجح","متعثر")))))</f>
        <v/>
      </c>
      <c r="K774" s="21">
        <f>IF(J774="","",IF(OR(J774="ناجح",J774="متعثر"),1,0))</f>
        <v/>
      </c>
      <c r="L774" s="19">
        <f>IF(K774=1,C774*INDEX('الإعدادات'!$E$15:$E$29,MATCH(B774&amp;"",'الإعدادات'!$A$15:$A$29,0)),"")</f>
        <v/>
      </c>
      <c r="M774" s="19">
        <f>IF(K774=1,D774*INDEX('الإعدادات'!$E$15:$E$29,MATCH(B774&amp;"",'الإعدادات'!$A$15:$A$29,0)),"")</f>
        <v/>
      </c>
      <c r="N774" s="19">
        <f>IF(K774=1,(F774+G774)*INDEX('الإعدادات'!$E$15:$E$29,MATCH(B774&amp;"",'الإعدادات'!$A$15:$A$29,0)),"")</f>
        <v/>
      </c>
      <c r="O774" s="15">
        <f>IF(J774="متعثر",COUNTIF($J$6:J774,"متعثر"),"")</f>
        <v/>
      </c>
      <c r="P774" s="6">
        <f>IF(J774="","",IF(J774="بدون طالب","اختر الطالب",IF(J774="مادة غير موجودة","اختر المادة من الإعدادات",IF(COUNTIF('الطلاب'!$A$6:$A$305,A774&amp;"")=0,"الطالب غير موجود في الطلاب",IF(IF(ISNUMBER(C774),IF(ISNUMBER(F774),IF(C774&gt;F774,1,0),0),0)=1,"أعمال السنة أكبر من الحد الأقصى",IF(IF(ISNUMBER(D774),IF(ISNUMBER(G774),IF(D774&gt;G774,1,0),0),0)=1,"النهائي أكبر من الحد الأقصى",IF(J774="ناقص","درجة غير مكتوبة","")))))))</f>
        <v/>
      </c>
    </row>
    <row r="775">
      <c r="A775" s="5" t="n"/>
      <c r="B775" s="5" t="n"/>
      <c r="C775" s="18" t="n"/>
      <c r="D775" s="18" t="n"/>
      <c r="E775" s="6">
        <f>IF(B775&amp;""="","",IFERROR(INDEX('الإعدادات'!$B$15:$B$29,MATCH(B775&amp;"",'الإعدادات'!$A$15:$A$29,0)),""))</f>
        <v/>
      </c>
      <c r="F775" s="19">
        <f>IF(B775&amp;""="","",IFERROR(INDEX('الإعدادات'!$C$15:$C$29,MATCH(B775&amp;"",'الإعدادات'!$A$15:$A$29,0)),""))</f>
        <v/>
      </c>
      <c r="G775" s="19">
        <f>IF(B775&amp;""="","",IFERROR(INDEX('الإعدادات'!$D$15:$D$29,MATCH(B775&amp;"",'الإعدادات'!$A$15:$A$29,0)),""))</f>
        <v/>
      </c>
      <c r="H775" s="19">
        <f>IF(AND(ISNUMBER(C775),ISNUMBER(D775)),C775+D775,"")</f>
        <v/>
      </c>
      <c r="I775" s="20">
        <f>IF(ISNUMBER(H775),IF(ISNUMBER(F775),IF(F775+G775=0,"",H775/(F775+G775)),""),"")</f>
        <v/>
      </c>
      <c r="J775" s="6">
        <f>IF(AND(A775&amp;""="",B775&amp;""=""),"",IF(A775&amp;""="","بدون طالب",IF(NOT(ISNUMBER(F775)),"مادة غير موجودة",IF(I775="","ناقص",IF(I775&gt;='الإعدادات'!$B$4,"ناجح","متعثر")))))</f>
        <v/>
      </c>
      <c r="K775" s="21">
        <f>IF(J775="","",IF(OR(J775="ناجح",J775="متعثر"),1,0))</f>
        <v/>
      </c>
      <c r="L775" s="19">
        <f>IF(K775=1,C775*INDEX('الإعدادات'!$E$15:$E$29,MATCH(B775&amp;"",'الإعدادات'!$A$15:$A$29,0)),"")</f>
        <v/>
      </c>
      <c r="M775" s="19">
        <f>IF(K775=1,D775*INDEX('الإعدادات'!$E$15:$E$29,MATCH(B775&amp;"",'الإعدادات'!$A$15:$A$29,0)),"")</f>
        <v/>
      </c>
      <c r="N775" s="19">
        <f>IF(K775=1,(F775+G775)*INDEX('الإعدادات'!$E$15:$E$29,MATCH(B775&amp;"",'الإعدادات'!$A$15:$A$29,0)),"")</f>
        <v/>
      </c>
      <c r="O775" s="15">
        <f>IF(J775="متعثر",COUNTIF($J$6:J775,"متعثر"),"")</f>
        <v/>
      </c>
      <c r="P775" s="6">
        <f>IF(J775="","",IF(J775="بدون طالب","اختر الطالب",IF(J775="مادة غير موجودة","اختر المادة من الإعدادات",IF(COUNTIF('الطلاب'!$A$6:$A$305,A775&amp;"")=0,"الطالب غير موجود في الطلاب",IF(IF(ISNUMBER(C775),IF(ISNUMBER(F775),IF(C775&gt;F775,1,0),0),0)=1,"أعمال السنة أكبر من الحد الأقصى",IF(IF(ISNUMBER(D775),IF(ISNUMBER(G775),IF(D775&gt;G775,1,0),0),0)=1,"النهائي أكبر من الحد الأقصى",IF(J775="ناقص","درجة غير مكتوبة","")))))))</f>
        <v/>
      </c>
    </row>
    <row r="776">
      <c r="A776" s="5" t="n"/>
      <c r="B776" s="5" t="n"/>
      <c r="C776" s="18" t="n"/>
      <c r="D776" s="18" t="n"/>
      <c r="E776" s="6">
        <f>IF(B776&amp;""="","",IFERROR(INDEX('الإعدادات'!$B$15:$B$29,MATCH(B776&amp;"",'الإعدادات'!$A$15:$A$29,0)),""))</f>
        <v/>
      </c>
      <c r="F776" s="19">
        <f>IF(B776&amp;""="","",IFERROR(INDEX('الإعدادات'!$C$15:$C$29,MATCH(B776&amp;"",'الإعدادات'!$A$15:$A$29,0)),""))</f>
        <v/>
      </c>
      <c r="G776" s="19">
        <f>IF(B776&amp;""="","",IFERROR(INDEX('الإعدادات'!$D$15:$D$29,MATCH(B776&amp;"",'الإعدادات'!$A$15:$A$29,0)),""))</f>
        <v/>
      </c>
      <c r="H776" s="19">
        <f>IF(AND(ISNUMBER(C776),ISNUMBER(D776)),C776+D776,"")</f>
        <v/>
      </c>
      <c r="I776" s="20">
        <f>IF(ISNUMBER(H776),IF(ISNUMBER(F776),IF(F776+G776=0,"",H776/(F776+G776)),""),"")</f>
        <v/>
      </c>
      <c r="J776" s="6">
        <f>IF(AND(A776&amp;""="",B776&amp;""=""),"",IF(A776&amp;""="","بدون طالب",IF(NOT(ISNUMBER(F776)),"مادة غير موجودة",IF(I776="","ناقص",IF(I776&gt;='الإعدادات'!$B$4,"ناجح","متعثر")))))</f>
        <v/>
      </c>
      <c r="K776" s="21">
        <f>IF(J776="","",IF(OR(J776="ناجح",J776="متعثر"),1,0))</f>
        <v/>
      </c>
      <c r="L776" s="19">
        <f>IF(K776=1,C776*INDEX('الإعدادات'!$E$15:$E$29,MATCH(B776&amp;"",'الإعدادات'!$A$15:$A$29,0)),"")</f>
        <v/>
      </c>
      <c r="M776" s="19">
        <f>IF(K776=1,D776*INDEX('الإعدادات'!$E$15:$E$29,MATCH(B776&amp;"",'الإعدادات'!$A$15:$A$29,0)),"")</f>
        <v/>
      </c>
      <c r="N776" s="19">
        <f>IF(K776=1,(F776+G776)*INDEX('الإعدادات'!$E$15:$E$29,MATCH(B776&amp;"",'الإعدادات'!$A$15:$A$29,0)),"")</f>
        <v/>
      </c>
      <c r="O776" s="15">
        <f>IF(J776="متعثر",COUNTIF($J$6:J776,"متعثر"),"")</f>
        <v/>
      </c>
      <c r="P776" s="6">
        <f>IF(J776="","",IF(J776="بدون طالب","اختر الطالب",IF(J776="مادة غير موجودة","اختر المادة من الإعدادات",IF(COUNTIF('الطلاب'!$A$6:$A$305,A776&amp;"")=0,"الطالب غير موجود في الطلاب",IF(IF(ISNUMBER(C776),IF(ISNUMBER(F776),IF(C776&gt;F776,1,0),0),0)=1,"أعمال السنة أكبر من الحد الأقصى",IF(IF(ISNUMBER(D776),IF(ISNUMBER(G776),IF(D776&gt;G776,1,0),0),0)=1,"النهائي أكبر من الحد الأقصى",IF(J776="ناقص","درجة غير مكتوبة","")))))))</f>
        <v/>
      </c>
    </row>
    <row r="777">
      <c r="A777" s="5" t="n"/>
      <c r="B777" s="5" t="n"/>
      <c r="C777" s="18" t="n"/>
      <c r="D777" s="18" t="n"/>
      <c r="E777" s="6">
        <f>IF(B777&amp;""="","",IFERROR(INDEX('الإعدادات'!$B$15:$B$29,MATCH(B777&amp;"",'الإعدادات'!$A$15:$A$29,0)),""))</f>
        <v/>
      </c>
      <c r="F777" s="19">
        <f>IF(B777&amp;""="","",IFERROR(INDEX('الإعدادات'!$C$15:$C$29,MATCH(B777&amp;"",'الإعدادات'!$A$15:$A$29,0)),""))</f>
        <v/>
      </c>
      <c r="G777" s="19">
        <f>IF(B777&amp;""="","",IFERROR(INDEX('الإعدادات'!$D$15:$D$29,MATCH(B777&amp;"",'الإعدادات'!$A$15:$A$29,0)),""))</f>
        <v/>
      </c>
      <c r="H777" s="19">
        <f>IF(AND(ISNUMBER(C777),ISNUMBER(D777)),C777+D777,"")</f>
        <v/>
      </c>
      <c r="I777" s="20">
        <f>IF(ISNUMBER(H777),IF(ISNUMBER(F777),IF(F777+G777=0,"",H777/(F777+G777)),""),"")</f>
        <v/>
      </c>
      <c r="J777" s="6">
        <f>IF(AND(A777&amp;""="",B777&amp;""=""),"",IF(A777&amp;""="","بدون طالب",IF(NOT(ISNUMBER(F777)),"مادة غير موجودة",IF(I777="","ناقص",IF(I777&gt;='الإعدادات'!$B$4,"ناجح","متعثر")))))</f>
        <v/>
      </c>
      <c r="K777" s="21">
        <f>IF(J777="","",IF(OR(J777="ناجح",J777="متعثر"),1,0))</f>
        <v/>
      </c>
      <c r="L777" s="19">
        <f>IF(K777=1,C777*INDEX('الإعدادات'!$E$15:$E$29,MATCH(B777&amp;"",'الإعدادات'!$A$15:$A$29,0)),"")</f>
        <v/>
      </c>
      <c r="M777" s="19">
        <f>IF(K777=1,D777*INDEX('الإعدادات'!$E$15:$E$29,MATCH(B777&amp;"",'الإعدادات'!$A$15:$A$29,0)),"")</f>
        <v/>
      </c>
      <c r="N777" s="19">
        <f>IF(K777=1,(F777+G777)*INDEX('الإعدادات'!$E$15:$E$29,MATCH(B777&amp;"",'الإعدادات'!$A$15:$A$29,0)),"")</f>
        <v/>
      </c>
      <c r="O777" s="15">
        <f>IF(J777="متعثر",COUNTIF($J$6:J777,"متعثر"),"")</f>
        <v/>
      </c>
      <c r="P777" s="6">
        <f>IF(J777="","",IF(J777="بدون طالب","اختر الطالب",IF(J777="مادة غير موجودة","اختر المادة من الإعدادات",IF(COUNTIF('الطلاب'!$A$6:$A$305,A777&amp;"")=0,"الطالب غير موجود في الطلاب",IF(IF(ISNUMBER(C777),IF(ISNUMBER(F777),IF(C777&gt;F777,1,0),0),0)=1,"أعمال السنة أكبر من الحد الأقصى",IF(IF(ISNUMBER(D777),IF(ISNUMBER(G777),IF(D777&gt;G777,1,0),0),0)=1,"النهائي أكبر من الحد الأقصى",IF(J777="ناقص","درجة غير مكتوبة","")))))))</f>
        <v/>
      </c>
    </row>
    <row r="778">
      <c r="A778" s="5" t="n"/>
      <c r="B778" s="5" t="n"/>
      <c r="C778" s="18" t="n"/>
      <c r="D778" s="18" t="n"/>
      <c r="E778" s="6">
        <f>IF(B778&amp;""="","",IFERROR(INDEX('الإعدادات'!$B$15:$B$29,MATCH(B778&amp;"",'الإعدادات'!$A$15:$A$29,0)),""))</f>
        <v/>
      </c>
      <c r="F778" s="19">
        <f>IF(B778&amp;""="","",IFERROR(INDEX('الإعدادات'!$C$15:$C$29,MATCH(B778&amp;"",'الإعدادات'!$A$15:$A$29,0)),""))</f>
        <v/>
      </c>
      <c r="G778" s="19">
        <f>IF(B778&amp;""="","",IFERROR(INDEX('الإعدادات'!$D$15:$D$29,MATCH(B778&amp;"",'الإعدادات'!$A$15:$A$29,0)),""))</f>
        <v/>
      </c>
      <c r="H778" s="19">
        <f>IF(AND(ISNUMBER(C778),ISNUMBER(D778)),C778+D778,"")</f>
        <v/>
      </c>
      <c r="I778" s="20">
        <f>IF(ISNUMBER(H778),IF(ISNUMBER(F778),IF(F778+G778=0,"",H778/(F778+G778)),""),"")</f>
        <v/>
      </c>
      <c r="J778" s="6">
        <f>IF(AND(A778&amp;""="",B778&amp;""=""),"",IF(A778&amp;""="","بدون طالب",IF(NOT(ISNUMBER(F778)),"مادة غير موجودة",IF(I778="","ناقص",IF(I778&gt;='الإعدادات'!$B$4,"ناجح","متعثر")))))</f>
        <v/>
      </c>
      <c r="K778" s="21">
        <f>IF(J778="","",IF(OR(J778="ناجح",J778="متعثر"),1,0))</f>
        <v/>
      </c>
      <c r="L778" s="19">
        <f>IF(K778=1,C778*INDEX('الإعدادات'!$E$15:$E$29,MATCH(B778&amp;"",'الإعدادات'!$A$15:$A$29,0)),"")</f>
        <v/>
      </c>
      <c r="M778" s="19">
        <f>IF(K778=1,D778*INDEX('الإعدادات'!$E$15:$E$29,MATCH(B778&amp;"",'الإعدادات'!$A$15:$A$29,0)),"")</f>
        <v/>
      </c>
      <c r="N778" s="19">
        <f>IF(K778=1,(F778+G778)*INDEX('الإعدادات'!$E$15:$E$29,MATCH(B778&amp;"",'الإعدادات'!$A$15:$A$29,0)),"")</f>
        <v/>
      </c>
      <c r="O778" s="15">
        <f>IF(J778="متعثر",COUNTIF($J$6:J778,"متعثر"),"")</f>
        <v/>
      </c>
      <c r="P778" s="6">
        <f>IF(J778="","",IF(J778="بدون طالب","اختر الطالب",IF(J778="مادة غير موجودة","اختر المادة من الإعدادات",IF(COUNTIF('الطلاب'!$A$6:$A$305,A778&amp;"")=0,"الطالب غير موجود في الطلاب",IF(IF(ISNUMBER(C778),IF(ISNUMBER(F778),IF(C778&gt;F778,1,0),0),0)=1,"أعمال السنة أكبر من الحد الأقصى",IF(IF(ISNUMBER(D778),IF(ISNUMBER(G778),IF(D778&gt;G778,1,0),0),0)=1,"النهائي أكبر من الحد الأقصى",IF(J778="ناقص","درجة غير مكتوبة","")))))))</f>
        <v/>
      </c>
    </row>
    <row r="779">
      <c r="A779" s="5" t="n"/>
      <c r="B779" s="5" t="n"/>
      <c r="C779" s="18" t="n"/>
      <c r="D779" s="18" t="n"/>
      <c r="E779" s="6">
        <f>IF(B779&amp;""="","",IFERROR(INDEX('الإعدادات'!$B$15:$B$29,MATCH(B779&amp;"",'الإعدادات'!$A$15:$A$29,0)),""))</f>
        <v/>
      </c>
      <c r="F779" s="19">
        <f>IF(B779&amp;""="","",IFERROR(INDEX('الإعدادات'!$C$15:$C$29,MATCH(B779&amp;"",'الإعدادات'!$A$15:$A$29,0)),""))</f>
        <v/>
      </c>
      <c r="G779" s="19">
        <f>IF(B779&amp;""="","",IFERROR(INDEX('الإعدادات'!$D$15:$D$29,MATCH(B779&amp;"",'الإعدادات'!$A$15:$A$29,0)),""))</f>
        <v/>
      </c>
      <c r="H779" s="19">
        <f>IF(AND(ISNUMBER(C779),ISNUMBER(D779)),C779+D779,"")</f>
        <v/>
      </c>
      <c r="I779" s="20">
        <f>IF(ISNUMBER(H779),IF(ISNUMBER(F779),IF(F779+G779=0,"",H779/(F779+G779)),""),"")</f>
        <v/>
      </c>
      <c r="J779" s="6">
        <f>IF(AND(A779&amp;""="",B779&amp;""=""),"",IF(A779&amp;""="","بدون طالب",IF(NOT(ISNUMBER(F779)),"مادة غير موجودة",IF(I779="","ناقص",IF(I779&gt;='الإعدادات'!$B$4,"ناجح","متعثر")))))</f>
        <v/>
      </c>
      <c r="K779" s="21">
        <f>IF(J779="","",IF(OR(J779="ناجح",J779="متعثر"),1,0))</f>
        <v/>
      </c>
      <c r="L779" s="19">
        <f>IF(K779=1,C779*INDEX('الإعدادات'!$E$15:$E$29,MATCH(B779&amp;"",'الإعدادات'!$A$15:$A$29,0)),"")</f>
        <v/>
      </c>
      <c r="M779" s="19">
        <f>IF(K779=1,D779*INDEX('الإعدادات'!$E$15:$E$29,MATCH(B779&amp;"",'الإعدادات'!$A$15:$A$29,0)),"")</f>
        <v/>
      </c>
      <c r="N779" s="19">
        <f>IF(K779=1,(F779+G779)*INDEX('الإعدادات'!$E$15:$E$29,MATCH(B779&amp;"",'الإعدادات'!$A$15:$A$29,0)),"")</f>
        <v/>
      </c>
      <c r="O779" s="15">
        <f>IF(J779="متعثر",COUNTIF($J$6:J779,"متعثر"),"")</f>
        <v/>
      </c>
      <c r="P779" s="6">
        <f>IF(J779="","",IF(J779="بدون طالب","اختر الطالب",IF(J779="مادة غير موجودة","اختر المادة من الإعدادات",IF(COUNTIF('الطلاب'!$A$6:$A$305,A779&amp;"")=0,"الطالب غير موجود في الطلاب",IF(IF(ISNUMBER(C779),IF(ISNUMBER(F779),IF(C779&gt;F779,1,0),0),0)=1,"أعمال السنة أكبر من الحد الأقصى",IF(IF(ISNUMBER(D779),IF(ISNUMBER(G779),IF(D779&gt;G779,1,0),0),0)=1,"النهائي أكبر من الحد الأقصى",IF(J779="ناقص","درجة غير مكتوبة","")))))))</f>
        <v/>
      </c>
    </row>
    <row r="780">
      <c r="A780" s="5" t="n"/>
      <c r="B780" s="5" t="n"/>
      <c r="C780" s="18" t="n"/>
      <c r="D780" s="18" t="n"/>
      <c r="E780" s="6">
        <f>IF(B780&amp;""="","",IFERROR(INDEX('الإعدادات'!$B$15:$B$29,MATCH(B780&amp;"",'الإعدادات'!$A$15:$A$29,0)),""))</f>
        <v/>
      </c>
      <c r="F780" s="19">
        <f>IF(B780&amp;""="","",IFERROR(INDEX('الإعدادات'!$C$15:$C$29,MATCH(B780&amp;"",'الإعدادات'!$A$15:$A$29,0)),""))</f>
        <v/>
      </c>
      <c r="G780" s="19">
        <f>IF(B780&amp;""="","",IFERROR(INDEX('الإعدادات'!$D$15:$D$29,MATCH(B780&amp;"",'الإعدادات'!$A$15:$A$29,0)),""))</f>
        <v/>
      </c>
      <c r="H780" s="19">
        <f>IF(AND(ISNUMBER(C780),ISNUMBER(D780)),C780+D780,"")</f>
        <v/>
      </c>
      <c r="I780" s="20">
        <f>IF(ISNUMBER(H780),IF(ISNUMBER(F780),IF(F780+G780=0,"",H780/(F780+G780)),""),"")</f>
        <v/>
      </c>
      <c r="J780" s="6">
        <f>IF(AND(A780&amp;""="",B780&amp;""=""),"",IF(A780&amp;""="","بدون طالب",IF(NOT(ISNUMBER(F780)),"مادة غير موجودة",IF(I780="","ناقص",IF(I780&gt;='الإعدادات'!$B$4,"ناجح","متعثر")))))</f>
        <v/>
      </c>
      <c r="K780" s="21">
        <f>IF(J780="","",IF(OR(J780="ناجح",J780="متعثر"),1,0))</f>
        <v/>
      </c>
      <c r="L780" s="19">
        <f>IF(K780=1,C780*INDEX('الإعدادات'!$E$15:$E$29,MATCH(B780&amp;"",'الإعدادات'!$A$15:$A$29,0)),"")</f>
        <v/>
      </c>
      <c r="M780" s="19">
        <f>IF(K780=1,D780*INDEX('الإعدادات'!$E$15:$E$29,MATCH(B780&amp;"",'الإعدادات'!$A$15:$A$29,0)),"")</f>
        <v/>
      </c>
      <c r="N780" s="19">
        <f>IF(K780=1,(F780+G780)*INDEX('الإعدادات'!$E$15:$E$29,MATCH(B780&amp;"",'الإعدادات'!$A$15:$A$29,0)),"")</f>
        <v/>
      </c>
      <c r="O780" s="15">
        <f>IF(J780="متعثر",COUNTIF($J$6:J780,"متعثر"),"")</f>
        <v/>
      </c>
      <c r="P780" s="6">
        <f>IF(J780="","",IF(J780="بدون طالب","اختر الطالب",IF(J780="مادة غير موجودة","اختر المادة من الإعدادات",IF(COUNTIF('الطلاب'!$A$6:$A$305,A780&amp;"")=0,"الطالب غير موجود في الطلاب",IF(IF(ISNUMBER(C780),IF(ISNUMBER(F780),IF(C780&gt;F780,1,0),0),0)=1,"أعمال السنة أكبر من الحد الأقصى",IF(IF(ISNUMBER(D780),IF(ISNUMBER(G780),IF(D780&gt;G780,1,0),0),0)=1,"النهائي أكبر من الحد الأقصى",IF(J780="ناقص","درجة غير مكتوبة","")))))))</f>
        <v/>
      </c>
    </row>
    <row r="781">
      <c r="A781" s="5" t="n"/>
      <c r="B781" s="5" t="n"/>
      <c r="C781" s="18" t="n"/>
      <c r="D781" s="18" t="n"/>
      <c r="E781" s="6">
        <f>IF(B781&amp;""="","",IFERROR(INDEX('الإعدادات'!$B$15:$B$29,MATCH(B781&amp;"",'الإعدادات'!$A$15:$A$29,0)),""))</f>
        <v/>
      </c>
      <c r="F781" s="19">
        <f>IF(B781&amp;""="","",IFERROR(INDEX('الإعدادات'!$C$15:$C$29,MATCH(B781&amp;"",'الإعدادات'!$A$15:$A$29,0)),""))</f>
        <v/>
      </c>
      <c r="G781" s="19">
        <f>IF(B781&amp;""="","",IFERROR(INDEX('الإعدادات'!$D$15:$D$29,MATCH(B781&amp;"",'الإعدادات'!$A$15:$A$29,0)),""))</f>
        <v/>
      </c>
      <c r="H781" s="19">
        <f>IF(AND(ISNUMBER(C781),ISNUMBER(D781)),C781+D781,"")</f>
        <v/>
      </c>
      <c r="I781" s="20">
        <f>IF(ISNUMBER(H781),IF(ISNUMBER(F781),IF(F781+G781=0,"",H781/(F781+G781)),""),"")</f>
        <v/>
      </c>
      <c r="J781" s="6">
        <f>IF(AND(A781&amp;""="",B781&amp;""=""),"",IF(A781&amp;""="","بدون طالب",IF(NOT(ISNUMBER(F781)),"مادة غير موجودة",IF(I781="","ناقص",IF(I781&gt;='الإعدادات'!$B$4,"ناجح","متعثر")))))</f>
        <v/>
      </c>
      <c r="K781" s="21">
        <f>IF(J781="","",IF(OR(J781="ناجح",J781="متعثر"),1,0))</f>
        <v/>
      </c>
      <c r="L781" s="19">
        <f>IF(K781=1,C781*INDEX('الإعدادات'!$E$15:$E$29,MATCH(B781&amp;"",'الإعدادات'!$A$15:$A$29,0)),"")</f>
        <v/>
      </c>
      <c r="M781" s="19">
        <f>IF(K781=1,D781*INDEX('الإعدادات'!$E$15:$E$29,MATCH(B781&amp;"",'الإعدادات'!$A$15:$A$29,0)),"")</f>
        <v/>
      </c>
      <c r="N781" s="19">
        <f>IF(K781=1,(F781+G781)*INDEX('الإعدادات'!$E$15:$E$29,MATCH(B781&amp;"",'الإعدادات'!$A$15:$A$29,0)),"")</f>
        <v/>
      </c>
      <c r="O781" s="15">
        <f>IF(J781="متعثر",COUNTIF($J$6:J781,"متعثر"),"")</f>
        <v/>
      </c>
      <c r="P781" s="6">
        <f>IF(J781="","",IF(J781="بدون طالب","اختر الطالب",IF(J781="مادة غير موجودة","اختر المادة من الإعدادات",IF(COUNTIF('الطلاب'!$A$6:$A$305,A781&amp;"")=0,"الطالب غير موجود في الطلاب",IF(IF(ISNUMBER(C781),IF(ISNUMBER(F781),IF(C781&gt;F781,1,0),0),0)=1,"أعمال السنة أكبر من الحد الأقصى",IF(IF(ISNUMBER(D781),IF(ISNUMBER(G781),IF(D781&gt;G781,1,0),0),0)=1,"النهائي أكبر من الحد الأقصى",IF(J781="ناقص","درجة غير مكتوبة","")))))))</f>
        <v/>
      </c>
    </row>
    <row r="782">
      <c r="A782" s="5" t="n"/>
      <c r="B782" s="5" t="n"/>
      <c r="C782" s="18" t="n"/>
      <c r="D782" s="18" t="n"/>
      <c r="E782" s="6">
        <f>IF(B782&amp;""="","",IFERROR(INDEX('الإعدادات'!$B$15:$B$29,MATCH(B782&amp;"",'الإعدادات'!$A$15:$A$29,0)),""))</f>
        <v/>
      </c>
      <c r="F782" s="19">
        <f>IF(B782&amp;""="","",IFERROR(INDEX('الإعدادات'!$C$15:$C$29,MATCH(B782&amp;"",'الإعدادات'!$A$15:$A$29,0)),""))</f>
        <v/>
      </c>
      <c r="G782" s="19">
        <f>IF(B782&amp;""="","",IFERROR(INDEX('الإعدادات'!$D$15:$D$29,MATCH(B782&amp;"",'الإعدادات'!$A$15:$A$29,0)),""))</f>
        <v/>
      </c>
      <c r="H782" s="19">
        <f>IF(AND(ISNUMBER(C782),ISNUMBER(D782)),C782+D782,"")</f>
        <v/>
      </c>
      <c r="I782" s="20">
        <f>IF(ISNUMBER(H782),IF(ISNUMBER(F782),IF(F782+G782=0,"",H782/(F782+G782)),""),"")</f>
        <v/>
      </c>
      <c r="J782" s="6">
        <f>IF(AND(A782&amp;""="",B782&amp;""=""),"",IF(A782&amp;""="","بدون طالب",IF(NOT(ISNUMBER(F782)),"مادة غير موجودة",IF(I782="","ناقص",IF(I782&gt;='الإعدادات'!$B$4,"ناجح","متعثر")))))</f>
        <v/>
      </c>
      <c r="K782" s="21">
        <f>IF(J782="","",IF(OR(J782="ناجح",J782="متعثر"),1,0))</f>
        <v/>
      </c>
      <c r="L782" s="19">
        <f>IF(K782=1,C782*INDEX('الإعدادات'!$E$15:$E$29,MATCH(B782&amp;"",'الإعدادات'!$A$15:$A$29,0)),"")</f>
        <v/>
      </c>
      <c r="M782" s="19">
        <f>IF(K782=1,D782*INDEX('الإعدادات'!$E$15:$E$29,MATCH(B782&amp;"",'الإعدادات'!$A$15:$A$29,0)),"")</f>
        <v/>
      </c>
      <c r="N782" s="19">
        <f>IF(K782=1,(F782+G782)*INDEX('الإعدادات'!$E$15:$E$29,MATCH(B782&amp;"",'الإعدادات'!$A$15:$A$29,0)),"")</f>
        <v/>
      </c>
      <c r="O782" s="15">
        <f>IF(J782="متعثر",COUNTIF($J$6:J782,"متعثر"),"")</f>
        <v/>
      </c>
      <c r="P782" s="6">
        <f>IF(J782="","",IF(J782="بدون طالب","اختر الطالب",IF(J782="مادة غير موجودة","اختر المادة من الإعدادات",IF(COUNTIF('الطلاب'!$A$6:$A$305,A782&amp;"")=0,"الطالب غير موجود في الطلاب",IF(IF(ISNUMBER(C782),IF(ISNUMBER(F782),IF(C782&gt;F782,1,0),0),0)=1,"أعمال السنة أكبر من الحد الأقصى",IF(IF(ISNUMBER(D782),IF(ISNUMBER(G782),IF(D782&gt;G782,1,0),0),0)=1,"النهائي أكبر من الحد الأقصى",IF(J782="ناقص","درجة غير مكتوبة","")))))))</f>
        <v/>
      </c>
    </row>
    <row r="783">
      <c r="A783" s="5" t="n"/>
      <c r="B783" s="5" t="n"/>
      <c r="C783" s="18" t="n"/>
      <c r="D783" s="18" t="n"/>
      <c r="E783" s="6">
        <f>IF(B783&amp;""="","",IFERROR(INDEX('الإعدادات'!$B$15:$B$29,MATCH(B783&amp;"",'الإعدادات'!$A$15:$A$29,0)),""))</f>
        <v/>
      </c>
      <c r="F783" s="19">
        <f>IF(B783&amp;""="","",IFERROR(INDEX('الإعدادات'!$C$15:$C$29,MATCH(B783&amp;"",'الإعدادات'!$A$15:$A$29,0)),""))</f>
        <v/>
      </c>
      <c r="G783" s="19">
        <f>IF(B783&amp;""="","",IFERROR(INDEX('الإعدادات'!$D$15:$D$29,MATCH(B783&amp;"",'الإعدادات'!$A$15:$A$29,0)),""))</f>
        <v/>
      </c>
      <c r="H783" s="19">
        <f>IF(AND(ISNUMBER(C783),ISNUMBER(D783)),C783+D783,"")</f>
        <v/>
      </c>
      <c r="I783" s="20">
        <f>IF(ISNUMBER(H783),IF(ISNUMBER(F783),IF(F783+G783=0,"",H783/(F783+G783)),""),"")</f>
        <v/>
      </c>
      <c r="J783" s="6">
        <f>IF(AND(A783&amp;""="",B783&amp;""=""),"",IF(A783&amp;""="","بدون طالب",IF(NOT(ISNUMBER(F783)),"مادة غير موجودة",IF(I783="","ناقص",IF(I783&gt;='الإعدادات'!$B$4,"ناجح","متعثر")))))</f>
        <v/>
      </c>
      <c r="K783" s="21">
        <f>IF(J783="","",IF(OR(J783="ناجح",J783="متعثر"),1,0))</f>
        <v/>
      </c>
      <c r="L783" s="19">
        <f>IF(K783=1,C783*INDEX('الإعدادات'!$E$15:$E$29,MATCH(B783&amp;"",'الإعدادات'!$A$15:$A$29,0)),"")</f>
        <v/>
      </c>
      <c r="M783" s="19">
        <f>IF(K783=1,D783*INDEX('الإعدادات'!$E$15:$E$29,MATCH(B783&amp;"",'الإعدادات'!$A$15:$A$29,0)),"")</f>
        <v/>
      </c>
      <c r="N783" s="19">
        <f>IF(K783=1,(F783+G783)*INDEX('الإعدادات'!$E$15:$E$29,MATCH(B783&amp;"",'الإعدادات'!$A$15:$A$29,0)),"")</f>
        <v/>
      </c>
      <c r="O783" s="15">
        <f>IF(J783="متعثر",COUNTIF($J$6:J783,"متعثر"),"")</f>
        <v/>
      </c>
      <c r="P783" s="6">
        <f>IF(J783="","",IF(J783="بدون طالب","اختر الطالب",IF(J783="مادة غير موجودة","اختر المادة من الإعدادات",IF(COUNTIF('الطلاب'!$A$6:$A$305,A783&amp;"")=0,"الطالب غير موجود في الطلاب",IF(IF(ISNUMBER(C783),IF(ISNUMBER(F783),IF(C783&gt;F783,1,0),0),0)=1,"أعمال السنة أكبر من الحد الأقصى",IF(IF(ISNUMBER(D783),IF(ISNUMBER(G783),IF(D783&gt;G783,1,0),0),0)=1,"النهائي أكبر من الحد الأقصى",IF(J783="ناقص","درجة غير مكتوبة","")))))))</f>
        <v/>
      </c>
    </row>
    <row r="784">
      <c r="A784" s="5" t="n"/>
      <c r="B784" s="5" t="n"/>
      <c r="C784" s="18" t="n"/>
      <c r="D784" s="18" t="n"/>
      <c r="E784" s="6">
        <f>IF(B784&amp;""="","",IFERROR(INDEX('الإعدادات'!$B$15:$B$29,MATCH(B784&amp;"",'الإعدادات'!$A$15:$A$29,0)),""))</f>
        <v/>
      </c>
      <c r="F784" s="19">
        <f>IF(B784&amp;""="","",IFERROR(INDEX('الإعدادات'!$C$15:$C$29,MATCH(B784&amp;"",'الإعدادات'!$A$15:$A$29,0)),""))</f>
        <v/>
      </c>
      <c r="G784" s="19">
        <f>IF(B784&amp;""="","",IFERROR(INDEX('الإعدادات'!$D$15:$D$29,MATCH(B784&amp;"",'الإعدادات'!$A$15:$A$29,0)),""))</f>
        <v/>
      </c>
      <c r="H784" s="19">
        <f>IF(AND(ISNUMBER(C784),ISNUMBER(D784)),C784+D784,"")</f>
        <v/>
      </c>
      <c r="I784" s="20">
        <f>IF(ISNUMBER(H784),IF(ISNUMBER(F784),IF(F784+G784=0,"",H784/(F784+G784)),""),"")</f>
        <v/>
      </c>
      <c r="J784" s="6">
        <f>IF(AND(A784&amp;""="",B784&amp;""=""),"",IF(A784&amp;""="","بدون طالب",IF(NOT(ISNUMBER(F784)),"مادة غير موجودة",IF(I784="","ناقص",IF(I784&gt;='الإعدادات'!$B$4,"ناجح","متعثر")))))</f>
        <v/>
      </c>
      <c r="K784" s="21">
        <f>IF(J784="","",IF(OR(J784="ناجح",J784="متعثر"),1,0))</f>
        <v/>
      </c>
      <c r="L784" s="19">
        <f>IF(K784=1,C784*INDEX('الإعدادات'!$E$15:$E$29,MATCH(B784&amp;"",'الإعدادات'!$A$15:$A$29,0)),"")</f>
        <v/>
      </c>
      <c r="M784" s="19">
        <f>IF(K784=1,D784*INDEX('الإعدادات'!$E$15:$E$29,MATCH(B784&amp;"",'الإعدادات'!$A$15:$A$29,0)),"")</f>
        <v/>
      </c>
      <c r="N784" s="19">
        <f>IF(K784=1,(F784+G784)*INDEX('الإعدادات'!$E$15:$E$29,MATCH(B784&amp;"",'الإعدادات'!$A$15:$A$29,0)),"")</f>
        <v/>
      </c>
      <c r="O784" s="15">
        <f>IF(J784="متعثر",COUNTIF($J$6:J784,"متعثر"),"")</f>
        <v/>
      </c>
      <c r="P784" s="6">
        <f>IF(J784="","",IF(J784="بدون طالب","اختر الطالب",IF(J784="مادة غير موجودة","اختر المادة من الإعدادات",IF(COUNTIF('الطلاب'!$A$6:$A$305,A784&amp;"")=0,"الطالب غير موجود في الطلاب",IF(IF(ISNUMBER(C784),IF(ISNUMBER(F784),IF(C784&gt;F784,1,0),0),0)=1,"أعمال السنة أكبر من الحد الأقصى",IF(IF(ISNUMBER(D784),IF(ISNUMBER(G784),IF(D784&gt;G784,1,0),0),0)=1,"النهائي أكبر من الحد الأقصى",IF(J784="ناقص","درجة غير مكتوبة","")))))))</f>
        <v/>
      </c>
    </row>
    <row r="785">
      <c r="A785" s="5" t="n"/>
      <c r="B785" s="5" t="n"/>
      <c r="C785" s="18" t="n"/>
      <c r="D785" s="18" t="n"/>
      <c r="E785" s="6">
        <f>IF(B785&amp;""="","",IFERROR(INDEX('الإعدادات'!$B$15:$B$29,MATCH(B785&amp;"",'الإعدادات'!$A$15:$A$29,0)),""))</f>
        <v/>
      </c>
      <c r="F785" s="19">
        <f>IF(B785&amp;""="","",IFERROR(INDEX('الإعدادات'!$C$15:$C$29,MATCH(B785&amp;"",'الإعدادات'!$A$15:$A$29,0)),""))</f>
        <v/>
      </c>
      <c r="G785" s="19">
        <f>IF(B785&amp;""="","",IFERROR(INDEX('الإعدادات'!$D$15:$D$29,MATCH(B785&amp;"",'الإعدادات'!$A$15:$A$29,0)),""))</f>
        <v/>
      </c>
      <c r="H785" s="19">
        <f>IF(AND(ISNUMBER(C785),ISNUMBER(D785)),C785+D785,"")</f>
        <v/>
      </c>
      <c r="I785" s="20">
        <f>IF(ISNUMBER(H785),IF(ISNUMBER(F785),IF(F785+G785=0,"",H785/(F785+G785)),""),"")</f>
        <v/>
      </c>
      <c r="J785" s="6">
        <f>IF(AND(A785&amp;""="",B785&amp;""=""),"",IF(A785&amp;""="","بدون طالب",IF(NOT(ISNUMBER(F785)),"مادة غير موجودة",IF(I785="","ناقص",IF(I785&gt;='الإعدادات'!$B$4,"ناجح","متعثر")))))</f>
        <v/>
      </c>
      <c r="K785" s="21">
        <f>IF(J785="","",IF(OR(J785="ناجح",J785="متعثر"),1,0))</f>
        <v/>
      </c>
      <c r="L785" s="19">
        <f>IF(K785=1,C785*INDEX('الإعدادات'!$E$15:$E$29,MATCH(B785&amp;"",'الإعدادات'!$A$15:$A$29,0)),"")</f>
        <v/>
      </c>
      <c r="M785" s="19">
        <f>IF(K785=1,D785*INDEX('الإعدادات'!$E$15:$E$29,MATCH(B785&amp;"",'الإعدادات'!$A$15:$A$29,0)),"")</f>
        <v/>
      </c>
      <c r="N785" s="19">
        <f>IF(K785=1,(F785+G785)*INDEX('الإعدادات'!$E$15:$E$29,MATCH(B785&amp;"",'الإعدادات'!$A$15:$A$29,0)),"")</f>
        <v/>
      </c>
      <c r="O785" s="15">
        <f>IF(J785="متعثر",COUNTIF($J$6:J785,"متعثر"),"")</f>
        <v/>
      </c>
      <c r="P785" s="6">
        <f>IF(J785="","",IF(J785="بدون طالب","اختر الطالب",IF(J785="مادة غير موجودة","اختر المادة من الإعدادات",IF(COUNTIF('الطلاب'!$A$6:$A$305,A785&amp;"")=0,"الطالب غير موجود في الطلاب",IF(IF(ISNUMBER(C785),IF(ISNUMBER(F785),IF(C785&gt;F785,1,0),0),0)=1,"أعمال السنة أكبر من الحد الأقصى",IF(IF(ISNUMBER(D785),IF(ISNUMBER(G785),IF(D785&gt;G785,1,0),0),0)=1,"النهائي أكبر من الحد الأقصى",IF(J785="ناقص","درجة غير مكتوبة","")))))))</f>
        <v/>
      </c>
    </row>
    <row r="786">
      <c r="A786" s="5" t="n"/>
      <c r="B786" s="5" t="n"/>
      <c r="C786" s="18" t="n"/>
      <c r="D786" s="18" t="n"/>
      <c r="E786" s="6">
        <f>IF(B786&amp;""="","",IFERROR(INDEX('الإعدادات'!$B$15:$B$29,MATCH(B786&amp;"",'الإعدادات'!$A$15:$A$29,0)),""))</f>
        <v/>
      </c>
      <c r="F786" s="19">
        <f>IF(B786&amp;""="","",IFERROR(INDEX('الإعدادات'!$C$15:$C$29,MATCH(B786&amp;"",'الإعدادات'!$A$15:$A$29,0)),""))</f>
        <v/>
      </c>
      <c r="G786" s="19">
        <f>IF(B786&amp;""="","",IFERROR(INDEX('الإعدادات'!$D$15:$D$29,MATCH(B786&amp;"",'الإعدادات'!$A$15:$A$29,0)),""))</f>
        <v/>
      </c>
      <c r="H786" s="19">
        <f>IF(AND(ISNUMBER(C786),ISNUMBER(D786)),C786+D786,"")</f>
        <v/>
      </c>
      <c r="I786" s="20">
        <f>IF(ISNUMBER(H786),IF(ISNUMBER(F786),IF(F786+G786=0,"",H786/(F786+G786)),""),"")</f>
        <v/>
      </c>
      <c r="J786" s="6">
        <f>IF(AND(A786&amp;""="",B786&amp;""=""),"",IF(A786&amp;""="","بدون طالب",IF(NOT(ISNUMBER(F786)),"مادة غير موجودة",IF(I786="","ناقص",IF(I786&gt;='الإعدادات'!$B$4,"ناجح","متعثر")))))</f>
        <v/>
      </c>
      <c r="K786" s="21">
        <f>IF(J786="","",IF(OR(J786="ناجح",J786="متعثر"),1,0))</f>
        <v/>
      </c>
      <c r="L786" s="19">
        <f>IF(K786=1,C786*INDEX('الإعدادات'!$E$15:$E$29,MATCH(B786&amp;"",'الإعدادات'!$A$15:$A$29,0)),"")</f>
        <v/>
      </c>
      <c r="M786" s="19">
        <f>IF(K786=1,D786*INDEX('الإعدادات'!$E$15:$E$29,MATCH(B786&amp;"",'الإعدادات'!$A$15:$A$29,0)),"")</f>
        <v/>
      </c>
      <c r="N786" s="19">
        <f>IF(K786=1,(F786+G786)*INDEX('الإعدادات'!$E$15:$E$29,MATCH(B786&amp;"",'الإعدادات'!$A$15:$A$29,0)),"")</f>
        <v/>
      </c>
      <c r="O786" s="15">
        <f>IF(J786="متعثر",COUNTIF($J$6:J786,"متعثر"),"")</f>
        <v/>
      </c>
      <c r="P786" s="6">
        <f>IF(J786="","",IF(J786="بدون طالب","اختر الطالب",IF(J786="مادة غير موجودة","اختر المادة من الإعدادات",IF(COUNTIF('الطلاب'!$A$6:$A$305,A786&amp;"")=0,"الطالب غير موجود في الطلاب",IF(IF(ISNUMBER(C786),IF(ISNUMBER(F786),IF(C786&gt;F786,1,0),0),0)=1,"أعمال السنة أكبر من الحد الأقصى",IF(IF(ISNUMBER(D786),IF(ISNUMBER(G786),IF(D786&gt;G786,1,0),0),0)=1,"النهائي أكبر من الحد الأقصى",IF(J786="ناقص","درجة غير مكتوبة","")))))))</f>
        <v/>
      </c>
    </row>
    <row r="787">
      <c r="A787" s="5" t="n"/>
      <c r="B787" s="5" t="n"/>
      <c r="C787" s="18" t="n"/>
      <c r="D787" s="18" t="n"/>
      <c r="E787" s="6">
        <f>IF(B787&amp;""="","",IFERROR(INDEX('الإعدادات'!$B$15:$B$29,MATCH(B787&amp;"",'الإعدادات'!$A$15:$A$29,0)),""))</f>
        <v/>
      </c>
      <c r="F787" s="19">
        <f>IF(B787&amp;""="","",IFERROR(INDEX('الإعدادات'!$C$15:$C$29,MATCH(B787&amp;"",'الإعدادات'!$A$15:$A$29,0)),""))</f>
        <v/>
      </c>
      <c r="G787" s="19">
        <f>IF(B787&amp;""="","",IFERROR(INDEX('الإعدادات'!$D$15:$D$29,MATCH(B787&amp;"",'الإعدادات'!$A$15:$A$29,0)),""))</f>
        <v/>
      </c>
      <c r="H787" s="19">
        <f>IF(AND(ISNUMBER(C787),ISNUMBER(D787)),C787+D787,"")</f>
        <v/>
      </c>
      <c r="I787" s="20">
        <f>IF(ISNUMBER(H787),IF(ISNUMBER(F787),IF(F787+G787=0,"",H787/(F787+G787)),""),"")</f>
        <v/>
      </c>
      <c r="J787" s="6">
        <f>IF(AND(A787&amp;""="",B787&amp;""=""),"",IF(A787&amp;""="","بدون طالب",IF(NOT(ISNUMBER(F787)),"مادة غير موجودة",IF(I787="","ناقص",IF(I787&gt;='الإعدادات'!$B$4,"ناجح","متعثر")))))</f>
        <v/>
      </c>
      <c r="K787" s="21">
        <f>IF(J787="","",IF(OR(J787="ناجح",J787="متعثر"),1,0))</f>
        <v/>
      </c>
      <c r="L787" s="19">
        <f>IF(K787=1,C787*INDEX('الإعدادات'!$E$15:$E$29,MATCH(B787&amp;"",'الإعدادات'!$A$15:$A$29,0)),"")</f>
        <v/>
      </c>
      <c r="M787" s="19">
        <f>IF(K787=1,D787*INDEX('الإعدادات'!$E$15:$E$29,MATCH(B787&amp;"",'الإعدادات'!$A$15:$A$29,0)),"")</f>
        <v/>
      </c>
      <c r="N787" s="19">
        <f>IF(K787=1,(F787+G787)*INDEX('الإعدادات'!$E$15:$E$29,MATCH(B787&amp;"",'الإعدادات'!$A$15:$A$29,0)),"")</f>
        <v/>
      </c>
      <c r="O787" s="15">
        <f>IF(J787="متعثر",COUNTIF($J$6:J787,"متعثر"),"")</f>
        <v/>
      </c>
      <c r="P787" s="6">
        <f>IF(J787="","",IF(J787="بدون طالب","اختر الطالب",IF(J787="مادة غير موجودة","اختر المادة من الإعدادات",IF(COUNTIF('الطلاب'!$A$6:$A$305,A787&amp;"")=0,"الطالب غير موجود في الطلاب",IF(IF(ISNUMBER(C787),IF(ISNUMBER(F787),IF(C787&gt;F787,1,0),0),0)=1,"أعمال السنة أكبر من الحد الأقصى",IF(IF(ISNUMBER(D787),IF(ISNUMBER(G787),IF(D787&gt;G787,1,0),0),0)=1,"النهائي أكبر من الحد الأقصى",IF(J787="ناقص","درجة غير مكتوبة","")))))))</f>
        <v/>
      </c>
    </row>
    <row r="788">
      <c r="A788" s="5" t="n"/>
      <c r="B788" s="5" t="n"/>
      <c r="C788" s="18" t="n"/>
      <c r="D788" s="18" t="n"/>
      <c r="E788" s="6">
        <f>IF(B788&amp;""="","",IFERROR(INDEX('الإعدادات'!$B$15:$B$29,MATCH(B788&amp;"",'الإعدادات'!$A$15:$A$29,0)),""))</f>
        <v/>
      </c>
      <c r="F788" s="19">
        <f>IF(B788&amp;""="","",IFERROR(INDEX('الإعدادات'!$C$15:$C$29,MATCH(B788&amp;"",'الإعدادات'!$A$15:$A$29,0)),""))</f>
        <v/>
      </c>
      <c r="G788" s="19">
        <f>IF(B788&amp;""="","",IFERROR(INDEX('الإعدادات'!$D$15:$D$29,MATCH(B788&amp;"",'الإعدادات'!$A$15:$A$29,0)),""))</f>
        <v/>
      </c>
      <c r="H788" s="19">
        <f>IF(AND(ISNUMBER(C788),ISNUMBER(D788)),C788+D788,"")</f>
        <v/>
      </c>
      <c r="I788" s="20">
        <f>IF(ISNUMBER(H788),IF(ISNUMBER(F788),IF(F788+G788=0,"",H788/(F788+G788)),""),"")</f>
        <v/>
      </c>
      <c r="J788" s="6">
        <f>IF(AND(A788&amp;""="",B788&amp;""=""),"",IF(A788&amp;""="","بدون طالب",IF(NOT(ISNUMBER(F788)),"مادة غير موجودة",IF(I788="","ناقص",IF(I788&gt;='الإعدادات'!$B$4,"ناجح","متعثر")))))</f>
        <v/>
      </c>
      <c r="K788" s="21">
        <f>IF(J788="","",IF(OR(J788="ناجح",J788="متعثر"),1,0))</f>
        <v/>
      </c>
      <c r="L788" s="19">
        <f>IF(K788=1,C788*INDEX('الإعدادات'!$E$15:$E$29,MATCH(B788&amp;"",'الإعدادات'!$A$15:$A$29,0)),"")</f>
        <v/>
      </c>
      <c r="M788" s="19">
        <f>IF(K788=1,D788*INDEX('الإعدادات'!$E$15:$E$29,MATCH(B788&amp;"",'الإعدادات'!$A$15:$A$29,0)),"")</f>
        <v/>
      </c>
      <c r="N788" s="19">
        <f>IF(K788=1,(F788+G788)*INDEX('الإعدادات'!$E$15:$E$29,MATCH(B788&amp;"",'الإعدادات'!$A$15:$A$29,0)),"")</f>
        <v/>
      </c>
      <c r="O788" s="15">
        <f>IF(J788="متعثر",COUNTIF($J$6:J788,"متعثر"),"")</f>
        <v/>
      </c>
      <c r="P788" s="6">
        <f>IF(J788="","",IF(J788="بدون طالب","اختر الطالب",IF(J788="مادة غير موجودة","اختر المادة من الإعدادات",IF(COUNTIF('الطلاب'!$A$6:$A$305,A788&amp;"")=0,"الطالب غير موجود في الطلاب",IF(IF(ISNUMBER(C788),IF(ISNUMBER(F788),IF(C788&gt;F788,1,0),0),0)=1,"أعمال السنة أكبر من الحد الأقصى",IF(IF(ISNUMBER(D788),IF(ISNUMBER(G788),IF(D788&gt;G788,1,0),0),0)=1,"النهائي أكبر من الحد الأقصى",IF(J788="ناقص","درجة غير مكتوبة","")))))))</f>
        <v/>
      </c>
    </row>
    <row r="789">
      <c r="A789" s="5" t="n"/>
      <c r="B789" s="5" t="n"/>
      <c r="C789" s="18" t="n"/>
      <c r="D789" s="18" t="n"/>
      <c r="E789" s="6">
        <f>IF(B789&amp;""="","",IFERROR(INDEX('الإعدادات'!$B$15:$B$29,MATCH(B789&amp;"",'الإعدادات'!$A$15:$A$29,0)),""))</f>
        <v/>
      </c>
      <c r="F789" s="19">
        <f>IF(B789&amp;""="","",IFERROR(INDEX('الإعدادات'!$C$15:$C$29,MATCH(B789&amp;"",'الإعدادات'!$A$15:$A$29,0)),""))</f>
        <v/>
      </c>
      <c r="G789" s="19">
        <f>IF(B789&amp;""="","",IFERROR(INDEX('الإعدادات'!$D$15:$D$29,MATCH(B789&amp;"",'الإعدادات'!$A$15:$A$29,0)),""))</f>
        <v/>
      </c>
      <c r="H789" s="19">
        <f>IF(AND(ISNUMBER(C789),ISNUMBER(D789)),C789+D789,"")</f>
        <v/>
      </c>
      <c r="I789" s="20">
        <f>IF(ISNUMBER(H789),IF(ISNUMBER(F789),IF(F789+G789=0,"",H789/(F789+G789)),""),"")</f>
        <v/>
      </c>
      <c r="J789" s="6">
        <f>IF(AND(A789&amp;""="",B789&amp;""=""),"",IF(A789&amp;""="","بدون طالب",IF(NOT(ISNUMBER(F789)),"مادة غير موجودة",IF(I789="","ناقص",IF(I789&gt;='الإعدادات'!$B$4,"ناجح","متعثر")))))</f>
        <v/>
      </c>
      <c r="K789" s="21">
        <f>IF(J789="","",IF(OR(J789="ناجح",J789="متعثر"),1,0))</f>
        <v/>
      </c>
      <c r="L789" s="19">
        <f>IF(K789=1,C789*INDEX('الإعدادات'!$E$15:$E$29,MATCH(B789&amp;"",'الإعدادات'!$A$15:$A$29,0)),"")</f>
        <v/>
      </c>
      <c r="M789" s="19">
        <f>IF(K789=1,D789*INDEX('الإعدادات'!$E$15:$E$29,MATCH(B789&amp;"",'الإعدادات'!$A$15:$A$29,0)),"")</f>
        <v/>
      </c>
      <c r="N789" s="19">
        <f>IF(K789=1,(F789+G789)*INDEX('الإعدادات'!$E$15:$E$29,MATCH(B789&amp;"",'الإعدادات'!$A$15:$A$29,0)),"")</f>
        <v/>
      </c>
      <c r="O789" s="15">
        <f>IF(J789="متعثر",COUNTIF($J$6:J789,"متعثر"),"")</f>
        <v/>
      </c>
      <c r="P789" s="6">
        <f>IF(J789="","",IF(J789="بدون طالب","اختر الطالب",IF(J789="مادة غير موجودة","اختر المادة من الإعدادات",IF(COUNTIF('الطلاب'!$A$6:$A$305,A789&amp;"")=0,"الطالب غير موجود في الطلاب",IF(IF(ISNUMBER(C789),IF(ISNUMBER(F789),IF(C789&gt;F789,1,0),0),0)=1,"أعمال السنة أكبر من الحد الأقصى",IF(IF(ISNUMBER(D789),IF(ISNUMBER(G789),IF(D789&gt;G789,1,0),0),0)=1,"النهائي أكبر من الحد الأقصى",IF(J789="ناقص","درجة غير مكتوبة","")))))))</f>
        <v/>
      </c>
    </row>
    <row r="790">
      <c r="A790" s="5" t="n"/>
      <c r="B790" s="5" t="n"/>
      <c r="C790" s="18" t="n"/>
      <c r="D790" s="18" t="n"/>
      <c r="E790" s="6">
        <f>IF(B790&amp;""="","",IFERROR(INDEX('الإعدادات'!$B$15:$B$29,MATCH(B790&amp;"",'الإعدادات'!$A$15:$A$29,0)),""))</f>
        <v/>
      </c>
      <c r="F790" s="19">
        <f>IF(B790&amp;""="","",IFERROR(INDEX('الإعدادات'!$C$15:$C$29,MATCH(B790&amp;"",'الإعدادات'!$A$15:$A$29,0)),""))</f>
        <v/>
      </c>
      <c r="G790" s="19">
        <f>IF(B790&amp;""="","",IFERROR(INDEX('الإعدادات'!$D$15:$D$29,MATCH(B790&amp;"",'الإعدادات'!$A$15:$A$29,0)),""))</f>
        <v/>
      </c>
      <c r="H790" s="19">
        <f>IF(AND(ISNUMBER(C790),ISNUMBER(D790)),C790+D790,"")</f>
        <v/>
      </c>
      <c r="I790" s="20">
        <f>IF(ISNUMBER(H790),IF(ISNUMBER(F790),IF(F790+G790=0,"",H790/(F790+G790)),""),"")</f>
        <v/>
      </c>
      <c r="J790" s="6">
        <f>IF(AND(A790&amp;""="",B790&amp;""=""),"",IF(A790&amp;""="","بدون طالب",IF(NOT(ISNUMBER(F790)),"مادة غير موجودة",IF(I790="","ناقص",IF(I790&gt;='الإعدادات'!$B$4,"ناجح","متعثر")))))</f>
        <v/>
      </c>
      <c r="K790" s="21">
        <f>IF(J790="","",IF(OR(J790="ناجح",J790="متعثر"),1,0))</f>
        <v/>
      </c>
      <c r="L790" s="19">
        <f>IF(K790=1,C790*INDEX('الإعدادات'!$E$15:$E$29,MATCH(B790&amp;"",'الإعدادات'!$A$15:$A$29,0)),"")</f>
        <v/>
      </c>
      <c r="M790" s="19">
        <f>IF(K790=1,D790*INDEX('الإعدادات'!$E$15:$E$29,MATCH(B790&amp;"",'الإعدادات'!$A$15:$A$29,0)),"")</f>
        <v/>
      </c>
      <c r="N790" s="19">
        <f>IF(K790=1,(F790+G790)*INDEX('الإعدادات'!$E$15:$E$29,MATCH(B790&amp;"",'الإعدادات'!$A$15:$A$29,0)),"")</f>
        <v/>
      </c>
      <c r="O790" s="15">
        <f>IF(J790="متعثر",COUNTIF($J$6:J790,"متعثر"),"")</f>
        <v/>
      </c>
      <c r="P790" s="6">
        <f>IF(J790="","",IF(J790="بدون طالب","اختر الطالب",IF(J790="مادة غير موجودة","اختر المادة من الإعدادات",IF(COUNTIF('الطلاب'!$A$6:$A$305,A790&amp;"")=0,"الطالب غير موجود في الطلاب",IF(IF(ISNUMBER(C790),IF(ISNUMBER(F790),IF(C790&gt;F790,1,0),0),0)=1,"أعمال السنة أكبر من الحد الأقصى",IF(IF(ISNUMBER(D790),IF(ISNUMBER(G790),IF(D790&gt;G790,1,0),0),0)=1,"النهائي أكبر من الحد الأقصى",IF(J790="ناقص","درجة غير مكتوبة","")))))))</f>
        <v/>
      </c>
    </row>
    <row r="791">
      <c r="A791" s="5" t="n"/>
      <c r="B791" s="5" t="n"/>
      <c r="C791" s="18" t="n"/>
      <c r="D791" s="18" t="n"/>
      <c r="E791" s="6">
        <f>IF(B791&amp;""="","",IFERROR(INDEX('الإعدادات'!$B$15:$B$29,MATCH(B791&amp;"",'الإعدادات'!$A$15:$A$29,0)),""))</f>
        <v/>
      </c>
      <c r="F791" s="19">
        <f>IF(B791&amp;""="","",IFERROR(INDEX('الإعدادات'!$C$15:$C$29,MATCH(B791&amp;"",'الإعدادات'!$A$15:$A$29,0)),""))</f>
        <v/>
      </c>
      <c r="G791" s="19">
        <f>IF(B791&amp;""="","",IFERROR(INDEX('الإعدادات'!$D$15:$D$29,MATCH(B791&amp;"",'الإعدادات'!$A$15:$A$29,0)),""))</f>
        <v/>
      </c>
      <c r="H791" s="19">
        <f>IF(AND(ISNUMBER(C791),ISNUMBER(D791)),C791+D791,"")</f>
        <v/>
      </c>
      <c r="I791" s="20">
        <f>IF(ISNUMBER(H791),IF(ISNUMBER(F791),IF(F791+G791=0,"",H791/(F791+G791)),""),"")</f>
        <v/>
      </c>
      <c r="J791" s="6">
        <f>IF(AND(A791&amp;""="",B791&amp;""=""),"",IF(A791&amp;""="","بدون طالب",IF(NOT(ISNUMBER(F791)),"مادة غير موجودة",IF(I791="","ناقص",IF(I791&gt;='الإعدادات'!$B$4,"ناجح","متعثر")))))</f>
        <v/>
      </c>
      <c r="K791" s="21">
        <f>IF(J791="","",IF(OR(J791="ناجح",J791="متعثر"),1,0))</f>
        <v/>
      </c>
      <c r="L791" s="19">
        <f>IF(K791=1,C791*INDEX('الإعدادات'!$E$15:$E$29,MATCH(B791&amp;"",'الإعدادات'!$A$15:$A$29,0)),"")</f>
        <v/>
      </c>
      <c r="M791" s="19">
        <f>IF(K791=1,D791*INDEX('الإعدادات'!$E$15:$E$29,MATCH(B791&amp;"",'الإعدادات'!$A$15:$A$29,0)),"")</f>
        <v/>
      </c>
      <c r="N791" s="19">
        <f>IF(K791=1,(F791+G791)*INDEX('الإعدادات'!$E$15:$E$29,MATCH(B791&amp;"",'الإعدادات'!$A$15:$A$29,0)),"")</f>
        <v/>
      </c>
      <c r="O791" s="15">
        <f>IF(J791="متعثر",COUNTIF($J$6:J791,"متعثر"),"")</f>
        <v/>
      </c>
      <c r="P791" s="6">
        <f>IF(J791="","",IF(J791="بدون طالب","اختر الطالب",IF(J791="مادة غير موجودة","اختر المادة من الإعدادات",IF(COUNTIF('الطلاب'!$A$6:$A$305,A791&amp;"")=0,"الطالب غير موجود في الطلاب",IF(IF(ISNUMBER(C791),IF(ISNUMBER(F791),IF(C791&gt;F791,1,0),0),0)=1,"أعمال السنة أكبر من الحد الأقصى",IF(IF(ISNUMBER(D791),IF(ISNUMBER(G791),IF(D791&gt;G791,1,0),0),0)=1,"النهائي أكبر من الحد الأقصى",IF(J791="ناقص","درجة غير مكتوبة","")))))))</f>
        <v/>
      </c>
    </row>
    <row r="792">
      <c r="A792" s="5" t="n"/>
      <c r="B792" s="5" t="n"/>
      <c r="C792" s="18" t="n"/>
      <c r="D792" s="18" t="n"/>
      <c r="E792" s="6">
        <f>IF(B792&amp;""="","",IFERROR(INDEX('الإعدادات'!$B$15:$B$29,MATCH(B792&amp;"",'الإعدادات'!$A$15:$A$29,0)),""))</f>
        <v/>
      </c>
      <c r="F792" s="19">
        <f>IF(B792&amp;""="","",IFERROR(INDEX('الإعدادات'!$C$15:$C$29,MATCH(B792&amp;"",'الإعدادات'!$A$15:$A$29,0)),""))</f>
        <v/>
      </c>
      <c r="G792" s="19">
        <f>IF(B792&amp;""="","",IFERROR(INDEX('الإعدادات'!$D$15:$D$29,MATCH(B792&amp;"",'الإعدادات'!$A$15:$A$29,0)),""))</f>
        <v/>
      </c>
      <c r="H792" s="19">
        <f>IF(AND(ISNUMBER(C792),ISNUMBER(D792)),C792+D792,"")</f>
        <v/>
      </c>
      <c r="I792" s="20">
        <f>IF(ISNUMBER(H792),IF(ISNUMBER(F792),IF(F792+G792=0,"",H792/(F792+G792)),""),"")</f>
        <v/>
      </c>
      <c r="J792" s="6">
        <f>IF(AND(A792&amp;""="",B792&amp;""=""),"",IF(A792&amp;""="","بدون طالب",IF(NOT(ISNUMBER(F792)),"مادة غير موجودة",IF(I792="","ناقص",IF(I792&gt;='الإعدادات'!$B$4,"ناجح","متعثر")))))</f>
        <v/>
      </c>
      <c r="K792" s="21">
        <f>IF(J792="","",IF(OR(J792="ناجح",J792="متعثر"),1,0))</f>
        <v/>
      </c>
      <c r="L792" s="19">
        <f>IF(K792=1,C792*INDEX('الإعدادات'!$E$15:$E$29,MATCH(B792&amp;"",'الإعدادات'!$A$15:$A$29,0)),"")</f>
        <v/>
      </c>
      <c r="M792" s="19">
        <f>IF(K792=1,D792*INDEX('الإعدادات'!$E$15:$E$29,MATCH(B792&amp;"",'الإعدادات'!$A$15:$A$29,0)),"")</f>
        <v/>
      </c>
      <c r="N792" s="19">
        <f>IF(K792=1,(F792+G792)*INDEX('الإعدادات'!$E$15:$E$29,MATCH(B792&amp;"",'الإعدادات'!$A$15:$A$29,0)),"")</f>
        <v/>
      </c>
      <c r="O792" s="15">
        <f>IF(J792="متعثر",COUNTIF($J$6:J792,"متعثر"),"")</f>
        <v/>
      </c>
      <c r="P792" s="6">
        <f>IF(J792="","",IF(J792="بدون طالب","اختر الطالب",IF(J792="مادة غير موجودة","اختر المادة من الإعدادات",IF(COUNTIF('الطلاب'!$A$6:$A$305,A792&amp;"")=0,"الطالب غير موجود في الطلاب",IF(IF(ISNUMBER(C792),IF(ISNUMBER(F792),IF(C792&gt;F792,1,0),0),0)=1,"أعمال السنة أكبر من الحد الأقصى",IF(IF(ISNUMBER(D792),IF(ISNUMBER(G792),IF(D792&gt;G792,1,0),0),0)=1,"النهائي أكبر من الحد الأقصى",IF(J792="ناقص","درجة غير مكتوبة","")))))))</f>
        <v/>
      </c>
    </row>
    <row r="793">
      <c r="A793" s="5" t="n"/>
      <c r="B793" s="5" t="n"/>
      <c r="C793" s="18" t="n"/>
      <c r="D793" s="18" t="n"/>
      <c r="E793" s="6">
        <f>IF(B793&amp;""="","",IFERROR(INDEX('الإعدادات'!$B$15:$B$29,MATCH(B793&amp;"",'الإعدادات'!$A$15:$A$29,0)),""))</f>
        <v/>
      </c>
      <c r="F793" s="19">
        <f>IF(B793&amp;""="","",IFERROR(INDEX('الإعدادات'!$C$15:$C$29,MATCH(B793&amp;"",'الإعدادات'!$A$15:$A$29,0)),""))</f>
        <v/>
      </c>
      <c r="G793" s="19">
        <f>IF(B793&amp;""="","",IFERROR(INDEX('الإعدادات'!$D$15:$D$29,MATCH(B793&amp;"",'الإعدادات'!$A$15:$A$29,0)),""))</f>
        <v/>
      </c>
      <c r="H793" s="19">
        <f>IF(AND(ISNUMBER(C793),ISNUMBER(D793)),C793+D793,"")</f>
        <v/>
      </c>
      <c r="I793" s="20">
        <f>IF(ISNUMBER(H793),IF(ISNUMBER(F793),IF(F793+G793=0,"",H793/(F793+G793)),""),"")</f>
        <v/>
      </c>
      <c r="J793" s="6">
        <f>IF(AND(A793&amp;""="",B793&amp;""=""),"",IF(A793&amp;""="","بدون طالب",IF(NOT(ISNUMBER(F793)),"مادة غير موجودة",IF(I793="","ناقص",IF(I793&gt;='الإعدادات'!$B$4,"ناجح","متعثر")))))</f>
        <v/>
      </c>
      <c r="K793" s="21">
        <f>IF(J793="","",IF(OR(J793="ناجح",J793="متعثر"),1,0))</f>
        <v/>
      </c>
      <c r="L793" s="19">
        <f>IF(K793=1,C793*INDEX('الإعدادات'!$E$15:$E$29,MATCH(B793&amp;"",'الإعدادات'!$A$15:$A$29,0)),"")</f>
        <v/>
      </c>
      <c r="M793" s="19">
        <f>IF(K793=1,D793*INDEX('الإعدادات'!$E$15:$E$29,MATCH(B793&amp;"",'الإعدادات'!$A$15:$A$29,0)),"")</f>
        <v/>
      </c>
      <c r="N793" s="19">
        <f>IF(K793=1,(F793+G793)*INDEX('الإعدادات'!$E$15:$E$29,MATCH(B793&amp;"",'الإعدادات'!$A$15:$A$29,0)),"")</f>
        <v/>
      </c>
      <c r="O793" s="15">
        <f>IF(J793="متعثر",COUNTIF($J$6:J793,"متعثر"),"")</f>
        <v/>
      </c>
      <c r="P793" s="6">
        <f>IF(J793="","",IF(J793="بدون طالب","اختر الطالب",IF(J793="مادة غير موجودة","اختر المادة من الإعدادات",IF(COUNTIF('الطلاب'!$A$6:$A$305,A793&amp;"")=0,"الطالب غير موجود في الطلاب",IF(IF(ISNUMBER(C793),IF(ISNUMBER(F793),IF(C793&gt;F793,1,0),0),0)=1,"أعمال السنة أكبر من الحد الأقصى",IF(IF(ISNUMBER(D793),IF(ISNUMBER(G793),IF(D793&gt;G793,1,0),0),0)=1,"النهائي أكبر من الحد الأقصى",IF(J793="ناقص","درجة غير مكتوبة","")))))))</f>
        <v/>
      </c>
    </row>
    <row r="794">
      <c r="A794" s="5" t="n"/>
      <c r="B794" s="5" t="n"/>
      <c r="C794" s="18" t="n"/>
      <c r="D794" s="18" t="n"/>
      <c r="E794" s="6">
        <f>IF(B794&amp;""="","",IFERROR(INDEX('الإعدادات'!$B$15:$B$29,MATCH(B794&amp;"",'الإعدادات'!$A$15:$A$29,0)),""))</f>
        <v/>
      </c>
      <c r="F794" s="19">
        <f>IF(B794&amp;""="","",IFERROR(INDEX('الإعدادات'!$C$15:$C$29,MATCH(B794&amp;"",'الإعدادات'!$A$15:$A$29,0)),""))</f>
        <v/>
      </c>
      <c r="G794" s="19">
        <f>IF(B794&amp;""="","",IFERROR(INDEX('الإعدادات'!$D$15:$D$29,MATCH(B794&amp;"",'الإعدادات'!$A$15:$A$29,0)),""))</f>
        <v/>
      </c>
      <c r="H794" s="19">
        <f>IF(AND(ISNUMBER(C794),ISNUMBER(D794)),C794+D794,"")</f>
        <v/>
      </c>
      <c r="I794" s="20">
        <f>IF(ISNUMBER(H794),IF(ISNUMBER(F794),IF(F794+G794=0,"",H794/(F794+G794)),""),"")</f>
        <v/>
      </c>
      <c r="J794" s="6">
        <f>IF(AND(A794&amp;""="",B794&amp;""=""),"",IF(A794&amp;""="","بدون طالب",IF(NOT(ISNUMBER(F794)),"مادة غير موجودة",IF(I794="","ناقص",IF(I794&gt;='الإعدادات'!$B$4,"ناجح","متعثر")))))</f>
        <v/>
      </c>
      <c r="K794" s="21">
        <f>IF(J794="","",IF(OR(J794="ناجح",J794="متعثر"),1,0))</f>
        <v/>
      </c>
      <c r="L794" s="19">
        <f>IF(K794=1,C794*INDEX('الإعدادات'!$E$15:$E$29,MATCH(B794&amp;"",'الإعدادات'!$A$15:$A$29,0)),"")</f>
        <v/>
      </c>
      <c r="M794" s="19">
        <f>IF(K794=1,D794*INDEX('الإعدادات'!$E$15:$E$29,MATCH(B794&amp;"",'الإعدادات'!$A$15:$A$29,0)),"")</f>
        <v/>
      </c>
      <c r="N794" s="19">
        <f>IF(K794=1,(F794+G794)*INDEX('الإعدادات'!$E$15:$E$29,MATCH(B794&amp;"",'الإعدادات'!$A$15:$A$29,0)),"")</f>
        <v/>
      </c>
      <c r="O794" s="15">
        <f>IF(J794="متعثر",COUNTIF($J$6:J794,"متعثر"),"")</f>
        <v/>
      </c>
      <c r="P794" s="6">
        <f>IF(J794="","",IF(J794="بدون طالب","اختر الطالب",IF(J794="مادة غير موجودة","اختر المادة من الإعدادات",IF(COUNTIF('الطلاب'!$A$6:$A$305,A794&amp;"")=0,"الطالب غير موجود في الطلاب",IF(IF(ISNUMBER(C794),IF(ISNUMBER(F794),IF(C794&gt;F794,1,0),0),0)=1,"أعمال السنة أكبر من الحد الأقصى",IF(IF(ISNUMBER(D794),IF(ISNUMBER(G794),IF(D794&gt;G794,1,0),0),0)=1,"النهائي أكبر من الحد الأقصى",IF(J794="ناقص","درجة غير مكتوبة","")))))))</f>
        <v/>
      </c>
    </row>
    <row r="795">
      <c r="A795" s="5" t="n"/>
      <c r="B795" s="5" t="n"/>
      <c r="C795" s="18" t="n"/>
      <c r="D795" s="18" t="n"/>
      <c r="E795" s="6">
        <f>IF(B795&amp;""="","",IFERROR(INDEX('الإعدادات'!$B$15:$B$29,MATCH(B795&amp;"",'الإعدادات'!$A$15:$A$29,0)),""))</f>
        <v/>
      </c>
      <c r="F795" s="19">
        <f>IF(B795&amp;""="","",IFERROR(INDEX('الإعدادات'!$C$15:$C$29,MATCH(B795&amp;"",'الإعدادات'!$A$15:$A$29,0)),""))</f>
        <v/>
      </c>
      <c r="G795" s="19">
        <f>IF(B795&amp;""="","",IFERROR(INDEX('الإعدادات'!$D$15:$D$29,MATCH(B795&amp;"",'الإعدادات'!$A$15:$A$29,0)),""))</f>
        <v/>
      </c>
      <c r="H795" s="19">
        <f>IF(AND(ISNUMBER(C795),ISNUMBER(D795)),C795+D795,"")</f>
        <v/>
      </c>
      <c r="I795" s="20">
        <f>IF(ISNUMBER(H795),IF(ISNUMBER(F795),IF(F795+G795=0,"",H795/(F795+G795)),""),"")</f>
        <v/>
      </c>
      <c r="J795" s="6">
        <f>IF(AND(A795&amp;""="",B795&amp;""=""),"",IF(A795&amp;""="","بدون طالب",IF(NOT(ISNUMBER(F795)),"مادة غير موجودة",IF(I795="","ناقص",IF(I795&gt;='الإعدادات'!$B$4,"ناجح","متعثر")))))</f>
        <v/>
      </c>
      <c r="K795" s="21">
        <f>IF(J795="","",IF(OR(J795="ناجح",J795="متعثر"),1,0))</f>
        <v/>
      </c>
      <c r="L795" s="19">
        <f>IF(K795=1,C795*INDEX('الإعدادات'!$E$15:$E$29,MATCH(B795&amp;"",'الإعدادات'!$A$15:$A$29,0)),"")</f>
        <v/>
      </c>
      <c r="M795" s="19">
        <f>IF(K795=1,D795*INDEX('الإعدادات'!$E$15:$E$29,MATCH(B795&amp;"",'الإعدادات'!$A$15:$A$29,0)),"")</f>
        <v/>
      </c>
      <c r="N795" s="19">
        <f>IF(K795=1,(F795+G795)*INDEX('الإعدادات'!$E$15:$E$29,MATCH(B795&amp;"",'الإعدادات'!$A$15:$A$29,0)),"")</f>
        <v/>
      </c>
      <c r="O795" s="15">
        <f>IF(J795="متعثر",COUNTIF($J$6:J795,"متعثر"),"")</f>
        <v/>
      </c>
      <c r="P795" s="6">
        <f>IF(J795="","",IF(J795="بدون طالب","اختر الطالب",IF(J795="مادة غير موجودة","اختر المادة من الإعدادات",IF(COUNTIF('الطلاب'!$A$6:$A$305,A795&amp;"")=0,"الطالب غير موجود في الطلاب",IF(IF(ISNUMBER(C795),IF(ISNUMBER(F795),IF(C795&gt;F795,1,0),0),0)=1,"أعمال السنة أكبر من الحد الأقصى",IF(IF(ISNUMBER(D795),IF(ISNUMBER(G795),IF(D795&gt;G795,1,0),0),0)=1,"النهائي أكبر من الحد الأقصى",IF(J795="ناقص","درجة غير مكتوبة","")))))))</f>
        <v/>
      </c>
    </row>
    <row r="796">
      <c r="A796" s="5" t="n"/>
      <c r="B796" s="5" t="n"/>
      <c r="C796" s="18" t="n"/>
      <c r="D796" s="18" t="n"/>
      <c r="E796" s="6">
        <f>IF(B796&amp;""="","",IFERROR(INDEX('الإعدادات'!$B$15:$B$29,MATCH(B796&amp;"",'الإعدادات'!$A$15:$A$29,0)),""))</f>
        <v/>
      </c>
      <c r="F796" s="19">
        <f>IF(B796&amp;""="","",IFERROR(INDEX('الإعدادات'!$C$15:$C$29,MATCH(B796&amp;"",'الإعدادات'!$A$15:$A$29,0)),""))</f>
        <v/>
      </c>
      <c r="G796" s="19">
        <f>IF(B796&amp;""="","",IFERROR(INDEX('الإعدادات'!$D$15:$D$29,MATCH(B796&amp;"",'الإعدادات'!$A$15:$A$29,0)),""))</f>
        <v/>
      </c>
      <c r="H796" s="19">
        <f>IF(AND(ISNUMBER(C796),ISNUMBER(D796)),C796+D796,"")</f>
        <v/>
      </c>
      <c r="I796" s="20">
        <f>IF(ISNUMBER(H796),IF(ISNUMBER(F796),IF(F796+G796=0,"",H796/(F796+G796)),""),"")</f>
        <v/>
      </c>
      <c r="J796" s="6">
        <f>IF(AND(A796&amp;""="",B796&amp;""=""),"",IF(A796&amp;""="","بدون طالب",IF(NOT(ISNUMBER(F796)),"مادة غير موجودة",IF(I796="","ناقص",IF(I796&gt;='الإعدادات'!$B$4,"ناجح","متعثر")))))</f>
        <v/>
      </c>
      <c r="K796" s="21">
        <f>IF(J796="","",IF(OR(J796="ناجح",J796="متعثر"),1,0))</f>
        <v/>
      </c>
      <c r="L796" s="19">
        <f>IF(K796=1,C796*INDEX('الإعدادات'!$E$15:$E$29,MATCH(B796&amp;"",'الإعدادات'!$A$15:$A$29,0)),"")</f>
        <v/>
      </c>
      <c r="M796" s="19">
        <f>IF(K796=1,D796*INDEX('الإعدادات'!$E$15:$E$29,MATCH(B796&amp;"",'الإعدادات'!$A$15:$A$29,0)),"")</f>
        <v/>
      </c>
      <c r="N796" s="19">
        <f>IF(K796=1,(F796+G796)*INDEX('الإعدادات'!$E$15:$E$29,MATCH(B796&amp;"",'الإعدادات'!$A$15:$A$29,0)),"")</f>
        <v/>
      </c>
      <c r="O796" s="15">
        <f>IF(J796="متعثر",COUNTIF($J$6:J796,"متعثر"),"")</f>
        <v/>
      </c>
      <c r="P796" s="6">
        <f>IF(J796="","",IF(J796="بدون طالب","اختر الطالب",IF(J796="مادة غير موجودة","اختر المادة من الإعدادات",IF(COUNTIF('الطلاب'!$A$6:$A$305,A796&amp;"")=0,"الطالب غير موجود في الطلاب",IF(IF(ISNUMBER(C796),IF(ISNUMBER(F796),IF(C796&gt;F796,1,0),0),0)=1,"أعمال السنة أكبر من الحد الأقصى",IF(IF(ISNUMBER(D796),IF(ISNUMBER(G796),IF(D796&gt;G796,1,0),0),0)=1,"النهائي أكبر من الحد الأقصى",IF(J796="ناقص","درجة غير مكتوبة","")))))))</f>
        <v/>
      </c>
    </row>
    <row r="797">
      <c r="A797" s="5" t="n"/>
      <c r="B797" s="5" t="n"/>
      <c r="C797" s="18" t="n"/>
      <c r="D797" s="18" t="n"/>
      <c r="E797" s="6">
        <f>IF(B797&amp;""="","",IFERROR(INDEX('الإعدادات'!$B$15:$B$29,MATCH(B797&amp;"",'الإعدادات'!$A$15:$A$29,0)),""))</f>
        <v/>
      </c>
      <c r="F797" s="19">
        <f>IF(B797&amp;""="","",IFERROR(INDEX('الإعدادات'!$C$15:$C$29,MATCH(B797&amp;"",'الإعدادات'!$A$15:$A$29,0)),""))</f>
        <v/>
      </c>
      <c r="G797" s="19">
        <f>IF(B797&amp;""="","",IFERROR(INDEX('الإعدادات'!$D$15:$D$29,MATCH(B797&amp;"",'الإعدادات'!$A$15:$A$29,0)),""))</f>
        <v/>
      </c>
      <c r="H797" s="19">
        <f>IF(AND(ISNUMBER(C797),ISNUMBER(D797)),C797+D797,"")</f>
        <v/>
      </c>
      <c r="I797" s="20">
        <f>IF(ISNUMBER(H797),IF(ISNUMBER(F797),IF(F797+G797=0,"",H797/(F797+G797)),""),"")</f>
        <v/>
      </c>
      <c r="J797" s="6">
        <f>IF(AND(A797&amp;""="",B797&amp;""=""),"",IF(A797&amp;""="","بدون طالب",IF(NOT(ISNUMBER(F797)),"مادة غير موجودة",IF(I797="","ناقص",IF(I797&gt;='الإعدادات'!$B$4,"ناجح","متعثر")))))</f>
        <v/>
      </c>
      <c r="K797" s="21">
        <f>IF(J797="","",IF(OR(J797="ناجح",J797="متعثر"),1,0))</f>
        <v/>
      </c>
      <c r="L797" s="19">
        <f>IF(K797=1,C797*INDEX('الإعدادات'!$E$15:$E$29,MATCH(B797&amp;"",'الإعدادات'!$A$15:$A$29,0)),"")</f>
        <v/>
      </c>
      <c r="M797" s="19">
        <f>IF(K797=1,D797*INDEX('الإعدادات'!$E$15:$E$29,MATCH(B797&amp;"",'الإعدادات'!$A$15:$A$29,0)),"")</f>
        <v/>
      </c>
      <c r="N797" s="19">
        <f>IF(K797=1,(F797+G797)*INDEX('الإعدادات'!$E$15:$E$29,MATCH(B797&amp;"",'الإعدادات'!$A$15:$A$29,0)),"")</f>
        <v/>
      </c>
      <c r="O797" s="15">
        <f>IF(J797="متعثر",COUNTIF($J$6:J797,"متعثر"),"")</f>
        <v/>
      </c>
      <c r="P797" s="6">
        <f>IF(J797="","",IF(J797="بدون طالب","اختر الطالب",IF(J797="مادة غير موجودة","اختر المادة من الإعدادات",IF(COUNTIF('الطلاب'!$A$6:$A$305,A797&amp;"")=0,"الطالب غير موجود في الطلاب",IF(IF(ISNUMBER(C797),IF(ISNUMBER(F797),IF(C797&gt;F797,1,0),0),0)=1,"أعمال السنة أكبر من الحد الأقصى",IF(IF(ISNUMBER(D797),IF(ISNUMBER(G797),IF(D797&gt;G797,1,0),0),0)=1,"النهائي أكبر من الحد الأقصى",IF(J797="ناقص","درجة غير مكتوبة","")))))))</f>
        <v/>
      </c>
    </row>
    <row r="798">
      <c r="A798" s="5" t="n"/>
      <c r="B798" s="5" t="n"/>
      <c r="C798" s="18" t="n"/>
      <c r="D798" s="18" t="n"/>
      <c r="E798" s="6">
        <f>IF(B798&amp;""="","",IFERROR(INDEX('الإعدادات'!$B$15:$B$29,MATCH(B798&amp;"",'الإعدادات'!$A$15:$A$29,0)),""))</f>
        <v/>
      </c>
      <c r="F798" s="19">
        <f>IF(B798&amp;""="","",IFERROR(INDEX('الإعدادات'!$C$15:$C$29,MATCH(B798&amp;"",'الإعدادات'!$A$15:$A$29,0)),""))</f>
        <v/>
      </c>
      <c r="G798" s="19">
        <f>IF(B798&amp;""="","",IFERROR(INDEX('الإعدادات'!$D$15:$D$29,MATCH(B798&amp;"",'الإعدادات'!$A$15:$A$29,0)),""))</f>
        <v/>
      </c>
      <c r="H798" s="19">
        <f>IF(AND(ISNUMBER(C798),ISNUMBER(D798)),C798+D798,"")</f>
        <v/>
      </c>
      <c r="I798" s="20">
        <f>IF(ISNUMBER(H798),IF(ISNUMBER(F798),IF(F798+G798=0,"",H798/(F798+G798)),""),"")</f>
        <v/>
      </c>
      <c r="J798" s="6">
        <f>IF(AND(A798&amp;""="",B798&amp;""=""),"",IF(A798&amp;""="","بدون طالب",IF(NOT(ISNUMBER(F798)),"مادة غير موجودة",IF(I798="","ناقص",IF(I798&gt;='الإعدادات'!$B$4,"ناجح","متعثر")))))</f>
        <v/>
      </c>
      <c r="K798" s="21">
        <f>IF(J798="","",IF(OR(J798="ناجح",J798="متعثر"),1,0))</f>
        <v/>
      </c>
      <c r="L798" s="19">
        <f>IF(K798=1,C798*INDEX('الإعدادات'!$E$15:$E$29,MATCH(B798&amp;"",'الإعدادات'!$A$15:$A$29,0)),"")</f>
        <v/>
      </c>
      <c r="M798" s="19">
        <f>IF(K798=1,D798*INDEX('الإعدادات'!$E$15:$E$29,MATCH(B798&amp;"",'الإعدادات'!$A$15:$A$29,0)),"")</f>
        <v/>
      </c>
      <c r="N798" s="19">
        <f>IF(K798=1,(F798+G798)*INDEX('الإعدادات'!$E$15:$E$29,MATCH(B798&amp;"",'الإعدادات'!$A$15:$A$29,0)),"")</f>
        <v/>
      </c>
      <c r="O798" s="15">
        <f>IF(J798="متعثر",COUNTIF($J$6:J798,"متعثر"),"")</f>
        <v/>
      </c>
      <c r="P798" s="6">
        <f>IF(J798="","",IF(J798="بدون طالب","اختر الطالب",IF(J798="مادة غير موجودة","اختر المادة من الإعدادات",IF(COUNTIF('الطلاب'!$A$6:$A$305,A798&amp;"")=0,"الطالب غير موجود في الطلاب",IF(IF(ISNUMBER(C798),IF(ISNUMBER(F798),IF(C798&gt;F798,1,0),0),0)=1,"أعمال السنة أكبر من الحد الأقصى",IF(IF(ISNUMBER(D798),IF(ISNUMBER(G798),IF(D798&gt;G798,1,0),0),0)=1,"النهائي أكبر من الحد الأقصى",IF(J798="ناقص","درجة غير مكتوبة","")))))))</f>
        <v/>
      </c>
    </row>
    <row r="799">
      <c r="A799" s="5" t="n"/>
      <c r="B799" s="5" t="n"/>
      <c r="C799" s="18" t="n"/>
      <c r="D799" s="18" t="n"/>
      <c r="E799" s="6">
        <f>IF(B799&amp;""="","",IFERROR(INDEX('الإعدادات'!$B$15:$B$29,MATCH(B799&amp;"",'الإعدادات'!$A$15:$A$29,0)),""))</f>
        <v/>
      </c>
      <c r="F799" s="19">
        <f>IF(B799&amp;""="","",IFERROR(INDEX('الإعدادات'!$C$15:$C$29,MATCH(B799&amp;"",'الإعدادات'!$A$15:$A$29,0)),""))</f>
        <v/>
      </c>
      <c r="G799" s="19">
        <f>IF(B799&amp;""="","",IFERROR(INDEX('الإعدادات'!$D$15:$D$29,MATCH(B799&amp;"",'الإعدادات'!$A$15:$A$29,0)),""))</f>
        <v/>
      </c>
      <c r="H799" s="19">
        <f>IF(AND(ISNUMBER(C799),ISNUMBER(D799)),C799+D799,"")</f>
        <v/>
      </c>
      <c r="I799" s="20">
        <f>IF(ISNUMBER(H799),IF(ISNUMBER(F799),IF(F799+G799=0,"",H799/(F799+G799)),""),"")</f>
        <v/>
      </c>
      <c r="J799" s="6">
        <f>IF(AND(A799&amp;""="",B799&amp;""=""),"",IF(A799&amp;""="","بدون طالب",IF(NOT(ISNUMBER(F799)),"مادة غير موجودة",IF(I799="","ناقص",IF(I799&gt;='الإعدادات'!$B$4,"ناجح","متعثر")))))</f>
        <v/>
      </c>
      <c r="K799" s="21">
        <f>IF(J799="","",IF(OR(J799="ناجح",J799="متعثر"),1,0))</f>
        <v/>
      </c>
      <c r="L799" s="19">
        <f>IF(K799=1,C799*INDEX('الإعدادات'!$E$15:$E$29,MATCH(B799&amp;"",'الإعدادات'!$A$15:$A$29,0)),"")</f>
        <v/>
      </c>
      <c r="M799" s="19">
        <f>IF(K799=1,D799*INDEX('الإعدادات'!$E$15:$E$29,MATCH(B799&amp;"",'الإعدادات'!$A$15:$A$29,0)),"")</f>
        <v/>
      </c>
      <c r="N799" s="19">
        <f>IF(K799=1,(F799+G799)*INDEX('الإعدادات'!$E$15:$E$29,MATCH(B799&amp;"",'الإعدادات'!$A$15:$A$29,0)),"")</f>
        <v/>
      </c>
      <c r="O799" s="15">
        <f>IF(J799="متعثر",COUNTIF($J$6:J799,"متعثر"),"")</f>
        <v/>
      </c>
      <c r="P799" s="6">
        <f>IF(J799="","",IF(J799="بدون طالب","اختر الطالب",IF(J799="مادة غير موجودة","اختر المادة من الإعدادات",IF(COUNTIF('الطلاب'!$A$6:$A$305,A799&amp;"")=0,"الطالب غير موجود في الطلاب",IF(IF(ISNUMBER(C799),IF(ISNUMBER(F799),IF(C799&gt;F799,1,0),0),0)=1,"أعمال السنة أكبر من الحد الأقصى",IF(IF(ISNUMBER(D799),IF(ISNUMBER(G799),IF(D799&gt;G799,1,0),0),0)=1,"النهائي أكبر من الحد الأقصى",IF(J799="ناقص","درجة غير مكتوبة","")))))))</f>
        <v/>
      </c>
    </row>
    <row r="800">
      <c r="A800" s="5" t="n"/>
      <c r="B800" s="5" t="n"/>
      <c r="C800" s="18" t="n"/>
      <c r="D800" s="18" t="n"/>
      <c r="E800" s="6">
        <f>IF(B800&amp;""="","",IFERROR(INDEX('الإعدادات'!$B$15:$B$29,MATCH(B800&amp;"",'الإعدادات'!$A$15:$A$29,0)),""))</f>
        <v/>
      </c>
      <c r="F800" s="19">
        <f>IF(B800&amp;""="","",IFERROR(INDEX('الإعدادات'!$C$15:$C$29,MATCH(B800&amp;"",'الإعدادات'!$A$15:$A$29,0)),""))</f>
        <v/>
      </c>
      <c r="G800" s="19">
        <f>IF(B800&amp;""="","",IFERROR(INDEX('الإعدادات'!$D$15:$D$29,MATCH(B800&amp;"",'الإعدادات'!$A$15:$A$29,0)),""))</f>
        <v/>
      </c>
      <c r="H800" s="19">
        <f>IF(AND(ISNUMBER(C800),ISNUMBER(D800)),C800+D800,"")</f>
        <v/>
      </c>
      <c r="I800" s="20">
        <f>IF(ISNUMBER(H800),IF(ISNUMBER(F800),IF(F800+G800=0,"",H800/(F800+G800)),""),"")</f>
        <v/>
      </c>
      <c r="J800" s="6">
        <f>IF(AND(A800&amp;""="",B800&amp;""=""),"",IF(A800&amp;""="","بدون طالب",IF(NOT(ISNUMBER(F800)),"مادة غير موجودة",IF(I800="","ناقص",IF(I800&gt;='الإعدادات'!$B$4,"ناجح","متعثر")))))</f>
        <v/>
      </c>
      <c r="K800" s="21">
        <f>IF(J800="","",IF(OR(J800="ناجح",J800="متعثر"),1,0))</f>
        <v/>
      </c>
      <c r="L800" s="19">
        <f>IF(K800=1,C800*INDEX('الإعدادات'!$E$15:$E$29,MATCH(B800&amp;"",'الإعدادات'!$A$15:$A$29,0)),"")</f>
        <v/>
      </c>
      <c r="M800" s="19">
        <f>IF(K800=1,D800*INDEX('الإعدادات'!$E$15:$E$29,MATCH(B800&amp;"",'الإعدادات'!$A$15:$A$29,0)),"")</f>
        <v/>
      </c>
      <c r="N800" s="19">
        <f>IF(K800=1,(F800+G800)*INDEX('الإعدادات'!$E$15:$E$29,MATCH(B800&amp;"",'الإعدادات'!$A$15:$A$29,0)),"")</f>
        <v/>
      </c>
      <c r="O800" s="15">
        <f>IF(J800="متعثر",COUNTIF($J$6:J800,"متعثر"),"")</f>
        <v/>
      </c>
      <c r="P800" s="6">
        <f>IF(J800="","",IF(J800="بدون طالب","اختر الطالب",IF(J800="مادة غير موجودة","اختر المادة من الإعدادات",IF(COUNTIF('الطلاب'!$A$6:$A$305,A800&amp;"")=0,"الطالب غير موجود في الطلاب",IF(IF(ISNUMBER(C800),IF(ISNUMBER(F800),IF(C800&gt;F800,1,0),0),0)=1,"أعمال السنة أكبر من الحد الأقصى",IF(IF(ISNUMBER(D800),IF(ISNUMBER(G800),IF(D800&gt;G800,1,0),0),0)=1,"النهائي أكبر من الحد الأقصى",IF(J800="ناقص","درجة غير مكتوبة","")))))))</f>
        <v/>
      </c>
    </row>
    <row r="801">
      <c r="A801" s="5" t="n"/>
      <c r="B801" s="5" t="n"/>
      <c r="C801" s="18" t="n"/>
      <c r="D801" s="18" t="n"/>
      <c r="E801" s="6">
        <f>IF(B801&amp;""="","",IFERROR(INDEX('الإعدادات'!$B$15:$B$29,MATCH(B801&amp;"",'الإعدادات'!$A$15:$A$29,0)),""))</f>
        <v/>
      </c>
      <c r="F801" s="19">
        <f>IF(B801&amp;""="","",IFERROR(INDEX('الإعدادات'!$C$15:$C$29,MATCH(B801&amp;"",'الإعدادات'!$A$15:$A$29,0)),""))</f>
        <v/>
      </c>
      <c r="G801" s="19">
        <f>IF(B801&amp;""="","",IFERROR(INDEX('الإعدادات'!$D$15:$D$29,MATCH(B801&amp;"",'الإعدادات'!$A$15:$A$29,0)),""))</f>
        <v/>
      </c>
      <c r="H801" s="19">
        <f>IF(AND(ISNUMBER(C801),ISNUMBER(D801)),C801+D801,"")</f>
        <v/>
      </c>
      <c r="I801" s="20">
        <f>IF(ISNUMBER(H801),IF(ISNUMBER(F801),IF(F801+G801=0,"",H801/(F801+G801)),""),"")</f>
        <v/>
      </c>
      <c r="J801" s="6">
        <f>IF(AND(A801&amp;""="",B801&amp;""=""),"",IF(A801&amp;""="","بدون طالب",IF(NOT(ISNUMBER(F801)),"مادة غير موجودة",IF(I801="","ناقص",IF(I801&gt;='الإعدادات'!$B$4,"ناجح","متعثر")))))</f>
        <v/>
      </c>
      <c r="K801" s="21">
        <f>IF(J801="","",IF(OR(J801="ناجح",J801="متعثر"),1,0))</f>
        <v/>
      </c>
      <c r="L801" s="19">
        <f>IF(K801=1,C801*INDEX('الإعدادات'!$E$15:$E$29,MATCH(B801&amp;"",'الإعدادات'!$A$15:$A$29,0)),"")</f>
        <v/>
      </c>
      <c r="M801" s="19">
        <f>IF(K801=1,D801*INDEX('الإعدادات'!$E$15:$E$29,MATCH(B801&amp;"",'الإعدادات'!$A$15:$A$29,0)),"")</f>
        <v/>
      </c>
      <c r="N801" s="19">
        <f>IF(K801=1,(F801+G801)*INDEX('الإعدادات'!$E$15:$E$29,MATCH(B801&amp;"",'الإعدادات'!$A$15:$A$29,0)),"")</f>
        <v/>
      </c>
      <c r="O801" s="15">
        <f>IF(J801="متعثر",COUNTIF($J$6:J801,"متعثر"),"")</f>
        <v/>
      </c>
      <c r="P801" s="6">
        <f>IF(J801="","",IF(J801="بدون طالب","اختر الطالب",IF(J801="مادة غير موجودة","اختر المادة من الإعدادات",IF(COUNTIF('الطلاب'!$A$6:$A$305,A801&amp;"")=0,"الطالب غير موجود في الطلاب",IF(IF(ISNUMBER(C801),IF(ISNUMBER(F801),IF(C801&gt;F801,1,0),0),0)=1,"أعمال السنة أكبر من الحد الأقصى",IF(IF(ISNUMBER(D801),IF(ISNUMBER(G801),IF(D801&gt;G801,1,0),0),0)=1,"النهائي أكبر من الحد الأقصى",IF(J801="ناقص","درجة غير مكتوبة","")))))))</f>
        <v/>
      </c>
    </row>
    <row r="802">
      <c r="A802" s="5" t="n"/>
      <c r="B802" s="5" t="n"/>
      <c r="C802" s="18" t="n"/>
      <c r="D802" s="18" t="n"/>
      <c r="E802" s="6">
        <f>IF(B802&amp;""="","",IFERROR(INDEX('الإعدادات'!$B$15:$B$29,MATCH(B802&amp;"",'الإعدادات'!$A$15:$A$29,0)),""))</f>
        <v/>
      </c>
      <c r="F802" s="19">
        <f>IF(B802&amp;""="","",IFERROR(INDEX('الإعدادات'!$C$15:$C$29,MATCH(B802&amp;"",'الإعدادات'!$A$15:$A$29,0)),""))</f>
        <v/>
      </c>
      <c r="G802" s="19">
        <f>IF(B802&amp;""="","",IFERROR(INDEX('الإعدادات'!$D$15:$D$29,MATCH(B802&amp;"",'الإعدادات'!$A$15:$A$29,0)),""))</f>
        <v/>
      </c>
      <c r="H802" s="19">
        <f>IF(AND(ISNUMBER(C802),ISNUMBER(D802)),C802+D802,"")</f>
        <v/>
      </c>
      <c r="I802" s="20">
        <f>IF(ISNUMBER(H802),IF(ISNUMBER(F802),IF(F802+G802=0,"",H802/(F802+G802)),""),"")</f>
        <v/>
      </c>
      <c r="J802" s="6">
        <f>IF(AND(A802&amp;""="",B802&amp;""=""),"",IF(A802&amp;""="","بدون طالب",IF(NOT(ISNUMBER(F802)),"مادة غير موجودة",IF(I802="","ناقص",IF(I802&gt;='الإعدادات'!$B$4,"ناجح","متعثر")))))</f>
        <v/>
      </c>
      <c r="K802" s="21">
        <f>IF(J802="","",IF(OR(J802="ناجح",J802="متعثر"),1,0))</f>
        <v/>
      </c>
      <c r="L802" s="19">
        <f>IF(K802=1,C802*INDEX('الإعدادات'!$E$15:$E$29,MATCH(B802&amp;"",'الإعدادات'!$A$15:$A$29,0)),"")</f>
        <v/>
      </c>
      <c r="M802" s="19">
        <f>IF(K802=1,D802*INDEX('الإعدادات'!$E$15:$E$29,MATCH(B802&amp;"",'الإعدادات'!$A$15:$A$29,0)),"")</f>
        <v/>
      </c>
      <c r="N802" s="19">
        <f>IF(K802=1,(F802+G802)*INDEX('الإعدادات'!$E$15:$E$29,MATCH(B802&amp;"",'الإعدادات'!$A$15:$A$29,0)),"")</f>
        <v/>
      </c>
      <c r="O802" s="15">
        <f>IF(J802="متعثر",COUNTIF($J$6:J802,"متعثر"),"")</f>
        <v/>
      </c>
      <c r="P802" s="6">
        <f>IF(J802="","",IF(J802="بدون طالب","اختر الطالب",IF(J802="مادة غير موجودة","اختر المادة من الإعدادات",IF(COUNTIF('الطلاب'!$A$6:$A$305,A802&amp;"")=0,"الطالب غير موجود في الطلاب",IF(IF(ISNUMBER(C802),IF(ISNUMBER(F802),IF(C802&gt;F802,1,0),0),0)=1,"أعمال السنة أكبر من الحد الأقصى",IF(IF(ISNUMBER(D802),IF(ISNUMBER(G802),IF(D802&gt;G802,1,0),0),0)=1,"النهائي أكبر من الحد الأقصى",IF(J802="ناقص","درجة غير مكتوبة","")))))))</f>
        <v/>
      </c>
    </row>
    <row r="803">
      <c r="A803" s="5" t="n"/>
      <c r="B803" s="5" t="n"/>
      <c r="C803" s="18" t="n"/>
      <c r="D803" s="18" t="n"/>
      <c r="E803" s="6">
        <f>IF(B803&amp;""="","",IFERROR(INDEX('الإعدادات'!$B$15:$B$29,MATCH(B803&amp;"",'الإعدادات'!$A$15:$A$29,0)),""))</f>
        <v/>
      </c>
      <c r="F803" s="19">
        <f>IF(B803&amp;""="","",IFERROR(INDEX('الإعدادات'!$C$15:$C$29,MATCH(B803&amp;"",'الإعدادات'!$A$15:$A$29,0)),""))</f>
        <v/>
      </c>
      <c r="G803" s="19">
        <f>IF(B803&amp;""="","",IFERROR(INDEX('الإعدادات'!$D$15:$D$29,MATCH(B803&amp;"",'الإعدادات'!$A$15:$A$29,0)),""))</f>
        <v/>
      </c>
      <c r="H803" s="19">
        <f>IF(AND(ISNUMBER(C803),ISNUMBER(D803)),C803+D803,"")</f>
        <v/>
      </c>
      <c r="I803" s="20">
        <f>IF(ISNUMBER(H803),IF(ISNUMBER(F803),IF(F803+G803=0,"",H803/(F803+G803)),""),"")</f>
        <v/>
      </c>
      <c r="J803" s="6">
        <f>IF(AND(A803&amp;""="",B803&amp;""=""),"",IF(A803&amp;""="","بدون طالب",IF(NOT(ISNUMBER(F803)),"مادة غير موجودة",IF(I803="","ناقص",IF(I803&gt;='الإعدادات'!$B$4,"ناجح","متعثر")))))</f>
        <v/>
      </c>
      <c r="K803" s="21">
        <f>IF(J803="","",IF(OR(J803="ناجح",J803="متعثر"),1,0))</f>
        <v/>
      </c>
      <c r="L803" s="19">
        <f>IF(K803=1,C803*INDEX('الإعدادات'!$E$15:$E$29,MATCH(B803&amp;"",'الإعدادات'!$A$15:$A$29,0)),"")</f>
        <v/>
      </c>
      <c r="M803" s="19">
        <f>IF(K803=1,D803*INDEX('الإعدادات'!$E$15:$E$29,MATCH(B803&amp;"",'الإعدادات'!$A$15:$A$29,0)),"")</f>
        <v/>
      </c>
      <c r="N803" s="19">
        <f>IF(K803=1,(F803+G803)*INDEX('الإعدادات'!$E$15:$E$29,MATCH(B803&amp;"",'الإعدادات'!$A$15:$A$29,0)),"")</f>
        <v/>
      </c>
      <c r="O803" s="15">
        <f>IF(J803="متعثر",COUNTIF($J$6:J803,"متعثر"),"")</f>
        <v/>
      </c>
      <c r="P803" s="6">
        <f>IF(J803="","",IF(J803="بدون طالب","اختر الطالب",IF(J803="مادة غير موجودة","اختر المادة من الإعدادات",IF(COUNTIF('الطلاب'!$A$6:$A$305,A803&amp;"")=0,"الطالب غير موجود في الطلاب",IF(IF(ISNUMBER(C803),IF(ISNUMBER(F803),IF(C803&gt;F803,1,0),0),0)=1,"أعمال السنة أكبر من الحد الأقصى",IF(IF(ISNUMBER(D803),IF(ISNUMBER(G803),IF(D803&gt;G803,1,0),0),0)=1,"النهائي أكبر من الحد الأقصى",IF(J803="ناقص","درجة غير مكتوبة","")))))))</f>
        <v/>
      </c>
    </row>
    <row r="804">
      <c r="A804" s="5" t="n"/>
      <c r="B804" s="5" t="n"/>
      <c r="C804" s="18" t="n"/>
      <c r="D804" s="18" t="n"/>
      <c r="E804" s="6">
        <f>IF(B804&amp;""="","",IFERROR(INDEX('الإعدادات'!$B$15:$B$29,MATCH(B804&amp;"",'الإعدادات'!$A$15:$A$29,0)),""))</f>
        <v/>
      </c>
      <c r="F804" s="19">
        <f>IF(B804&amp;""="","",IFERROR(INDEX('الإعدادات'!$C$15:$C$29,MATCH(B804&amp;"",'الإعدادات'!$A$15:$A$29,0)),""))</f>
        <v/>
      </c>
      <c r="G804" s="19">
        <f>IF(B804&amp;""="","",IFERROR(INDEX('الإعدادات'!$D$15:$D$29,MATCH(B804&amp;"",'الإعدادات'!$A$15:$A$29,0)),""))</f>
        <v/>
      </c>
      <c r="H804" s="19">
        <f>IF(AND(ISNUMBER(C804),ISNUMBER(D804)),C804+D804,"")</f>
        <v/>
      </c>
      <c r="I804" s="20">
        <f>IF(ISNUMBER(H804),IF(ISNUMBER(F804),IF(F804+G804=0,"",H804/(F804+G804)),""),"")</f>
        <v/>
      </c>
      <c r="J804" s="6">
        <f>IF(AND(A804&amp;""="",B804&amp;""=""),"",IF(A804&amp;""="","بدون طالب",IF(NOT(ISNUMBER(F804)),"مادة غير موجودة",IF(I804="","ناقص",IF(I804&gt;='الإعدادات'!$B$4,"ناجح","متعثر")))))</f>
        <v/>
      </c>
      <c r="K804" s="21">
        <f>IF(J804="","",IF(OR(J804="ناجح",J804="متعثر"),1,0))</f>
        <v/>
      </c>
      <c r="L804" s="19">
        <f>IF(K804=1,C804*INDEX('الإعدادات'!$E$15:$E$29,MATCH(B804&amp;"",'الإعدادات'!$A$15:$A$29,0)),"")</f>
        <v/>
      </c>
      <c r="M804" s="19">
        <f>IF(K804=1,D804*INDEX('الإعدادات'!$E$15:$E$29,MATCH(B804&amp;"",'الإعدادات'!$A$15:$A$29,0)),"")</f>
        <v/>
      </c>
      <c r="N804" s="19">
        <f>IF(K804=1,(F804+G804)*INDEX('الإعدادات'!$E$15:$E$29,MATCH(B804&amp;"",'الإعدادات'!$A$15:$A$29,0)),"")</f>
        <v/>
      </c>
      <c r="O804" s="15">
        <f>IF(J804="متعثر",COUNTIF($J$6:J804,"متعثر"),"")</f>
        <v/>
      </c>
      <c r="P804" s="6">
        <f>IF(J804="","",IF(J804="بدون طالب","اختر الطالب",IF(J804="مادة غير موجودة","اختر المادة من الإعدادات",IF(COUNTIF('الطلاب'!$A$6:$A$305,A804&amp;"")=0,"الطالب غير موجود في الطلاب",IF(IF(ISNUMBER(C804),IF(ISNUMBER(F804),IF(C804&gt;F804,1,0),0),0)=1,"أعمال السنة أكبر من الحد الأقصى",IF(IF(ISNUMBER(D804),IF(ISNUMBER(G804),IF(D804&gt;G804,1,0),0),0)=1,"النهائي أكبر من الحد الأقصى",IF(J804="ناقص","درجة غير مكتوبة","")))))))</f>
        <v/>
      </c>
    </row>
    <row r="805">
      <c r="A805" s="5" t="n"/>
      <c r="B805" s="5" t="n"/>
      <c r="C805" s="18" t="n"/>
      <c r="D805" s="18" t="n"/>
      <c r="E805" s="6">
        <f>IF(B805&amp;""="","",IFERROR(INDEX('الإعدادات'!$B$15:$B$29,MATCH(B805&amp;"",'الإعدادات'!$A$15:$A$29,0)),""))</f>
        <v/>
      </c>
      <c r="F805" s="19">
        <f>IF(B805&amp;""="","",IFERROR(INDEX('الإعدادات'!$C$15:$C$29,MATCH(B805&amp;"",'الإعدادات'!$A$15:$A$29,0)),""))</f>
        <v/>
      </c>
      <c r="G805" s="19">
        <f>IF(B805&amp;""="","",IFERROR(INDEX('الإعدادات'!$D$15:$D$29,MATCH(B805&amp;"",'الإعدادات'!$A$15:$A$29,0)),""))</f>
        <v/>
      </c>
      <c r="H805" s="19">
        <f>IF(AND(ISNUMBER(C805),ISNUMBER(D805)),C805+D805,"")</f>
        <v/>
      </c>
      <c r="I805" s="20">
        <f>IF(ISNUMBER(H805),IF(ISNUMBER(F805),IF(F805+G805=0,"",H805/(F805+G805)),""),"")</f>
        <v/>
      </c>
      <c r="J805" s="6">
        <f>IF(AND(A805&amp;""="",B805&amp;""=""),"",IF(A805&amp;""="","بدون طالب",IF(NOT(ISNUMBER(F805)),"مادة غير موجودة",IF(I805="","ناقص",IF(I805&gt;='الإعدادات'!$B$4,"ناجح","متعثر")))))</f>
        <v/>
      </c>
      <c r="K805" s="21">
        <f>IF(J805="","",IF(OR(J805="ناجح",J805="متعثر"),1,0))</f>
        <v/>
      </c>
      <c r="L805" s="19">
        <f>IF(K805=1,C805*INDEX('الإعدادات'!$E$15:$E$29,MATCH(B805&amp;"",'الإعدادات'!$A$15:$A$29,0)),"")</f>
        <v/>
      </c>
      <c r="M805" s="19">
        <f>IF(K805=1,D805*INDEX('الإعدادات'!$E$15:$E$29,MATCH(B805&amp;"",'الإعدادات'!$A$15:$A$29,0)),"")</f>
        <v/>
      </c>
      <c r="N805" s="19">
        <f>IF(K805=1,(F805+G805)*INDEX('الإعدادات'!$E$15:$E$29,MATCH(B805&amp;"",'الإعدادات'!$A$15:$A$29,0)),"")</f>
        <v/>
      </c>
      <c r="O805" s="15">
        <f>IF(J805="متعثر",COUNTIF($J$6:J805,"متعثر"),"")</f>
        <v/>
      </c>
      <c r="P805" s="6">
        <f>IF(J805="","",IF(J805="بدون طالب","اختر الطالب",IF(J805="مادة غير موجودة","اختر المادة من الإعدادات",IF(COUNTIF('الطلاب'!$A$6:$A$305,A805&amp;"")=0,"الطالب غير موجود في الطلاب",IF(IF(ISNUMBER(C805),IF(ISNUMBER(F805),IF(C805&gt;F805,1,0),0),0)=1,"أعمال السنة أكبر من الحد الأقصى",IF(IF(ISNUMBER(D805),IF(ISNUMBER(G805),IF(D805&gt;G805,1,0),0),0)=1,"النهائي أكبر من الحد الأقصى",IF(J805="ناقص","درجة غير مكتوبة","")))))))</f>
        <v/>
      </c>
    </row>
    <row r="806">
      <c r="A806" s="5" t="n"/>
      <c r="B806" s="5" t="n"/>
      <c r="C806" s="18" t="n"/>
      <c r="D806" s="18" t="n"/>
      <c r="E806" s="6">
        <f>IF(B806&amp;""="","",IFERROR(INDEX('الإعدادات'!$B$15:$B$29,MATCH(B806&amp;"",'الإعدادات'!$A$15:$A$29,0)),""))</f>
        <v/>
      </c>
      <c r="F806" s="19">
        <f>IF(B806&amp;""="","",IFERROR(INDEX('الإعدادات'!$C$15:$C$29,MATCH(B806&amp;"",'الإعدادات'!$A$15:$A$29,0)),""))</f>
        <v/>
      </c>
      <c r="G806" s="19">
        <f>IF(B806&amp;""="","",IFERROR(INDEX('الإعدادات'!$D$15:$D$29,MATCH(B806&amp;"",'الإعدادات'!$A$15:$A$29,0)),""))</f>
        <v/>
      </c>
      <c r="H806" s="19">
        <f>IF(AND(ISNUMBER(C806),ISNUMBER(D806)),C806+D806,"")</f>
        <v/>
      </c>
      <c r="I806" s="20">
        <f>IF(ISNUMBER(H806),IF(ISNUMBER(F806),IF(F806+G806=0,"",H806/(F806+G806)),""),"")</f>
        <v/>
      </c>
      <c r="J806" s="6">
        <f>IF(AND(A806&amp;""="",B806&amp;""=""),"",IF(A806&amp;""="","بدون طالب",IF(NOT(ISNUMBER(F806)),"مادة غير موجودة",IF(I806="","ناقص",IF(I806&gt;='الإعدادات'!$B$4,"ناجح","متعثر")))))</f>
        <v/>
      </c>
      <c r="K806" s="21">
        <f>IF(J806="","",IF(OR(J806="ناجح",J806="متعثر"),1,0))</f>
        <v/>
      </c>
      <c r="L806" s="19">
        <f>IF(K806=1,C806*INDEX('الإعدادات'!$E$15:$E$29,MATCH(B806&amp;"",'الإعدادات'!$A$15:$A$29,0)),"")</f>
        <v/>
      </c>
      <c r="M806" s="19">
        <f>IF(K806=1,D806*INDEX('الإعدادات'!$E$15:$E$29,MATCH(B806&amp;"",'الإعدادات'!$A$15:$A$29,0)),"")</f>
        <v/>
      </c>
      <c r="N806" s="19">
        <f>IF(K806=1,(F806+G806)*INDEX('الإعدادات'!$E$15:$E$29,MATCH(B806&amp;"",'الإعدادات'!$A$15:$A$29,0)),"")</f>
        <v/>
      </c>
      <c r="O806" s="15">
        <f>IF(J806="متعثر",COUNTIF($J$6:J806,"متعثر"),"")</f>
        <v/>
      </c>
      <c r="P806" s="6">
        <f>IF(J806="","",IF(J806="بدون طالب","اختر الطالب",IF(J806="مادة غير موجودة","اختر المادة من الإعدادات",IF(COUNTIF('الطلاب'!$A$6:$A$305,A806&amp;"")=0,"الطالب غير موجود في الطلاب",IF(IF(ISNUMBER(C806),IF(ISNUMBER(F806),IF(C806&gt;F806,1,0),0),0)=1,"أعمال السنة أكبر من الحد الأقصى",IF(IF(ISNUMBER(D806),IF(ISNUMBER(G806),IF(D806&gt;G806,1,0),0),0)=1,"النهائي أكبر من الحد الأقصى",IF(J806="ناقص","درجة غير مكتوبة","")))))))</f>
        <v/>
      </c>
    </row>
    <row r="807">
      <c r="A807" s="5" t="n"/>
      <c r="B807" s="5" t="n"/>
      <c r="C807" s="18" t="n"/>
      <c r="D807" s="18" t="n"/>
      <c r="E807" s="6">
        <f>IF(B807&amp;""="","",IFERROR(INDEX('الإعدادات'!$B$15:$B$29,MATCH(B807&amp;"",'الإعدادات'!$A$15:$A$29,0)),""))</f>
        <v/>
      </c>
      <c r="F807" s="19">
        <f>IF(B807&amp;""="","",IFERROR(INDEX('الإعدادات'!$C$15:$C$29,MATCH(B807&amp;"",'الإعدادات'!$A$15:$A$29,0)),""))</f>
        <v/>
      </c>
      <c r="G807" s="19">
        <f>IF(B807&amp;""="","",IFERROR(INDEX('الإعدادات'!$D$15:$D$29,MATCH(B807&amp;"",'الإعدادات'!$A$15:$A$29,0)),""))</f>
        <v/>
      </c>
      <c r="H807" s="19">
        <f>IF(AND(ISNUMBER(C807),ISNUMBER(D807)),C807+D807,"")</f>
        <v/>
      </c>
      <c r="I807" s="20">
        <f>IF(ISNUMBER(H807),IF(ISNUMBER(F807),IF(F807+G807=0,"",H807/(F807+G807)),""),"")</f>
        <v/>
      </c>
      <c r="J807" s="6">
        <f>IF(AND(A807&amp;""="",B807&amp;""=""),"",IF(A807&amp;""="","بدون طالب",IF(NOT(ISNUMBER(F807)),"مادة غير موجودة",IF(I807="","ناقص",IF(I807&gt;='الإعدادات'!$B$4,"ناجح","متعثر")))))</f>
        <v/>
      </c>
      <c r="K807" s="21">
        <f>IF(J807="","",IF(OR(J807="ناجح",J807="متعثر"),1,0))</f>
        <v/>
      </c>
      <c r="L807" s="19">
        <f>IF(K807=1,C807*INDEX('الإعدادات'!$E$15:$E$29,MATCH(B807&amp;"",'الإعدادات'!$A$15:$A$29,0)),"")</f>
        <v/>
      </c>
      <c r="M807" s="19">
        <f>IF(K807=1,D807*INDEX('الإعدادات'!$E$15:$E$29,MATCH(B807&amp;"",'الإعدادات'!$A$15:$A$29,0)),"")</f>
        <v/>
      </c>
      <c r="N807" s="19">
        <f>IF(K807=1,(F807+G807)*INDEX('الإعدادات'!$E$15:$E$29,MATCH(B807&amp;"",'الإعدادات'!$A$15:$A$29,0)),"")</f>
        <v/>
      </c>
      <c r="O807" s="15">
        <f>IF(J807="متعثر",COUNTIF($J$6:J807,"متعثر"),"")</f>
        <v/>
      </c>
      <c r="P807" s="6">
        <f>IF(J807="","",IF(J807="بدون طالب","اختر الطالب",IF(J807="مادة غير موجودة","اختر المادة من الإعدادات",IF(COUNTIF('الطلاب'!$A$6:$A$305,A807&amp;"")=0,"الطالب غير موجود في الطلاب",IF(IF(ISNUMBER(C807),IF(ISNUMBER(F807),IF(C807&gt;F807,1,0),0),0)=1,"أعمال السنة أكبر من الحد الأقصى",IF(IF(ISNUMBER(D807),IF(ISNUMBER(G807),IF(D807&gt;G807,1,0),0),0)=1,"النهائي أكبر من الحد الأقصى",IF(J807="ناقص","درجة غير مكتوبة","")))))))</f>
        <v/>
      </c>
    </row>
    <row r="808">
      <c r="A808" s="5" t="n"/>
      <c r="B808" s="5" t="n"/>
      <c r="C808" s="18" t="n"/>
      <c r="D808" s="18" t="n"/>
      <c r="E808" s="6">
        <f>IF(B808&amp;""="","",IFERROR(INDEX('الإعدادات'!$B$15:$B$29,MATCH(B808&amp;"",'الإعدادات'!$A$15:$A$29,0)),""))</f>
        <v/>
      </c>
      <c r="F808" s="19">
        <f>IF(B808&amp;""="","",IFERROR(INDEX('الإعدادات'!$C$15:$C$29,MATCH(B808&amp;"",'الإعدادات'!$A$15:$A$29,0)),""))</f>
        <v/>
      </c>
      <c r="G808" s="19">
        <f>IF(B808&amp;""="","",IFERROR(INDEX('الإعدادات'!$D$15:$D$29,MATCH(B808&amp;"",'الإعدادات'!$A$15:$A$29,0)),""))</f>
        <v/>
      </c>
      <c r="H808" s="19">
        <f>IF(AND(ISNUMBER(C808),ISNUMBER(D808)),C808+D808,"")</f>
        <v/>
      </c>
      <c r="I808" s="20">
        <f>IF(ISNUMBER(H808),IF(ISNUMBER(F808),IF(F808+G808=0,"",H808/(F808+G808)),""),"")</f>
        <v/>
      </c>
      <c r="J808" s="6">
        <f>IF(AND(A808&amp;""="",B808&amp;""=""),"",IF(A808&amp;""="","بدون طالب",IF(NOT(ISNUMBER(F808)),"مادة غير موجودة",IF(I808="","ناقص",IF(I808&gt;='الإعدادات'!$B$4,"ناجح","متعثر")))))</f>
        <v/>
      </c>
      <c r="K808" s="21">
        <f>IF(J808="","",IF(OR(J808="ناجح",J808="متعثر"),1,0))</f>
        <v/>
      </c>
      <c r="L808" s="19">
        <f>IF(K808=1,C808*INDEX('الإعدادات'!$E$15:$E$29,MATCH(B808&amp;"",'الإعدادات'!$A$15:$A$29,0)),"")</f>
        <v/>
      </c>
      <c r="M808" s="19">
        <f>IF(K808=1,D808*INDEX('الإعدادات'!$E$15:$E$29,MATCH(B808&amp;"",'الإعدادات'!$A$15:$A$29,0)),"")</f>
        <v/>
      </c>
      <c r="N808" s="19">
        <f>IF(K808=1,(F808+G808)*INDEX('الإعدادات'!$E$15:$E$29,MATCH(B808&amp;"",'الإعدادات'!$A$15:$A$29,0)),"")</f>
        <v/>
      </c>
      <c r="O808" s="15">
        <f>IF(J808="متعثر",COUNTIF($J$6:J808,"متعثر"),"")</f>
        <v/>
      </c>
      <c r="P808" s="6">
        <f>IF(J808="","",IF(J808="بدون طالب","اختر الطالب",IF(J808="مادة غير موجودة","اختر المادة من الإعدادات",IF(COUNTIF('الطلاب'!$A$6:$A$305,A808&amp;"")=0,"الطالب غير موجود في الطلاب",IF(IF(ISNUMBER(C808),IF(ISNUMBER(F808),IF(C808&gt;F808,1,0),0),0)=1,"أعمال السنة أكبر من الحد الأقصى",IF(IF(ISNUMBER(D808),IF(ISNUMBER(G808),IF(D808&gt;G808,1,0),0),0)=1,"النهائي أكبر من الحد الأقصى",IF(J808="ناقص","درجة غير مكتوبة","")))))))</f>
        <v/>
      </c>
    </row>
    <row r="809">
      <c r="A809" s="5" t="n"/>
      <c r="B809" s="5" t="n"/>
      <c r="C809" s="18" t="n"/>
      <c r="D809" s="18" t="n"/>
      <c r="E809" s="6">
        <f>IF(B809&amp;""="","",IFERROR(INDEX('الإعدادات'!$B$15:$B$29,MATCH(B809&amp;"",'الإعدادات'!$A$15:$A$29,0)),""))</f>
        <v/>
      </c>
      <c r="F809" s="19">
        <f>IF(B809&amp;""="","",IFERROR(INDEX('الإعدادات'!$C$15:$C$29,MATCH(B809&amp;"",'الإعدادات'!$A$15:$A$29,0)),""))</f>
        <v/>
      </c>
      <c r="G809" s="19">
        <f>IF(B809&amp;""="","",IFERROR(INDEX('الإعدادات'!$D$15:$D$29,MATCH(B809&amp;"",'الإعدادات'!$A$15:$A$29,0)),""))</f>
        <v/>
      </c>
      <c r="H809" s="19">
        <f>IF(AND(ISNUMBER(C809),ISNUMBER(D809)),C809+D809,"")</f>
        <v/>
      </c>
      <c r="I809" s="20">
        <f>IF(ISNUMBER(H809),IF(ISNUMBER(F809),IF(F809+G809=0,"",H809/(F809+G809)),""),"")</f>
        <v/>
      </c>
      <c r="J809" s="6">
        <f>IF(AND(A809&amp;""="",B809&amp;""=""),"",IF(A809&amp;""="","بدون طالب",IF(NOT(ISNUMBER(F809)),"مادة غير موجودة",IF(I809="","ناقص",IF(I809&gt;='الإعدادات'!$B$4,"ناجح","متعثر")))))</f>
        <v/>
      </c>
      <c r="K809" s="21">
        <f>IF(J809="","",IF(OR(J809="ناجح",J809="متعثر"),1,0))</f>
        <v/>
      </c>
      <c r="L809" s="19">
        <f>IF(K809=1,C809*INDEX('الإعدادات'!$E$15:$E$29,MATCH(B809&amp;"",'الإعدادات'!$A$15:$A$29,0)),"")</f>
        <v/>
      </c>
      <c r="M809" s="19">
        <f>IF(K809=1,D809*INDEX('الإعدادات'!$E$15:$E$29,MATCH(B809&amp;"",'الإعدادات'!$A$15:$A$29,0)),"")</f>
        <v/>
      </c>
      <c r="N809" s="19">
        <f>IF(K809=1,(F809+G809)*INDEX('الإعدادات'!$E$15:$E$29,MATCH(B809&amp;"",'الإعدادات'!$A$15:$A$29,0)),"")</f>
        <v/>
      </c>
      <c r="O809" s="15">
        <f>IF(J809="متعثر",COUNTIF($J$6:J809,"متعثر"),"")</f>
        <v/>
      </c>
      <c r="P809" s="6">
        <f>IF(J809="","",IF(J809="بدون طالب","اختر الطالب",IF(J809="مادة غير موجودة","اختر المادة من الإعدادات",IF(COUNTIF('الطلاب'!$A$6:$A$305,A809&amp;"")=0,"الطالب غير موجود في الطلاب",IF(IF(ISNUMBER(C809),IF(ISNUMBER(F809),IF(C809&gt;F809,1,0),0),0)=1,"أعمال السنة أكبر من الحد الأقصى",IF(IF(ISNUMBER(D809),IF(ISNUMBER(G809),IF(D809&gt;G809,1,0),0),0)=1,"النهائي أكبر من الحد الأقصى",IF(J809="ناقص","درجة غير مكتوبة","")))))))</f>
        <v/>
      </c>
    </row>
    <row r="810">
      <c r="A810" s="5" t="n"/>
      <c r="B810" s="5" t="n"/>
      <c r="C810" s="18" t="n"/>
      <c r="D810" s="18" t="n"/>
      <c r="E810" s="6">
        <f>IF(B810&amp;""="","",IFERROR(INDEX('الإعدادات'!$B$15:$B$29,MATCH(B810&amp;"",'الإعدادات'!$A$15:$A$29,0)),""))</f>
        <v/>
      </c>
      <c r="F810" s="19">
        <f>IF(B810&amp;""="","",IFERROR(INDEX('الإعدادات'!$C$15:$C$29,MATCH(B810&amp;"",'الإعدادات'!$A$15:$A$29,0)),""))</f>
        <v/>
      </c>
      <c r="G810" s="19">
        <f>IF(B810&amp;""="","",IFERROR(INDEX('الإعدادات'!$D$15:$D$29,MATCH(B810&amp;"",'الإعدادات'!$A$15:$A$29,0)),""))</f>
        <v/>
      </c>
      <c r="H810" s="19">
        <f>IF(AND(ISNUMBER(C810),ISNUMBER(D810)),C810+D810,"")</f>
        <v/>
      </c>
      <c r="I810" s="20">
        <f>IF(ISNUMBER(H810),IF(ISNUMBER(F810),IF(F810+G810=0,"",H810/(F810+G810)),""),"")</f>
        <v/>
      </c>
      <c r="J810" s="6">
        <f>IF(AND(A810&amp;""="",B810&amp;""=""),"",IF(A810&amp;""="","بدون طالب",IF(NOT(ISNUMBER(F810)),"مادة غير موجودة",IF(I810="","ناقص",IF(I810&gt;='الإعدادات'!$B$4,"ناجح","متعثر")))))</f>
        <v/>
      </c>
      <c r="K810" s="21">
        <f>IF(J810="","",IF(OR(J810="ناجح",J810="متعثر"),1,0))</f>
        <v/>
      </c>
      <c r="L810" s="19">
        <f>IF(K810=1,C810*INDEX('الإعدادات'!$E$15:$E$29,MATCH(B810&amp;"",'الإعدادات'!$A$15:$A$29,0)),"")</f>
        <v/>
      </c>
      <c r="M810" s="19">
        <f>IF(K810=1,D810*INDEX('الإعدادات'!$E$15:$E$29,MATCH(B810&amp;"",'الإعدادات'!$A$15:$A$29,0)),"")</f>
        <v/>
      </c>
      <c r="N810" s="19">
        <f>IF(K810=1,(F810+G810)*INDEX('الإعدادات'!$E$15:$E$29,MATCH(B810&amp;"",'الإعدادات'!$A$15:$A$29,0)),"")</f>
        <v/>
      </c>
      <c r="O810" s="15">
        <f>IF(J810="متعثر",COUNTIF($J$6:J810,"متعثر"),"")</f>
        <v/>
      </c>
      <c r="P810" s="6">
        <f>IF(J810="","",IF(J810="بدون طالب","اختر الطالب",IF(J810="مادة غير موجودة","اختر المادة من الإعدادات",IF(COUNTIF('الطلاب'!$A$6:$A$305,A810&amp;"")=0,"الطالب غير موجود في الطلاب",IF(IF(ISNUMBER(C810),IF(ISNUMBER(F810),IF(C810&gt;F810,1,0),0),0)=1,"أعمال السنة أكبر من الحد الأقصى",IF(IF(ISNUMBER(D810),IF(ISNUMBER(G810),IF(D810&gt;G810,1,0),0),0)=1,"النهائي أكبر من الحد الأقصى",IF(J810="ناقص","درجة غير مكتوبة","")))))))</f>
        <v/>
      </c>
    </row>
    <row r="811">
      <c r="A811" s="5" t="n"/>
      <c r="B811" s="5" t="n"/>
      <c r="C811" s="18" t="n"/>
      <c r="D811" s="18" t="n"/>
      <c r="E811" s="6">
        <f>IF(B811&amp;""="","",IFERROR(INDEX('الإعدادات'!$B$15:$B$29,MATCH(B811&amp;"",'الإعدادات'!$A$15:$A$29,0)),""))</f>
        <v/>
      </c>
      <c r="F811" s="19">
        <f>IF(B811&amp;""="","",IFERROR(INDEX('الإعدادات'!$C$15:$C$29,MATCH(B811&amp;"",'الإعدادات'!$A$15:$A$29,0)),""))</f>
        <v/>
      </c>
      <c r="G811" s="19">
        <f>IF(B811&amp;""="","",IFERROR(INDEX('الإعدادات'!$D$15:$D$29,MATCH(B811&amp;"",'الإعدادات'!$A$15:$A$29,0)),""))</f>
        <v/>
      </c>
      <c r="H811" s="19">
        <f>IF(AND(ISNUMBER(C811),ISNUMBER(D811)),C811+D811,"")</f>
        <v/>
      </c>
      <c r="I811" s="20">
        <f>IF(ISNUMBER(H811),IF(ISNUMBER(F811),IF(F811+G811=0,"",H811/(F811+G811)),""),"")</f>
        <v/>
      </c>
      <c r="J811" s="6">
        <f>IF(AND(A811&amp;""="",B811&amp;""=""),"",IF(A811&amp;""="","بدون طالب",IF(NOT(ISNUMBER(F811)),"مادة غير موجودة",IF(I811="","ناقص",IF(I811&gt;='الإعدادات'!$B$4,"ناجح","متعثر")))))</f>
        <v/>
      </c>
      <c r="K811" s="21">
        <f>IF(J811="","",IF(OR(J811="ناجح",J811="متعثر"),1,0))</f>
        <v/>
      </c>
      <c r="L811" s="19">
        <f>IF(K811=1,C811*INDEX('الإعدادات'!$E$15:$E$29,MATCH(B811&amp;"",'الإعدادات'!$A$15:$A$29,0)),"")</f>
        <v/>
      </c>
      <c r="M811" s="19">
        <f>IF(K811=1,D811*INDEX('الإعدادات'!$E$15:$E$29,MATCH(B811&amp;"",'الإعدادات'!$A$15:$A$29,0)),"")</f>
        <v/>
      </c>
      <c r="N811" s="19">
        <f>IF(K811=1,(F811+G811)*INDEX('الإعدادات'!$E$15:$E$29,MATCH(B811&amp;"",'الإعدادات'!$A$15:$A$29,0)),"")</f>
        <v/>
      </c>
      <c r="O811" s="15">
        <f>IF(J811="متعثر",COUNTIF($J$6:J811,"متعثر"),"")</f>
        <v/>
      </c>
      <c r="P811" s="6">
        <f>IF(J811="","",IF(J811="بدون طالب","اختر الطالب",IF(J811="مادة غير موجودة","اختر المادة من الإعدادات",IF(COUNTIF('الطلاب'!$A$6:$A$305,A811&amp;"")=0,"الطالب غير موجود في الطلاب",IF(IF(ISNUMBER(C811),IF(ISNUMBER(F811),IF(C811&gt;F811,1,0),0),0)=1,"أعمال السنة أكبر من الحد الأقصى",IF(IF(ISNUMBER(D811),IF(ISNUMBER(G811),IF(D811&gt;G811,1,0),0),0)=1,"النهائي أكبر من الحد الأقصى",IF(J811="ناقص","درجة غير مكتوبة","")))))))</f>
        <v/>
      </c>
    </row>
    <row r="812">
      <c r="A812" s="5" t="n"/>
      <c r="B812" s="5" t="n"/>
      <c r="C812" s="18" t="n"/>
      <c r="D812" s="18" t="n"/>
      <c r="E812" s="6">
        <f>IF(B812&amp;""="","",IFERROR(INDEX('الإعدادات'!$B$15:$B$29,MATCH(B812&amp;"",'الإعدادات'!$A$15:$A$29,0)),""))</f>
        <v/>
      </c>
      <c r="F812" s="19">
        <f>IF(B812&amp;""="","",IFERROR(INDEX('الإعدادات'!$C$15:$C$29,MATCH(B812&amp;"",'الإعدادات'!$A$15:$A$29,0)),""))</f>
        <v/>
      </c>
      <c r="G812" s="19">
        <f>IF(B812&amp;""="","",IFERROR(INDEX('الإعدادات'!$D$15:$D$29,MATCH(B812&amp;"",'الإعدادات'!$A$15:$A$29,0)),""))</f>
        <v/>
      </c>
      <c r="H812" s="19">
        <f>IF(AND(ISNUMBER(C812),ISNUMBER(D812)),C812+D812,"")</f>
        <v/>
      </c>
      <c r="I812" s="20">
        <f>IF(ISNUMBER(H812),IF(ISNUMBER(F812),IF(F812+G812=0,"",H812/(F812+G812)),""),"")</f>
        <v/>
      </c>
      <c r="J812" s="6">
        <f>IF(AND(A812&amp;""="",B812&amp;""=""),"",IF(A812&amp;""="","بدون طالب",IF(NOT(ISNUMBER(F812)),"مادة غير موجودة",IF(I812="","ناقص",IF(I812&gt;='الإعدادات'!$B$4,"ناجح","متعثر")))))</f>
        <v/>
      </c>
      <c r="K812" s="21">
        <f>IF(J812="","",IF(OR(J812="ناجح",J812="متعثر"),1,0))</f>
        <v/>
      </c>
      <c r="L812" s="19">
        <f>IF(K812=1,C812*INDEX('الإعدادات'!$E$15:$E$29,MATCH(B812&amp;"",'الإعدادات'!$A$15:$A$29,0)),"")</f>
        <v/>
      </c>
      <c r="M812" s="19">
        <f>IF(K812=1,D812*INDEX('الإعدادات'!$E$15:$E$29,MATCH(B812&amp;"",'الإعدادات'!$A$15:$A$29,0)),"")</f>
        <v/>
      </c>
      <c r="N812" s="19">
        <f>IF(K812=1,(F812+G812)*INDEX('الإعدادات'!$E$15:$E$29,MATCH(B812&amp;"",'الإعدادات'!$A$15:$A$29,0)),"")</f>
        <v/>
      </c>
      <c r="O812" s="15">
        <f>IF(J812="متعثر",COUNTIF($J$6:J812,"متعثر"),"")</f>
        <v/>
      </c>
      <c r="P812" s="6">
        <f>IF(J812="","",IF(J812="بدون طالب","اختر الطالب",IF(J812="مادة غير موجودة","اختر المادة من الإعدادات",IF(COUNTIF('الطلاب'!$A$6:$A$305,A812&amp;"")=0,"الطالب غير موجود في الطلاب",IF(IF(ISNUMBER(C812),IF(ISNUMBER(F812),IF(C812&gt;F812,1,0),0),0)=1,"أعمال السنة أكبر من الحد الأقصى",IF(IF(ISNUMBER(D812),IF(ISNUMBER(G812),IF(D812&gt;G812,1,0),0),0)=1,"النهائي أكبر من الحد الأقصى",IF(J812="ناقص","درجة غير مكتوبة","")))))))</f>
        <v/>
      </c>
    </row>
    <row r="813">
      <c r="A813" s="5" t="n"/>
      <c r="B813" s="5" t="n"/>
      <c r="C813" s="18" t="n"/>
      <c r="D813" s="18" t="n"/>
      <c r="E813" s="6">
        <f>IF(B813&amp;""="","",IFERROR(INDEX('الإعدادات'!$B$15:$B$29,MATCH(B813&amp;"",'الإعدادات'!$A$15:$A$29,0)),""))</f>
        <v/>
      </c>
      <c r="F813" s="19">
        <f>IF(B813&amp;""="","",IFERROR(INDEX('الإعدادات'!$C$15:$C$29,MATCH(B813&amp;"",'الإعدادات'!$A$15:$A$29,0)),""))</f>
        <v/>
      </c>
      <c r="G813" s="19">
        <f>IF(B813&amp;""="","",IFERROR(INDEX('الإعدادات'!$D$15:$D$29,MATCH(B813&amp;"",'الإعدادات'!$A$15:$A$29,0)),""))</f>
        <v/>
      </c>
      <c r="H813" s="19">
        <f>IF(AND(ISNUMBER(C813),ISNUMBER(D813)),C813+D813,"")</f>
        <v/>
      </c>
      <c r="I813" s="20">
        <f>IF(ISNUMBER(H813),IF(ISNUMBER(F813),IF(F813+G813=0,"",H813/(F813+G813)),""),"")</f>
        <v/>
      </c>
      <c r="J813" s="6">
        <f>IF(AND(A813&amp;""="",B813&amp;""=""),"",IF(A813&amp;""="","بدون طالب",IF(NOT(ISNUMBER(F813)),"مادة غير موجودة",IF(I813="","ناقص",IF(I813&gt;='الإعدادات'!$B$4,"ناجح","متعثر")))))</f>
        <v/>
      </c>
      <c r="K813" s="21">
        <f>IF(J813="","",IF(OR(J813="ناجح",J813="متعثر"),1,0))</f>
        <v/>
      </c>
      <c r="L813" s="19">
        <f>IF(K813=1,C813*INDEX('الإعدادات'!$E$15:$E$29,MATCH(B813&amp;"",'الإعدادات'!$A$15:$A$29,0)),"")</f>
        <v/>
      </c>
      <c r="M813" s="19">
        <f>IF(K813=1,D813*INDEX('الإعدادات'!$E$15:$E$29,MATCH(B813&amp;"",'الإعدادات'!$A$15:$A$29,0)),"")</f>
        <v/>
      </c>
      <c r="N813" s="19">
        <f>IF(K813=1,(F813+G813)*INDEX('الإعدادات'!$E$15:$E$29,MATCH(B813&amp;"",'الإعدادات'!$A$15:$A$29,0)),"")</f>
        <v/>
      </c>
      <c r="O813" s="15">
        <f>IF(J813="متعثر",COUNTIF($J$6:J813,"متعثر"),"")</f>
        <v/>
      </c>
      <c r="P813" s="6">
        <f>IF(J813="","",IF(J813="بدون طالب","اختر الطالب",IF(J813="مادة غير موجودة","اختر المادة من الإعدادات",IF(COUNTIF('الطلاب'!$A$6:$A$305,A813&amp;"")=0,"الطالب غير موجود في الطلاب",IF(IF(ISNUMBER(C813),IF(ISNUMBER(F813),IF(C813&gt;F813,1,0),0),0)=1,"أعمال السنة أكبر من الحد الأقصى",IF(IF(ISNUMBER(D813),IF(ISNUMBER(G813),IF(D813&gt;G813,1,0),0),0)=1,"النهائي أكبر من الحد الأقصى",IF(J813="ناقص","درجة غير مكتوبة","")))))))</f>
        <v/>
      </c>
    </row>
    <row r="814">
      <c r="A814" s="5" t="n"/>
      <c r="B814" s="5" t="n"/>
      <c r="C814" s="18" t="n"/>
      <c r="D814" s="18" t="n"/>
      <c r="E814" s="6">
        <f>IF(B814&amp;""="","",IFERROR(INDEX('الإعدادات'!$B$15:$B$29,MATCH(B814&amp;"",'الإعدادات'!$A$15:$A$29,0)),""))</f>
        <v/>
      </c>
      <c r="F814" s="19">
        <f>IF(B814&amp;""="","",IFERROR(INDEX('الإعدادات'!$C$15:$C$29,MATCH(B814&amp;"",'الإعدادات'!$A$15:$A$29,0)),""))</f>
        <v/>
      </c>
      <c r="G814" s="19">
        <f>IF(B814&amp;""="","",IFERROR(INDEX('الإعدادات'!$D$15:$D$29,MATCH(B814&amp;"",'الإعدادات'!$A$15:$A$29,0)),""))</f>
        <v/>
      </c>
      <c r="H814" s="19">
        <f>IF(AND(ISNUMBER(C814),ISNUMBER(D814)),C814+D814,"")</f>
        <v/>
      </c>
      <c r="I814" s="20">
        <f>IF(ISNUMBER(H814),IF(ISNUMBER(F814),IF(F814+G814=0,"",H814/(F814+G814)),""),"")</f>
        <v/>
      </c>
      <c r="J814" s="6">
        <f>IF(AND(A814&amp;""="",B814&amp;""=""),"",IF(A814&amp;""="","بدون طالب",IF(NOT(ISNUMBER(F814)),"مادة غير موجودة",IF(I814="","ناقص",IF(I814&gt;='الإعدادات'!$B$4,"ناجح","متعثر")))))</f>
        <v/>
      </c>
      <c r="K814" s="21">
        <f>IF(J814="","",IF(OR(J814="ناجح",J814="متعثر"),1,0))</f>
        <v/>
      </c>
      <c r="L814" s="19">
        <f>IF(K814=1,C814*INDEX('الإعدادات'!$E$15:$E$29,MATCH(B814&amp;"",'الإعدادات'!$A$15:$A$29,0)),"")</f>
        <v/>
      </c>
      <c r="M814" s="19">
        <f>IF(K814=1,D814*INDEX('الإعدادات'!$E$15:$E$29,MATCH(B814&amp;"",'الإعدادات'!$A$15:$A$29,0)),"")</f>
        <v/>
      </c>
      <c r="N814" s="19">
        <f>IF(K814=1,(F814+G814)*INDEX('الإعدادات'!$E$15:$E$29,MATCH(B814&amp;"",'الإعدادات'!$A$15:$A$29,0)),"")</f>
        <v/>
      </c>
      <c r="O814" s="15">
        <f>IF(J814="متعثر",COUNTIF($J$6:J814,"متعثر"),"")</f>
        <v/>
      </c>
      <c r="P814" s="6">
        <f>IF(J814="","",IF(J814="بدون طالب","اختر الطالب",IF(J814="مادة غير موجودة","اختر المادة من الإعدادات",IF(COUNTIF('الطلاب'!$A$6:$A$305,A814&amp;"")=0,"الطالب غير موجود في الطلاب",IF(IF(ISNUMBER(C814),IF(ISNUMBER(F814),IF(C814&gt;F814,1,0),0),0)=1,"أعمال السنة أكبر من الحد الأقصى",IF(IF(ISNUMBER(D814),IF(ISNUMBER(G814),IF(D814&gt;G814,1,0),0),0)=1,"النهائي أكبر من الحد الأقصى",IF(J814="ناقص","درجة غير مكتوبة","")))))))</f>
        <v/>
      </c>
    </row>
    <row r="815">
      <c r="A815" s="5" t="n"/>
      <c r="B815" s="5" t="n"/>
      <c r="C815" s="18" t="n"/>
      <c r="D815" s="18" t="n"/>
      <c r="E815" s="6">
        <f>IF(B815&amp;""="","",IFERROR(INDEX('الإعدادات'!$B$15:$B$29,MATCH(B815&amp;"",'الإعدادات'!$A$15:$A$29,0)),""))</f>
        <v/>
      </c>
      <c r="F815" s="19">
        <f>IF(B815&amp;""="","",IFERROR(INDEX('الإعدادات'!$C$15:$C$29,MATCH(B815&amp;"",'الإعدادات'!$A$15:$A$29,0)),""))</f>
        <v/>
      </c>
      <c r="G815" s="19">
        <f>IF(B815&amp;""="","",IFERROR(INDEX('الإعدادات'!$D$15:$D$29,MATCH(B815&amp;"",'الإعدادات'!$A$15:$A$29,0)),""))</f>
        <v/>
      </c>
      <c r="H815" s="19">
        <f>IF(AND(ISNUMBER(C815),ISNUMBER(D815)),C815+D815,"")</f>
        <v/>
      </c>
      <c r="I815" s="20">
        <f>IF(ISNUMBER(H815),IF(ISNUMBER(F815),IF(F815+G815=0,"",H815/(F815+G815)),""),"")</f>
        <v/>
      </c>
      <c r="J815" s="6">
        <f>IF(AND(A815&amp;""="",B815&amp;""=""),"",IF(A815&amp;""="","بدون طالب",IF(NOT(ISNUMBER(F815)),"مادة غير موجودة",IF(I815="","ناقص",IF(I815&gt;='الإعدادات'!$B$4,"ناجح","متعثر")))))</f>
        <v/>
      </c>
      <c r="K815" s="21">
        <f>IF(J815="","",IF(OR(J815="ناجح",J815="متعثر"),1,0))</f>
        <v/>
      </c>
      <c r="L815" s="19">
        <f>IF(K815=1,C815*INDEX('الإعدادات'!$E$15:$E$29,MATCH(B815&amp;"",'الإعدادات'!$A$15:$A$29,0)),"")</f>
        <v/>
      </c>
      <c r="M815" s="19">
        <f>IF(K815=1,D815*INDEX('الإعدادات'!$E$15:$E$29,MATCH(B815&amp;"",'الإعدادات'!$A$15:$A$29,0)),"")</f>
        <v/>
      </c>
      <c r="N815" s="19">
        <f>IF(K815=1,(F815+G815)*INDEX('الإعدادات'!$E$15:$E$29,MATCH(B815&amp;"",'الإعدادات'!$A$15:$A$29,0)),"")</f>
        <v/>
      </c>
      <c r="O815" s="15">
        <f>IF(J815="متعثر",COUNTIF($J$6:J815,"متعثر"),"")</f>
        <v/>
      </c>
      <c r="P815" s="6">
        <f>IF(J815="","",IF(J815="بدون طالب","اختر الطالب",IF(J815="مادة غير موجودة","اختر المادة من الإعدادات",IF(COUNTIF('الطلاب'!$A$6:$A$305,A815&amp;"")=0,"الطالب غير موجود في الطلاب",IF(IF(ISNUMBER(C815),IF(ISNUMBER(F815),IF(C815&gt;F815,1,0),0),0)=1,"أعمال السنة أكبر من الحد الأقصى",IF(IF(ISNUMBER(D815),IF(ISNUMBER(G815),IF(D815&gt;G815,1,0),0),0)=1,"النهائي أكبر من الحد الأقصى",IF(J815="ناقص","درجة غير مكتوبة","")))))))</f>
        <v/>
      </c>
    </row>
    <row r="816">
      <c r="A816" s="5" t="n"/>
      <c r="B816" s="5" t="n"/>
      <c r="C816" s="18" t="n"/>
      <c r="D816" s="18" t="n"/>
      <c r="E816" s="6">
        <f>IF(B816&amp;""="","",IFERROR(INDEX('الإعدادات'!$B$15:$B$29,MATCH(B816&amp;"",'الإعدادات'!$A$15:$A$29,0)),""))</f>
        <v/>
      </c>
      <c r="F816" s="19">
        <f>IF(B816&amp;""="","",IFERROR(INDEX('الإعدادات'!$C$15:$C$29,MATCH(B816&amp;"",'الإعدادات'!$A$15:$A$29,0)),""))</f>
        <v/>
      </c>
      <c r="G816" s="19">
        <f>IF(B816&amp;""="","",IFERROR(INDEX('الإعدادات'!$D$15:$D$29,MATCH(B816&amp;"",'الإعدادات'!$A$15:$A$29,0)),""))</f>
        <v/>
      </c>
      <c r="H816" s="19">
        <f>IF(AND(ISNUMBER(C816),ISNUMBER(D816)),C816+D816,"")</f>
        <v/>
      </c>
      <c r="I816" s="20">
        <f>IF(ISNUMBER(H816),IF(ISNUMBER(F816),IF(F816+G816=0,"",H816/(F816+G816)),""),"")</f>
        <v/>
      </c>
      <c r="J816" s="6">
        <f>IF(AND(A816&amp;""="",B816&amp;""=""),"",IF(A816&amp;""="","بدون طالب",IF(NOT(ISNUMBER(F816)),"مادة غير موجودة",IF(I816="","ناقص",IF(I816&gt;='الإعدادات'!$B$4,"ناجح","متعثر")))))</f>
        <v/>
      </c>
      <c r="K816" s="21">
        <f>IF(J816="","",IF(OR(J816="ناجح",J816="متعثر"),1,0))</f>
        <v/>
      </c>
      <c r="L816" s="19">
        <f>IF(K816=1,C816*INDEX('الإعدادات'!$E$15:$E$29,MATCH(B816&amp;"",'الإعدادات'!$A$15:$A$29,0)),"")</f>
        <v/>
      </c>
      <c r="M816" s="19">
        <f>IF(K816=1,D816*INDEX('الإعدادات'!$E$15:$E$29,MATCH(B816&amp;"",'الإعدادات'!$A$15:$A$29,0)),"")</f>
        <v/>
      </c>
      <c r="N816" s="19">
        <f>IF(K816=1,(F816+G816)*INDEX('الإعدادات'!$E$15:$E$29,MATCH(B816&amp;"",'الإعدادات'!$A$15:$A$29,0)),"")</f>
        <v/>
      </c>
      <c r="O816" s="15">
        <f>IF(J816="متعثر",COUNTIF($J$6:J816,"متعثر"),"")</f>
        <v/>
      </c>
      <c r="P816" s="6">
        <f>IF(J816="","",IF(J816="بدون طالب","اختر الطالب",IF(J816="مادة غير موجودة","اختر المادة من الإعدادات",IF(COUNTIF('الطلاب'!$A$6:$A$305,A816&amp;"")=0,"الطالب غير موجود في الطلاب",IF(IF(ISNUMBER(C816),IF(ISNUMBER(F816),IF(C816&gt;F816,1,0),0),0)=1,"أعمال السنة أكبر من الحد الأقصى",IF(IF(ISNUMBER(D816),IF(ISNUMBER(G816),IF(D816&gt;G816,1,0),0),0)=1,"النهائي أكبر من الحد الأقصى",IF(J816="ناقص","درجة غير مكتوبة","")))))))</f>
        <v/>
      </c>
    </row>
    <row r="817">
      <c r="A817" s="5" t="n"/>
      <c r="B817" s="5" t="n"/>
      <c r="C817" s="18" t="n"/>
      <c r="D817" s="18" t="n"/>
      <c r="E817" s="6">
        <f>IF(B817&amp;""="","",IFERROR(INDEX('الإعدادات'!$B$15:$B$29,MATCH(B817&amp;"",'الإعدادات'!$A$15:$A$29,0)),""))</f>
        <v/>
      </c>
      <c r="F817" s="19">
        <f>IF(B817&amp;""="","",IFERROR(INDEX('الإعدادات'!$C$15:$C$29,MATCH(B817&amp;"",'الإعدادات'!$A$15:$A$29,0)),""))</f>
        <v/>
      </c>
      <c r="G817" s="19">
        <f>IF(B817&amp;""="","",IFERROR(INDEX('الإعدادات'!$D$15:$D$29,MATCH(B817&amp;"",'الإعدادات'!$A$15:$A$29,0)),""))</f>
        <v/>
      </c>
      <c r="H817" s="19">
        <f>IF(AND(ISNUMBER(C817),ISNUMBER(D817)),C817+D817,"")</f>
        <v/>
      </c>
      <c r="I817" s="20">
        <f>IF(ISNUMBER(H817),IF(ISNUMBER(F817),IF(F817+G817=0,"",H817/(F817+G817)),""),"")</f>
        <v/>
      </c>
      <c r="J817" s="6">
        <f>IF(AND(A817&amp;""="",B817&amp;""=""),"",IF(A817&amp;""="","بدون طالب",IF(NOT(ISNUMBER(F817)),"مادة غير موجودة",IF(I817="","ناقص",IF(I817&gt;='الإعدادات'!$B$4,"ناجح","متعثر")))))</f>
        <v/>
      </c>
      <c r="K817" s="21">
        <f>IF(J817="","",IF(OR(J817="ناجح",J817="متعثر"),1,0))</f>
        <v/>
      </c>
      <c r="L817" s="19">
        <f>IF(K817=1,C817*INDEX('الإعدادات'!$E$15:$E$29,MATCH(B817&amp;"",'الإعدادات'!$A$15:$A$29,0)),"")</f>
        <v/>
      </c>
      <c r="M817" s="19">
        <f>IF(K817=1,D817*INDEX('الإعدادات'!$E$15:$E$29,MATCH(B817&amp;"",'الإعدادات'!$A$15:$A$29,0)),"")</f>
        <v/>
      </c>
      <c r="N817" s="19">
        <f>IF(K817=1,(F817+G817)*INDEX('الإعدادات'!$E$15:$E$29,MATCH(B817&amp;"",'الإعدادات'!$A$15:$A$29,0)),"")</f>
        <v/>
      </c>
      <c r="O817" s="15">
        <f>IF(J817="متعثر",COUNTIF($J$6:J817,"متعثر"),"")</f>
        <v/>
      </c>
      <c r="P817" s="6">
        <f>IF(J817="","",IF(J817="بدون طالب","اختر الطالب",IF(J817="مادة غير موجودة","اختر المادة من الإعدادات",IF(COUNTIF('الطلاب'!$A$6:$A$305,A817&amp;"")=0,"الطالب غير موجود في الطلاب",IF(IF(ISNUMBER(C817),IF(ISNUMBER(F817),IF(C817&gt;F817,1,0),0),0)=1,"أعمال السنة أكبر من الحد الأقصى",IF(IF(ISNUMBER(D817),IF(ISNUMBER(G817),IF(D817&gt;G817,1,0),0),0)=1,"النهائي أكبر من الحد الأقصى",IF(J817="ناقص","درجة غير مكتوبة","")))))))</f>
        <v/>
      </c>
    </row>
    <row r="818">
      <c r="A818" s="5" t="n"/>
      <c r="B818" s="5" t="n"/>
      <c r="C818" s="18" t="n"/>
      <c r="D818" s="18" t="n"/>
      <c r="E818" s="6">
        <f>IF(B818&amp;""="","",IFERROR(INDEX('الإعدادات'!$B$15:$B$29,MATCH(B818&amp;"",'الإعدادات'!$A$15:$A$29,0)),""))</f>
        <v/>
      </c>
      <c r="F818" s="19">
        <f>IF(B818&amp;""="","",IFERROR(INDEX('الإعدادات'!$C$15:$C$29,MATCH(B818&amp;"",'الإعدادات'!$A$15:$A$29,0)),""))</f>
        <v/>
      </c>
      <c r="G818" s="19">
        <f>IF(B818&amp;""="","",IFERROR(INDEX('الإعدادات'!$D$15:$D$29,MATCH(B818&amp;"",'الإعدادات'!$A$15:$A$29,0)),""))</f>
        <v/>
      </c>
      <c r="H818" s="19">
        <f>IF(AND(ISNUMBER(C818),ISNUMBER(D818)),C818+D818,"")</f>
        <v/>
      </c>
      <c r="I818" s="20">
        <f>IF(ISNUMBER(H818),IF(ISNUMBER(F818),IF(F818+G818=0,"",H818/(F818+G818)),""),"")</f>
        <v/>
      </c>
      <c r="J818" s="6">
        <f>IF(AND(A818&amp;""="",B818&amp;""=""),"",IF(A818&amp;""="","بدون طالب",IF(NOT(ISNUMBER(F818)),"مادة غير موجودة",IF(I818="","ناقص",IF(I818&gt;='الإعدادات'!$B$4,"ناجح","متعثر")))))</f>
        <v/>
      </c>
      <c r="K818" s="21">
        <f>IF(J818="","",IF(OR(J818="ناجح",J818="متعثر"),1,0))</f>
        <v/>
      </c>
      <c r="L818" s="19">
        <f>IF(K818=1,C818*INDEX('الإعدادات'!$E$15:$E$29,MATCH(B818&amp;"",'الإعدادات'!$A$15:$A$29,0)),"")</f>
        <v/>
      </c>
      <c r="M818" s="19">
        <f>IF(K818=1,D818*INDEX('الإعدادات'!$E$15:$E$29,MATCH(B818&amp;"",'الإعدادات'!$A$15:$A$29,0)),"")</f>
        <v/>
      </c>
      <c r="N818" s="19">
        <f>IF(K818=1,(F818+G818)*INDEX('الإعدادات'!$E$15:$E$29,MATCH(B818&amp;"",'الإعدادات'!$A$15:$A$29,0)),"")</f>
        <v/>
      </c>
      <c r="O818" s="15">
        <f>IF(J818="متعثر",COUNTIF($J$6:J818,"متعثر"),"")</f>
        <v/>
      </c>
      <c r="P818" s="6">
        <f>IF(J818="","",IF(J818="بدون طالب","اختر الطالب",IF(J818="مادة غير موجودة","اختر المادة من الإعدادات",IF(COUNTIF('الطلاب'!$A$6:$A$305,A818&amp;"")=0,"الطالب غير موجود في الطلاب",IF(IF(ISNUMBER(C818),IF(ISNUMBER(F818),IF(C818&gt;F818,1,0),0),0)=1,"أعمال السنة أكبر من الحد الأقصى",IF(IF(ISNUMBER(D818),IF(ISNUMBER(G818),IF(D818&gt;G818,1,0),0),0)=1,"النهائي أكبر من الحد الأقصى",IF(J818="ناقص","درجة غير مكتوبة","")))))))</f>
        <v/>
      </c>
    </row>
    <row r="819">
      <c r="A819" s="5" t="n"/>
      <c r="B819" s="5" t="n"/>
      <c r="C819" s="18" t="n"/>
      <c r="D819" s="18" t="n"/>
      <c r="E819" s="6">
        <f>IF(B819&amp;""="","",IFERROR(INDEX('الإعدادات'!$B$15:$B$29,MATCH(B819&amp;"",'الإعدادات'!$A$15:$A$29,0)),""))</f>
        <v/>
      </c>
      <c r="F819" s="19">
        <f>IF(B819&amp;""="","",IFERROR(INDEX('الإعدادات'!$C$15:$C$29,MATCH(B819&amp;"",'الإعدادات'!$A$15:$A$29,0)),""))</f>
        <v/>
      </c>
      <c r="G819" s="19">
        <f>IF(B819&amp;""="","",IFERROR(INDEX('الإعدادات'!$D$15:$D$29,MATCH(B819&amp;"",'الإعدادات'!$A$15:$A$29,0)),""))</f>
        <v/>
      </c>
      <c r="H819" s="19">
        <f>IF(AND(ISNUMBER(C819),ISNUMBER(D819)),C819+D819,"")</f>
        <v/>
      </c>
      <c r="I819" s="20">
        <f>IF(ISNUMBER(H819),IF(ISNUMBER(F819),IF(F819+G819=0,"",H819/(F819+G819)),""),"")</f>
        <v/>
      </c>
      <c r="J819" s="6">
        <f>IF(AND(A819&amp;""="",B819&amp;""=""),"",IF(A819&amp;""="","بدون طالب",IF(NOT(ISNUMBER(F819)),"مادة غير موجودة",IF(I819="","ناقص",IF(I819&gt;='الإعدادات'!$B$4,"ناجح","متعثر")))))</f>
        <v/>
      </c>
      <c r="K819" s="21">
        <f>IF(J819="","",IF(OR(J819="ناجح",J819="متعثر"),1,0))</f>
        <v/>
      </c>
      <c r="L819" s="19">
        <f>IF(K819=1,C819*INDEX('الإعدادات'!$E$15:$E$29,MATCH(B819&amp;"",'الإعدادات'!$A$15:$A$29,0)),"")</f>
        <v/>
      </c>
      <c r="M819" s="19">
        <f>IF(K819=1,D819*INDEX('الإعدادات'!$E$15:$E$29,MATCH(B819&amp;"",'الإعدادات'!$A$15:$A$29,0)),"")</f>
        <v/>
      </c>
      <c r="N819" s="19">
        <f>IF(K819=1,(F819+G819)*INDEX('الإعدادات'!$E$15:$E$29,MATCH(B819&amp;"",'الإعدادات'!$A$15:$A$29,0)),"")</f>
        <v/>
      </c>
      <c r="O819" s="15">
        <f>IF(J819="متعثر",COUNTIF($J$6:J819,"متعثر"),"")</f>
        <v/>
      </c>
      <c r="P819" s="6">
        <f>IF(J819="","",IF(J819="بدون طالب","اختر الطالب",IF(J819="مادة غير موجودة","اختر المادة من الإعدادات",IF(COUNTIF('الطلاب'!$A$6:$A$305,A819&amp;"")=0,"الطالب غير موجود في الطلاب",IF(IF(ISNUMBER(C819),IF(ISNUMBER(F819),IF(C819&gt;F819,1,0),0),0)=1,"أعمال السنة أكبر من الحد الأقصى",IF(IF(ISNUMBER(D819),IF(ISNUMBER(G819),IF(D819&gt;G819,1,0),0),0)=1,"النهائي أكبر من الحد الأقصى",IF(J819="ناقص","درجة غير مكتوبة","")))))))</f>
        <v/>
      </c>
    </row>
    <row r="820">
      <c r="A820" s="5" t="n"/>
      <c r="B820" s="5" t="n"/>
      <c r="C820" s="18" t="n"/>
      <c r="D820" s="18" t="n"/>
      <c r="E820" s="6">
        <f>IF(B820&amp;""="","",IFERROR(INDEX('الإعدادات'!$B$15:$B$29,MATCH(B820&amp;"",'الإعدادات'!$A$15:$A$29,0)),""))</f>
        <v/>
      </c>
      <c r="F820" s="19">
        <f>IF(B820&amp;""="","",IFERROR(INDEX('الإعدادات'!$C$15:$C$29,MATCH(B820&amp;"",'الإعدادات'!$A$15:$A$29,0)),""))</f>
        <v/>
      </c>
      <c r="G820" s="19">
        <f>IF(B820&amp;""="","",IFERROR(INDEX('الإعدادات'!$D$15:$D$29,MATCH(B820&amp;"",'الإعدادات'!$A$15:$A$29,0)),""))</f>
        <v/>
      </c>
      <c r="H820" s="19">
        <f>IF(AND(ISNUMBER(C820),ISNUMBER(D820)),C820+D820,"")</f>
        <v/>
      </c>
      <c r="I820" s="20">
        <f>IF(ISNUMBER(H820),IF(ISNUMBER(F820),IF(F820+G820=0,"",H820/(F820+G820)),""),"")</f>
        <v/>
      </c>
      <c r="J820" s="6">
        <f>IF(AND(A820&amp;""="",B820&amp;""=""),"",IF(A820&amp;""="","بدون طالب",IF(NOT(ISNUMBER(F820)),"مادة غير موجودة",IF(I820="","ناقص",IF(I820&gt;='الإعدادات'!$B$4,"ناجح","متعثر")))))</f>
        <v/>
      </c>
      <c r="K820" s="21">
        <f>IF(J820="","",IF(OR(J820="ناجح",J820="متعثر"),1,0))</f>
        <v/>
      </c>
      <c r="L820" s="19">
        <f>IF(K820=1,C820*INDEX('الإعدادات'!$E$15:$E$29,MATCH(B820&amp;"",'الإعدادات'!$A$15:$A$29,0)),"")</f>
        <v/>
      </c>
      <c r="M820" s="19">
        <f>IF(K820=1,D820*INDEX('الإعدادات'!$E$15:$E$29,MATCH(B820&amp;"",'الإعدادات'!$A$15:$A$29,0)),"")</f>
        <v/>
      </c>
      <c r="N820" s="19">
        <f>IF(K820=1,(F820+G820)*INDEX('الإعدادات'!$E$15:$E$29,MATCH(B820&amp;"",'الإعدادات'!$A$15:$A$29,0)),"")</f>
        <v/>
      </c>
      <c r="O820" s="15">
        <f>IF(J820="متعثر",COUNTIF($J$6:J820,"متعثر"),"")</f>
        <v/>
      </c>
      <c r="P820" s="6">
        <f>IF(J820="","",IF(J820="بدون طالب","اختر الطالب",IF(J820="مادة غير موجودة","اختر المادة من الإعدادات",IF(COUNTIF('الطلاب'!$A$6:$A$305,A820&amp;"")=0,"الطالب غير موجود في الطلاب",IF(IF(ISNUMBER(C820),IF(ISNUMBER(F820),IF(C820&gt;F820,1,0),0),0)=1,"أعمال السنة أكبر من الحد الأقصى",IF(IF(ISNUMBER(D820),IF(ISNUMBER(G820),IF(D820&gt;G820,1,0),0),0)=1,"النهائي أكبر من الحد الأقصى",IF(J820="ناقص","درجة غير مكتوبة","")))))))</f>
        <v/>
      </c>
    </row>
    <row r="821">
      <c r="A821" s="5" t="n"/>
      <c r="B821" s="5" t="n"/>
      <c r="C821" s="18" t="n"/>
      <c r="D821" s="18" t="n"/>
      <c r="E821" s="6">
        <f>IF(B821&amp;""="","",IFERROR(INDEX('الإعدادات'!$B$15:$B$29,MATCH(B821&amp;"",'الإعدادات'!$A$15:$A$29,0)),""))</f>
        <v/>
      </c>
      <c r="F821" s="19">
        <f>IF(B821&amp;""="","",IFERROR(INDEX('الإعدادات'!$C$15:$C$29,MATCH(B821&amp;"",'الإعدادات'!$A$15:$A$29,0)),""))</f>
        <v/>
      </c>
      <c r="G821" s="19">
        <f>IF(B821&amp;""="","",IFERROR(INDEX('الإعدادات'!$D$15:$D$29,MATCH(B821&amp;"",'الإعدادات'!$A$15:$A$29,0)),""))</f>
        <v/>
      </c>
      <c r="H821" s="19">
        <f>IF(AND(ISNUMBER(C821),ISNUMBER(D821)),C821+D821,"")</f>
        <v/>
      </c>
      <c r="I821" s="20">
        <f>IF(ISNUMBER(H821),IF(ISNUMBER(F821),IF(F821+G821=0,"",H821/(F821+G821)),""),"")</f>
        <v/>
      </c>
      <c r="J821" s="6">
        <f>IF(AND(A821&amp;""="",B821&amp;""=""),"",IF(A821&amp;""="","بدون طالب",IF(NOT(ISNUMBER(F821)),"مادة غير موجودة",IF(I821="","ناقص",IF(I821&gt;='الإعدادات'!$B$4,"ناجح","متعثر")))))</f>
        <v/>
      </c>
      <c r="K821" s="21">
        <f>IF(J821="","",IF(OR(J821="ناجح",J821="متعثر"),1,0))</f>
        <v/>
      </c>
      <c r="L821" s="19">
        <f>IF(K821=1,C821*INDEX('الإعدادات'!$E$15:$E$29,MATCH(B821&amp;"",'الإعدادات'!$A$15:$A$29,0)),"")</f>
        <v/>
      </c>
      <c r="M821" s="19">
        <f>IF(K821=1,D821*INDEX('الإعدادات'!$E$15:$E$29,MATCH(B821&amp;"",'الإعدادات'!$A$15:$A$29,0)),"")</f>
        <v/>
      </c>
      <c r="N821" s="19">
        <f>IF(K821=1,(F821+G821)*INDEX('الإعدادات'!$E$15:$E$29,MATCH(B821&amp;"",'الإعدادات'!$A$15:$A$29,0)),"")</f>
        <v/>
      </c>
      <c r="O821" s="15">
        <f>IF(J821="متعثر",COUNTIF($J$6:J821,"متعثر"),"")</f>
        <v/>
      </c>
      <c r="P821" s="6">
        <f>IF(J821="","",IF(J821="بدون طالب","اختر الطالب",IF(J821="مادة غير موجودة","اختر المادة من الإعدادات",IF(COUNTIF('الطلاب'!$A$6:$A$305,A821&amp;"")=0,"الطالب غير موجود في الطلاب",IF(IF(ISNUMBER(C821),IF(ISNUMBER(F821),IF(C821&gt;F821,1,0),0),0)=1,"أعمال السنة أكبر من الحد الأقصى",IF(IF(ISNUMBER(D821),IF(ISNUMBER(G821),IF(D821&gt;G821,1,0),0),0)=1,"النهائي أكبر من الحد الأقصى",IF(J821="ناقص","درجة غير مكتوبة","")))))))</f>
        <v/>
      </c>
    </row>
    <row r="822">
      <c r="A822" s="5" t="n"/>
      <c r="B822" s="5" t="n"/>
      <c r="C822" s="18" t="n"/>
      <c r="D822" s="18" t="n"/>
      <c r="E822" s="6">
        <f>IF(B822&amp;""="","",IFERROR(INDEX('الإعدادات'!$B$15:$B$29,MATCH(B822&amp;"",'الإعدادات'!$A$15:$A$29,0)),""))</f>
        <v/>
      </c>
      <c r="F822" s="19">
        <f>IF(B822&amp;""="","",IFERROR(INDEX('الإعدادات'!$C$15:$C$29,MATCH(B822&amp;"",'الإعدادات'!$A$15:$A$29,0)),""))</f>
        <v/>
      </c>
      <c r="G822" s="19">
        <f>IF(B822&amp;""="","",IFERROR(INDEX('الإعدادات'!$D$15:$D$29,MATCH(B822&amp;"",'الإعدادات'!$A$15:$A$29,0)),""))</f>
        <v/>
      </c>
      <c r="H822" s="19">
        <f>IF(AND(ISNUMBER(C822),ISNUMBER(D822)),C822+D822,"")</f>
        <v/>
      </c>
      <c r="I822" s="20">
        <f>IF(ISNUMBER(H822),IF(ISNUMBER(F822),IF(F822+G822=0,"",H822/(F822+G822)),""),"")</f>
        <v/>
      </c>
      <c r="J822" s="6">
        <f>IF(AND(A822&amp;""="",B822&amp;""=""),"",IF(A822&amp;""="","بدون طالب",IF(NOT(ISNUMBER(F822)),"مادة غير موجودة",IF(I822="","ناقص",IF(I822&gt;='الإعدادات'!$B$4,"ناجح","متعثر")))))</f>
        <v/>
      </c>
      <c r="K822" s="21">
        <f>IF(J822="","",IF(OR(J822="ناجح",J822="متعثر"),1,0))</f>
        <v/>
      </c>
      <c r="L822" s="19">
        <f>IF(K822=1,C822*INDEX('الإعدادات'!$E$15:$E$29,MATCH(B822&amp;"",'الإعدادات'!$A$15:$A$29,0)),"")</f>
        <v/>
      </c>
      <c r="M822" s="19">
        <f>IF(K822=1,D822*INDEX('الإعدادات'!$E$15:$E$29,MATCH(B822&amp;"",'الإعدادات'!$A$15:$A$29,0)),"")</f>
        <v/>
      </c>
      <c r="N822" s="19">
        <f>IF(K822=1,(F822+G822)*INDEX('الإعدادات'!$E$15:$E$29,MATCH(B822&amp;"",'الإعدادات'!$A$15:$A$29,0)),"")</f>
        <v/>
      </c>
      <c r="O822" s="15">
        <f>IF(J822="متعثر",COUNTIF($J$6:J822,"متعثر"),"")</f>
        <v/>
      </c>
      <c r="P822" s="6">
        <f>IF(J822="","",IF(J822="بدون طالب","اختر الطالب",IF(J822="مادة غير موجودة","اختر المادة من الإعدادات",IF(COUNTIF('الطلاب'!$A$6:$A$305,A822&amp;"")=0,"الطالب غير موجود في الطلاب",IF(IF(ISNUMBER(C822),IF(ISNUMBER(F822),IF(C822&gt;F822,1,0),0),0)=1,"أعمال السنة أكبر من الحد الأقصى",IF(IF(ISNUMBER(D822),IF(ISNUMBER(G822),IF(D822&gt;G822,1,0),0),0)=1,"النهائي أكبر من الحد الأقصى",IF(J822="ناقص","درجة غير مكتوبة","")))))))</f>
        <v/>
      </c>
    </row>
    <row r="823">
      <c r="A823" s="5" t="n"/>
      <c r="B823" s="5" t="n"/>
      <c r="C823" s="18" t="n"/>
      <c r="D823" s="18" t="n"/>
      <c r="E823" s="6">
        <f>IF(B823&amp;""="","",IFERROR(INDEX('الإعدادات'!$B$15:$B$29,MATCH(B823&amp;"",'الإعدادات'!$A$15:$A$29,0)),""))</f>
        <v/>
      </c>
      <c r="F823" s="19">
        <f>IF(B823&amp;""="","",IFERROR(INDEX('الإعدادات'!$C$15:$C$29,MATCH(B823&amp;"",'الإعدادات'!$A$15:$A$29,0)),""))</f>
        <v/>
      </c>
      <c r="G823" s="19">
        <f>IF(B823&amp;""="","",IFERROR(INDEX('الإعدادات'!$D$15:$D$29,MATCH(B823&amp;"",'الإعدادات'!$A$15:$A$29,0)),""))</f>
        <v/>
      </c>
      <c r="H823" s="19">
        <f>IF(AND(ISNUMBER(C823),ISNUMBER(D823)),C823+D823,"")</f>
        <v/>
      </c>
      <c r="I823" s="20">
        <f>IF(ISNUMBER(H823),IF(ISNUMBER(F823),IF(F823+G823=0,"",H823/(F823+G823)),""),"")</f>
        <v/>
      </c>
      <c r="J823" s="6">
        <f>IF(AND(A823&amp;""="",B823&amp;""=""),"",IF(A823&amp;""="","بدون طالب",IF(NOT(ISNUMBER(F823)),"مادة غير موجودة",IF(I823="","ناقص",IF(I823&gt;='الإعدادات'!$B$4,"ناجح","متعثر")))))</f>
        <v/>
      </c>
      <c r="K823" s="21">
        <f>IF(J823="","",IF(OR(J823="ناجح",J823="متعثر"),1,0))</f>
        <v/>
      </c>
      <c r="L823" s="19">
        <f>IF(K823=1,C823*INDEX('الإعدادات'!$E$15:$E$29,MATCH(B823&amp;"",'الإعدادات'!$A$15:$A$29,0)),"")</f>
        <v/>
      </c>
      <c r="M823" s="19">
        <f>IF(K823=1,D823*INDEX('الإعدادات'!$E$15:$E$29,MATCH(B823&amp;"",'الإعدادات'!$A$15:$A$29,0)),"")</f>
        <v/>
      </c>
      <c r="N823" s="19">
        <f>IF(K823=1,(F823+G823)*INDEX('الإعدادات'!$E$15:$E$29,MATCH(B823&amp;"",'الإعدادات'!$A$15:$A$29,0)),"")</f>
        <v/>
      </c>
      <c r="O823" s="15">
        <f>IF(J823="متعثر",COUNTIF($J$6:J823,"متعثر"),"")</f>
        <v/>
      </c>
      <c r="P823" s="6">
        <f>IF(J823="","",IF(J823="بدون طالب","اختر الطالب",IF(J823="مادة غير موجودة","اختر المادة من الإعدادات",IF(COUNTIF('الطلاب'!$A$6:$A$305,A823&amp;"")=0,"الطالب غير موجود في الطلاب",IF(IF(ISNUMBER(C823),IF(ISNUMBER(F823),IF(C823&gt;F823,1,0),0),0)=1,"أعمال السنة أكبر من الحد الأقصى",IF(IF(ISNUMBER(D823),IF(ISNUMBER(G823),IF(D823&gt;G823,1,0),0),0)=1,"النهائي أكبر من الحد الأقصى",IF(J823="ناقص","درجة غير مكتوبة","")))))))</f>
        <v/>
      </c>
    </row>
    <row r="824">
      <c r="A824" s="5" t="n"/>
      <c r="B824" s="5" t="n"/>
      <c r="C824" s="18" t="n"/>
      <c r="D824" s="18" t="n"/>
      <c r="E824" s="6">
        <f>IF(B824&amp;""="","",IFERROR(INDEX('الإعدادات'!$B$15:$B$29,MATCH(B824&amp;"",'الإعدادات'!$A$15:$A$29,0)),""))</f>
        <v/>
      </c>
      <c r="F824" s="19">
        <f>IF(B824&amp;""="","",IFERROR(INDEX('الإعدادات'!$C$15:$C$29,MATCH(B824&amp;"",'الإعدادات'!$A$15:$A$29,0)),""))</f>
        <v/>
      </c>
      <c r="G824" s="19">
        <f>IF(B824&amp;""="","",IFERROR(INDEX('الإعدادات'!$D$15:$D$29,MATCH(B824&amp;"",'الإعدادات'!$A$15:$A$29,0)),""))</f>
        <v/>
      </c>
      <c r="H824" s="19">
        <f>IF(AND(ISNUMBER(C824),ISNUMBER(D824)),C824+D824,"")</f>
        <v/>
      </c>
      <c r="I824" s="20">
        <f>IF(ISNUMBER(H824),IF(ISNUMBER(F824),IF(F824+G824=0,"",H824/(F824+G824)),""),"")</f>
        <v/>
      </c>
      <c r="J824" s="6">
        <f>IF(AND(A824&amp;""="",B824&amp;""=""),"",IF(A824&amp;""="","بدون طالب",IF(NOT(ISNUMBER(F824)),"مادة غير موجودة",IF(I824="","ناقص",IF(I824&gt;='الإعدادات'!$B$4,"ناجح","متعثر")))))</f>
        <v/>
      </c>
      <c r="K824" s="21">
        <f>IF(J824="","",IF(OR(J824="ناجح",J824="متعثر"),1,0))</f>
        <v/>
      </c>
      <c r="L824" s="19">
        <f>IF(K824=1,C824*INDEX('الإعدادات'!$E$15:$E$29,MATCH(B824&amp;"",'الإعدادات'!$A$15:$A$29,0)),"")</f>
        <v/>
      </c>
      <c r="M824" s="19">
        <f>IF(K824=1,D824*INDEX('الإعدادات'!$E$15:$E$29,MATCH(B824&amp;"",'الإعدادات'!$A$15:$A$29,0)),"")</f>
        <v/>
      </c>
      <c r="N824" s="19">
        <f>IF(K824=1,(F824+G824)*INDEX('الإعدادات'!$E$15:$E$29,MATCH(B824&amp;"",'الإعدادات'!$A$15:$A$29,0)),"")</f>
        <v/>
      </c>
      <c r="O824" s="15">
        <f>IF(J824="متعثر",COUNTIF($J$6:J824,"متعثر"),"")</f>
        <v/>
      </c>
      <c r="P824" s="6">
        <f>IF(J824="","",IF(J824="بدون طالب","اختر الطالب",IF(J824="مادة غير موجودة","اختر المادة من الإعدادات",IF(COUNTIF('الطلاب'!$A$6:$A$305,A824&amp;"")=0,"الطالب غير موجود في الطلاب",IF(IF(ISNUMBER(C824),IF(ISNUMBER(F824),IF(C824&gt;F824,1,0),0),0)=1,"أعمال السنة أكبر من الحد الأقصى",IF(IF(ISNUMBER(D824),IF(ISNUMBER(G824),IF(D824&gt;G824,1,0),0),0)=1,"النهائي أكبر من الحد الأقصى",IF(J824="ناقص","درجة غير مكتوبة","")))))))</f>
        <v/>
      </c>
    </row>
    <row r="825">
      <c r="A825" s="5" t="n"/>
      <c r="B825" s="5" t="n"/>
      <c r="C825" s="18" t="n"/>
      <c r="D825" s="18" t="n"/>
      <c r="E825" s="6">
        <f>IF(B825&amp;""="","",IFERROR(INDEX('الإعدادات'!$B$15:$B$29,MATCH(B825&amp;"",'الإعدادات'!$A$15:$A$29,0)),""))</f>
        <v/>
      </c>
      <c r="F825" s="19">
        <f>IF(B825&amp;""="","",IFERROR(INDEX('الإعدادات'!$C$15:$C$29,MATCH(B825&amp;"",'الإعدادات'!$A$15:$A$29,0)),""))</f>
        <v/>
      </c>
      <c r="G825" s="19">
        <f>IF(B825&amp;""="","",IFERROR(INDEX('الإعدادات'!$D$15:$D$29,MATCH(B825&amp;"",'الإعدادات'!$A$15:$A$29,0)),""))</f>
        <v/>
      </c>
      <c r="H825" s="19">
        <f>IF(AND(ISNUMBER(C825),ISNUMBER(D825)),C825+D825,"")</f>
        <v/>
      </c>
      <c r="I825" s="20">
        <f>IF(ISNUMBER(H825),IF(ISNUMBER(F825),IF(F825+G825=0,"",H825/(F825+G825)),""),"")</f>
        <v/>
      </c>
      <c r="J825" s="6">
        <f>IF(AND(A825&amp;""="",B825&amp;""=""),"",IF(A825&amp;""="","بدون طالب",IF(NOT(ISNUMBER(F825)),"مادة غير موجودة",IF(I825="","ناقص",IF(I825&gt;='الإعدادات'!$B$4,"ناجح","متعثر")))))</f>
        <v/>
      </c>
      <c r="K825" s="21">
        <f>IF(J825="","",IF(OR(J825="ناجح",J825="متعثر"),1,0))</f>
        <v/>
      </c>
      <c r="L825" s="19">
        <f>IF(K825=1,C825*INDEX('الإعدادات'!$E$15:$E$29,MATCH(B825&amp;"",'الإعدادات'!$A$15:$A$29,0)),"")</f>
        <v/>
      </c>
      <c r="M825" s="19">
        <f>IF(K825=1,D825*INDEX('الإعدادات'!$E$15:$E$29,MATCH(B825&amp;"",'الإعدادات'!$A$15:$A$29,0)),"")</f>
        <v/>
      </c>
      <c r="N825" s="19">
        <f>IF(K825=1,(F825+G825)*INDEX('الإعدادات'!$E$15:$E$29,MATCH(B825&amp;"",'الإعدادات'!$A$15:$A$29,0)),"")</f>
        <v/>
      </c>
      <c r="O825" s="15">
        <f>IF(J825="متعثر",COUNTIF($J$6:J825,"متعثر"),"")</f>
        <v/>
      </c>
      <c r="P825" s="6">
        <f>IF(J825="","",IF(J825="بدون طالب","اختر الطالب",IF(J825="مادة غير موجودة","اختر المادة من الإعدادات",IF(COUNTIF('الطلاب'!$A$6:$A$305,A825&amp;"")=0,"الطالب غير موجود في الطلاب",IF(IF(ISNUMBER(C825),IF(ISNUMBER(F825),IF(C825&gt;F825,1,0),0),0)=1,"أعمال السنة أكبر من الحد الأقصى",IF(IF(ISNUMBER(D825),IF(ISNUMBER(G825),IF(D825&gt;G825,1,0),0),0)=1,"النهائي أكبر من الحد الأقصى",IF(J825="ناقص","درجة غير مكتوبة","")))))))</f>
        <v/>
      </c>
    </row>
    <row r="826">
      <c r="A826" s="5" t="n"/>
      <c r="B826" s="5" t="n"/>
      <c r="C826" s="18" t="n"/>
      <c r="D826" s="18" t="n"/>
      <c r="E826" s="6">
        <f>IF(B826&amp;""="","",IFERROR(INDEX('الإعدادات'!$B$15:$B$29,MATCH(B826&amp;"",'الإعدادات'!$A$15:$A$29,0)),""))</f>
        <v/>
      </c>
      <c r="F826" s="19">
        <f>IF(B826&amp;""="","",IFERROR(INDEX('الإعدادات'!$C$15:$C$29,MATCH(B826&amp;"",'الإعدادات'!$A$15:$A$29,0)),""))</f>
        <v/>
      </c>
      <c r="G826" s="19">
        <f>IF(B826&amp;""="","",IFERROR(INDEX('الإعدادات'!$D$15:$D$29,MATCH(B826&amp;"",'الإعدادات'!$A$15:$A$29,0)),""))</f>
        <v/>
      </c>
      <c r="H826" s="19">
        <f>IF(AND(ISNUMBER(C826),ISNUMBER(D826)),C826+D826,"")</f>
        <v/>
      </c>
      <c r="I826" s="20">
        <f>IF(ISNUMBER(H826),IF(ISNUMBER(F826),IF(F826+G826=0,"",H826/(F826+G826)),""),"")</f>
        <v/>
      </c>
      <c r="J826" s="6">
        <f>IF(AND(A826&amp;""="",B826&amp;""=""),"",IF(A826&amp;""="","بدون طالب",IF(NOT(ISNUMBER(F826)),"مادة غير موجودة",IF(I826="","ناقص",IF(I826&gt;='الإعدادات'!$B$4,"ناجح","متعثر")))))</f>
        <v/>
      </c>
      <c r="K826" s="21">
        <f>IF(J826="","",IF(OR(J826="ناجح",J826="متعثر"),1,0))</f>
        <v/>
      </c>
      <c r="L826" s="19">
        <f>IF(K826=1,C826*INDEX('الإعدادات'!$E$15:$E$29,MATCH(B826&amp;"",'الإعدادات'!$A$15:$A$29,0)),"")</f>
        <v/>
      </c>
      <c r="M826" s="19">
        <f>IF(K826=1,D826*INDEX('الإعدادات'!$E$15:$E$29,MATCH(B826&amp;"",'الإعدادات'!$A$15:$A$29,0)),"")</f>
        <v/>
      </c>
      <c r="N826" s="19">
        <f>IF(K826=1,(F826+G826)*INDEX('الإعدادات'!$E$15:$E$29,MATCH(B826&amp;"",'الإعدادات'!$A$15:$A$29,0)),"")</f>
        <v/>
      </c>
      <c r="O826" s="15">
        <f>IF(J826="متعثر",COUNTIF($J$6:J826,"متعثر"),"")</f>
        <v/>
      </c>
      <c r="P826" s="6">
        <f>IF(J826="","",IF(J826="بدون طالب","اختر الطالب",IF(J826="مادة غير موجودة","اختر المادة من الإعدادات",IF(COUNTIF('الطلاب'!$A$6:$A$305,A826&amp;"")=0,"الطالب غير موجود في الطلاب",IF(IF(ISNUMBER(C826),IF(ISNUMBER(F826),IF(C826&gt;F826,1,0),0),0)=1,"أعمال السنة أكبر من الحد الأقصى",IF(IF(ISNUMBER(D826),IF(ISNUMBER(G826),IF(D826&gt;G826,1,0),0),0)=1,"النهائي أكبر من الحد الأقصى",IF(J826="ناقص","درجة غير مكتوبة","")))))))</f>
        <v/>
      </c>
    </row>
    <row r="827">
      <c r="A827" s="5" t="n"/>
      <c r="B827" s="5" t="n"/>
      <c r="C827" s="18" t="n"/>
      <c r="D827" s="18" t="n"/>
      <c r="E827" s="6">
        <f>IF(B827&amp;""="","",IFERROR(INDEX('الإعدادات'!$B$15:$B$29,MATCH(B827&amp;"",'الإعدادات'!$A$15:$A$29,0)),""))</f>
        <v/>
      </c>
      <c r="F827" s="19">
        <f>IF(B827&amp;""="","",IFERROR(INDEX('الإعدادات'!$C$15:$C$29,MATCH(B827&amp;"",'الإعدادات'!$A$15:$A$29,0)),""))</f>
        <v/>
      </c>
      <c r="G827" s="19">
        <f>IF(B827&amp;""="","",IFERROR(INDEX('الإعدادات'!$D$15:$D$29,MATCH(B827&amp;"",'الإعدادات'!$A$15:$A$29,0)),""))</f>
        <v/>
      </c>
      <c r="H827" s="19">
        <f>IF(AND(ISNUMBER(C827),ISNUMBER(D827)),C827+D827,"")</f>
        <v/>
      </c>
      <c r="I827" s="20">
        <f>IF(ISNUMBER(H827),IF(ISNUMBER(F827),IF(F827+G827=0,"",H827/(F827+G827)),""),"")</f>
        <v/>
      </c>
      <c r="J827" s="6">
        <f>IF(AND(A827&amp;""="",B827&amp;""=""),"",IF(A827&amp;""="","بدون طالب",IF(NOT(ISNUMBER(F827)),"مادة غير موجودة",IF(I827="","ناقص",IF(I827&gt;='الإعدادات'!$B$4,"ناجح","متعثر")))))</f>
        <v/>
      </c>
      <c r="K827" s="21">
        <f>IF(J827="","",IF(OR(J827="ناجح",J827="متعثر"),1,0))</f>
        <v/>
      </c>
      <c r="L827" s="19">
        <f>IF(K827=1,C827*INDEX('الإعدادات'!$E$15:$E$29,MATCH(B827&amp;"",'الإعدادات'!$A$15:$A$29,0)),"")</f>
        <v/>
      </c>
      <c r="M827" s="19">
        <f>IF(K827=1,D827*INDEX('الإعدادات'!$E$15:$E$29,MATCH(B827&amp;"",'الإعدادات'!$A$15:$A$29,0)),"")</f>
        <v/>
      </c>
      <c r="N827" s="19">
        <f>IF(K827=1,(F827+G827)*INDEX('الإعدادات'!$E$15:$E$29,MATCH(B827&amp;"",'الإعدادات'!$A$15:$A$29,0)),"")</f>
        <v/>
      </c>
      <c r="O827" s="15">
        <f>IF(J827="متعثر",COUNTIF($J$6:J827,"متعثر"),"")</f>
        <v/>
      </c>
      <c r="P827" s="6">
        <f>IF(J827="","",IF(J827="بدون طالب","اختر الطالب",IF(J827="مادة غير موجودة","اختر المادة من الإعدادات",IF(COUNTIF('الطلاب'!$A$6:$A$305,A827&amp;"")=0,"الطالب غير موجود في الطلاب",IF(IF(ISNUMBER(C827),IF(ISNUMBER(F827),IF(C827&gt;F827,1,0),0),0)=1,"أعمال السنة أكبر من الحد الأقصى",IF(IF(ISNUMBER(D827),IF(ISNUMBER(G827),IF(D827&gt;G827,1,0),0),0)=1,"النهائي أكبر من الحد الأقصى",IF(J827="ناقص","درجة غير مكتوبة","")))))))</f>
        <v/>
      </c>
    </row>
    <row r="828">
      <c r="A828" s="5" t="n"/>
      <c r="B828" s="5" t="n"/>
      <c r="C828" s="18" t="n"/>
      <c r="D828" s="18" t="n"/>
      <c r="E828" s="6">
        <f>IF(B828&amp;""="","",IFERROR(INDEX('الإعدادات'!$B$15:$B$29,MATCH(B828&amp;"",'الإعدادات'!$A$15:$A$29,0)),""))</f>
        <v/>
      </c>
      <c r="F828" s="19">
        <f>IF(B828&amp;""="","",IFERROR(INDEX('الإعدادات'!$C$15:$C$29,MATCH(B828&amp;"",'الإعدادات'!$A$15:$A$29,0)),""))</f>
        <v/>
      </c>
      <c r="G828" s="19">
        <f>IF(B828&amp;""="","",IFERROR(INDEX('الإعدادات'!$D$15:$D$29,MATCH(B828&amp;"",'الإعدادات'!$A$15:$A$29,0)),""))</f>
        <v/>
      </c>
      <c r="H828" s="19">
        <f>IF(AND(ISNUMBER(C828),ISNUMBER(D828)),C828+D828,"")</f>
        <v/>
      </c>
      <c r="I828" s="20">
        <f>IF(ISNUMBER(H828),IF(ISNUMBER(F828),IF(F828+G828=0,"",H828/(F828+G828)),""),"")</f>
        <v/>
      </c>
      <c r="J828" s="6">
        <f>IF(AND(A828&amp;""="",B828&amp;""=""),"",IF(A828&amp;""="","بدون طالب",IF(NOT(ISNUMBER(F828)),"مادة غير موجودة",IF(I828="","ناقص",IF(I828&gt;='الإعدادات'!$B$4,"ناجح","متعثر")))))</f>
        <v/>
      </c>
      <c r="K828" s="21">
        <f>IF(J828="","",IF(OR(J828="ناجح",J828="متعثر"),1,0))</f>
        <v/>
      </c>
      <c r="L828" s="19">
        <f>IF(K828=1,C828*INDEX('الإعدادات'!$E$15:$E$29,MATCH(B828&amp;"",'الإعدادات'!$A$15:$A$29,0)),"")</f>
        <v/>
      </c>
      <c r="M828" s="19">
        <f>IF(K828=1,D828*INDEX('الإعدادات'!$E$15:$E$29,MATCH(B828&amp;"",'الإعدادات'!$A$15:$A$29,0)),"")</f>
        <v/>
      </c>
      <c r="N828" s="19">
        <f>IF(K828=1,(F828+G828)*INDEX('الإعدادات'!$E$15:$E$29,MATCH(B828&amp;"",'الإعدادات'!$A$15:$A$29,0)),"")</f>
        <v/>
      </c>
      <c r="O828" s="15">
        <f>IF(J828="متعثر",COUNTIF($J$6:J828,"متعثر"),"")</f>
        <v/>
      </c>
      <c r="P828" s="6">
        <f>IF(J828="","",IF(J828="بدون طالب","اختر الطالب",IF(J828="مادة غير موجودة","اختر المادة من الإعدادات",IF(COUNTIF('الطلاب'!$A$6:$A$305,A828&amp;"")=0,"الطالب غير موجود في الطلاب",IF(IF(ISNUMBER(C828),IF(ISNUMBER(F828),IF(C828&gt;F828,1,0),0),0)=1,"أعمال السنة أكبر من الحد الأقصى",IF(IF(ISNUMBER(D828),IF(ISNUMBER(G828),IF(D828&gt;G828,1,0),0),0)=1,"النهائي أكبر من الحد الأقصى",IF(J828="ناقص","درجة غير مكتوبة","")))))))</f>
        <v/>
      </c>
    </row>
    <row r="829">
      <c r="A829" s="5" t="n"/>
      <c r="B829" s="5" t="n"/>
      <c r="C829" s="18" t="n"/>
      <c r="D829" s="18" t="n"/>
      <c r="E829" s="6">
        <f>IF(B829&amp;""="","",IFERROR(INDEX('الإعدادات'!$B$15:$B$29,MATCH(B829&amp;"",'الإعدادات'!$A$15:$A$29,0)),""))</f>
        <v/>
      </c>
      <c r="F829" s="19">
        <f>IF(B829&amp;""="","",IFERROR(INDEX('الإعدادات'!$C$15:$C$29,MATCH(B829&amp;"",'الإعدادات'!$A$15:$A$29,0)),""))</f>
        <v/>
      </c>
      <c r="G829" s="19">
        <f>IF(B829&amp;""="","",IFERROR(INDEX('الإعدادات'!$D$15:$D$29,MATCH(B829&amp;"",'الإعدادات'!$A$15:$A$29,0)),""))</f>
        <v/>
      </c>
      <c r="H829" s="19">
        <f>IF(AND(ISNUMBER(C829),ISNUMBER(D829)),C829+D829,"")</f>
        <v/>
      </c>
      <c r="I829" s="20">
        <f>IF(ISNUMBER(H829),IF(ISNUMBER(F829),IF(F829+G829=0,"",H829/(F829+G829)),""),"")</f>
        <v/>
      </c>
      <c r="J829" s="6">
        <f>IF(AND(A829&amp;""="",B829&amp;""=""),"",IF(A829&amp;""="","بدون طالب",IF(NOT(ISNUMBER(F829)),"مادة غير موجودة",IF(I829="","ناقص",IF(I829&gt;='الإعدادات'!$B$4,"ناجح","متعثر")))))</f>
        <v/>
      </c>
      <c r="K829" s="21">
        <f>IF(J829="","",IF(OR(J829="ناجح",J829="متعثر"),1,0))</f>
        <v/>
      </c>
      <c r="L829" s="19">
        <f>IF(K829=1,C829*INDEX('الإعدادات'!$E$15:$E$29,MATCH(B829&amp;"",'الإعدادات'!$A$15:$A$29,0)),"")</f>
        <v/>
      </c>
      <c r="M829" s="19">
        <f>IF(K829=1,D829*INDEX('الإعدادات'!$E$15:$E$29,MATCH(B829&amp;"",'الإعدادات'!$A$15:$A$29,0)),"")</f>
        <v/>
      </c>
      <c r="N829" s="19">
        <f>IF(K829=1,(F829+G829)*INDEX('الإعدادات'!$E$15:$E$29,MATCH(B829&amp;"",'الإعدادات'!$A$15:$A$29,0)),"")</f>
        <v/>
      </c>
      <c r="O829" s="15">
        <f>IF(J829="متعثر",COUNTIF($J$6:J829,"متعثر"),"")</f>
        <v/>
      </c>
      <c r="P829" s="6">
        <f>IF(J829="","",IF(J829="بدون طالب","اختر الطالب",IF(J829="مادة غير موجودة","اختر المادة من الإعدادات",IF(COUNTIF('الطلاب'!$A$6:$A$305,A829&amp;"")=0,"الطالب غير موجود في الطلاب",IF(IF(ISNUMBER(C829),IF(ISNUMBER(F829),IF(C829&gt;F829,1,0),0),0)=1,"أعمال السنة أكبر من الحد الأقصى",IF(IF(ISNUMBER(D829),IF(ISNUMBER(G829),IF(D829&gt;G829,1,0),0),0)=1,"النهائي أكبر من الحد الأقصى",IF(J829="ناقص","درجة غير مكتوبة","")))))))</f>
        <v/>
      </c>
    </row>
    <row r="830">
      <c r="A830" s="5" t="n"/>
      <c r="B830" s="5" t="n"/>
      <c r="C830" s="18" t="n"/>
      <c r="D830" s="18" t="n"/>
      <c r="E830" s="6">
        <f>IF(B830&amp;""="","",IFERROR(INDEX('الإعدادات'!$B$15:$B$29,MATCH(B830&amp;"",'الإعدادات'!$A$15:$A$29,0)),""))</f>
        <v/>
      </c>
      <c r="F830" s="19">
        <f>IF(B830&amp;""="","",IFERROR(INDEX('الإعدادات'!$C$15:$C$29,MATCH(B830&amp;"",'الإعدادات'!$A$15:$A$29,0)),""))</f>
        <v/>
      </c>
      <c r="G830" s="19">
        <f>IF(B830&amp;""="","",IFERROR(INDEX('الإعدادات'!$D$15:$D$29,MATCH(B830&amp;"",'الإعدادات'!$A$15:$A$29,0)),""))</f>
        <v/>
      </c>
      <c r="H830" s="19">
        <f>IF(AND(ISNUMBER(C830),ISNUMBER(D830)),C830+D830,"")</f>
        <v/>
      </c>
      <c r="I830" s="20">
        <f>IF(ISNUMBER(H830),IF(ISNUMBER(F830),IF(F830+G830=0,"",H830/(F830+G830)),""),"")</f>
        <v/>
      </c>
      <c r="J830" s="6">
        <f>IF(AND(A830&amp;""="",B830&amp;""=""),"",IF(A830&amp;""="","بدون طالب",IF(NOT(ISNUMBER(F830)),"مادة غير موجودة",IF(I830="","ناقص",IF(I830&gt;='الإعدادات'!$B$4,"ناجح","متعثر")))))</f>
        <v/>
      </c>
      <c r="K830" s="21">
        <f>IF(J830="","",IF(OR(J830="ناجح",J830="متعثر"),1,0))</f>
        <v/>
      </c>
      <c r="L830" s="19">
        <f>IF(K830=1,C830*INDEX('الإعدادات'!$E$15:$E$29,MATCH(B830&amp;"",'الإعدادات'!$A$15:$A$29,0)),"")</f>
        <v/>
      </c>
      <c r="M830" s="19">
        <f>IF(K830=1,D830*INDEX('الإعدادات'!$E$15:$E$29,MATCH(B830&amp;"",'الإعدادات'!$A$15:$A$29,0)),"")</f>
        <v/>
      </c>
      <c r="N830" s="19">
        <f>IF(K830=1,(F830+G830)*INDEX('الإعدادات'!$E$15:$E$29,MATCH(B830&amp;"",'الإعدادات'!$A$15:$A$29,0)),"")</f>
        <v/>
      </c>
      <c r="O830" s="15">
        <f>IF(J830="متعثر",COUNTIF($J$6:J830,"متعثر"),"")</f>
        <v/>
      </c>
      <c r="P830" s="6">
        <f>IF(J830="","",IF(J830="بدون طالب","اختر الطالب",IF(J830="مادة غير موجودة","اختر المادة من الإعدادات",IF(COUNTIF('الطلاب'!$A$6:$A$305,A830&amp;"")=0,"الطالب غير موجود في الطلاب",IF(IF(ISNUMBER(C830),IF(ISNUMBER(F830),IF(C830&gt;F830,1,0),0),0)=1,"أعمال السنة أكبر من الحد الأقصى",IF(IF(ISNUMBER(D830),IF(ISNUMBER(G830),IF(D830&gt;G830,1,0),0),0)=1,"النهائي أكبر من الحد الأقصى",IF(J830="ناقص","درجة غير مكتوبة","")))))))</f>
        <v/>
      </c>
    </row>
    <row r="831">
      <c r="A831" s="5" t="n"/>
      <c r="B831" s="5" t="n"/>
      <c r="C831" s="18" t="n"/>
      <c r="D831" s="18" t="n"/>
      <c r="E831" s="6">
        <f>IF(B831&amp;""="","",IFERROR(INDEX('الإعدادات'!$B$15:$B$29,MATCH(B831&amp;"",'الإعدادات'!$A$15:$A$29,0)),""))</f>
        <v/>
      </c>
      <c r="F831" s="19">
        <f>IF(B831&amp;""="","",IFERROR(INDEX('الإعدادات'!$C$15:$C$29,MATCH(B831&amp;"",'الإعدادات'!$A$15:$A$29,0)),""))</f>
        <v/>
      </c>
      <c r="G831" s="19">
        <f>IF(B831&amp;""="","",IFERROR(INDEX('الإعدادات'!$D$15:$D$29,MATCH(B831&amp;"",'الإعدادات'!$A$15:$A$29,0)),""))</f>
        <v/>
      </c>
      <c r="H831" s="19">
        <f>IF(AND(ISNUMBER(C831),ISNUMBER(D831)),C831+D831,"")</f>
        <v/>
      </c>
      <c r="I831" s="20">
        <f>IF(ISNUMBER(H831),IF(ISNUMBER(F831),IF(F831+G831=0,"",H831/(F831+G831)),""),"")</f>
        <v/>
      </c>
      <c r="J831" s="6">
        <f>IF(AND(A831&amp;""="",B831&amp;""=""),"",IF(A831&amp;""="","بدون طالب",IF(NOT(ISNUMBER(F831)),"مادة غير موجودة",IF(I831="","ناقص",IF(I831&gt;='الإعدادات'!$B$4,"ناجح","متعثر")))))</f>
        <v/>
      </c>
      <c r="K831" s="21">
        <f>IF(J831="","",IF(OR(J831="ناجح",J831="متعثر"),1,0))</f>
        <v/>
      </c>
      <c r="L831" s="19">
        <f>IF(K831=1,C831*INDEX('الإعدادات'!$E$15:$E$29,MATCH(B831&amp;"",'الإعدادات'!$A$15:$A$29,0)),"")</f>
        <v/>
      </c>
      <c r="M831" s="19">
        <f>IF(K831=1,D831*INDEX('الإعدادات'!$E$15:$E$29,MATCH(B831&amp;"",'الإعدادات'!$A$15:$A$29,0)),"")</f>
        <v/>
      </c>
      <c r="N831" s="19">
        <f>IF(K831=1,(F831+G831)*INDEX('الإعدادات'!$E$15:$E$29,MATCH(B831&amp;"",'الإعدادات'!$A$15:$A$29,0)),"")</f>
        <v/>
      </c>
      <c r="O831" s="15">
        <f>IF(J831="متعثر",COUNTIF($J$6:J831,"متعثر"),"")</f>
        <v/>
      </c>
      <c r="P831" s="6">
        <f>IF(J831="","",IF(J831="بدون طالب","اختر الطالب",IF(J831="مادة غير موجودة","اختر المادة من الإعدادات",IF(COUNTIF('الطلاب'!$A$6:$A$305,A831&amp;"")=0,"الطالب غير موجود في الطلاب",IF(IF(ISNUMBER(C831),IF(ISNUMBER(F831),IF(C831&gt;F831,1,0),0),0)=1,"أعمال السنة أكبر من الحد الأقصى",IF(IF(ISNUMBER(D831),IF(ISNUMBER(G831),IF(D831&gt;G831,1,0),0),0)=1,"النهائي أكبر من الحد الأقصى",IF(J831="ناقص","درجة غير مكتوبة","")))))))</f>
        <v/>
      </c>
    </row>
    <row r="832">
      <c r="A832" s="5" t="n"/>
      <c r="B832" s="5" t="n"/>
      <c r="C832" s="18" t="n"/>
      <c r="D832" s="18" t="n"/>
      <c r="E832" s="6">
        <f>IF(B832&amp;""="","",IFERROR(INDEX('الإعدادات'!$B$15:$B$29,MATCH(B832&amp;"",'الإعدادات'!$A$15:$A$29,0)),""))</f>
        <v/>
      </c>
      <c r="F832" s="19">
        <f>IF(B832&amp;""="","",IFERROR(INDEX('الإعدادات'!$C$15:$C$29,MATCH(B832&amp;"",'الإعدادات'!$A$15:$A$29,0)),""))</f>
        <v/>
      </c>
      <c r="G832" s="19">
        <f>IF(B832&amp;""="","",IFERROR(INDEX('الإعدادات'!$D$15:$D$29,MATCH(B832&amp;"",'الإعدادات'!$A$15:$A$29,0)),""))</f>
        <v/>
      </c>
      <c r="H832" s="19">
        <f>IF(AND(ISNUMBER(C832),ISNUMBER(D832)),C832+D832,"")</f>
        <v/>
      </c>
      <c r="I832" s="20">
        <f>IF(ISNUMBER(H832),IF(ISNUMBER(F832),IF(F832+G832=0,"",H832/(F832+G832)),""),"")</f>
        <v/>
      </c>
      <c r="J832" s="6">
        <f>IF(AND(A832&amp;""="",B832&amp;""=""),"",IF(A832&amp;""="","بدون طالب",IF(NOT(ISNUMBER(F832)),"مادة غير موجودة",IF(I832="","ناقص",IF(I832&gt;='الإعدادات'!$B$4,"ناجح","متعثر")))))</f>
        <v/>
      </c>
      <c r="K832" s="21">
        <f>IF(J832="","",IF(OR(J832="ناجح",J832="متعثر"),1,0))</f>
        <v/>
      </c>
      <c r="L832" s="19">
        <f>IF(K832=1,C832*INDEX('الإعدادات'!$E$15:$E$29,MATCH(B832&amp;"",'الإعدادات'!$A$15:$A$29,0)),"")</f>
        <v/>
      </c>
      <c r="M832" s="19">
        <f>IF(K832=1,D832*INDEX('الإعدادات'!$E$15:$E$29,MATCH(B832&amp;"",'الإعدادات'!$A$15:$A$29,0)),"")</f>
        <v/>
      </c>
      <c r="N832" s="19">
        <f>IF(K832=1,(F832+G832)*INDEX('الإعدادات'!$E$15:$E$29,MATCH(B832&amp;"",'الإعدادات'!$A$15:$A$29,0)),"")</f>
        <v/>
      </c>
      <c r="O832" s="15">
        <f>IF(J832="متعثر",COUNTIF($J$6:J832,"متعثر"),"")</f>
        <v/>
      </c>
      <c r="P832" s="6">
        <f>IF(J832="","",IF(J832="بدون طالب","اختر الطالب",IF(J832="مادة غير موجودة","اختر المادة من الإعدادات",IF(COUNTIF('الطلاب'!$A$6:$A$305,A832&amp;"")=0,"الطالب غير موجود في الطلاب",IF(IF(ISNUMBER(C832),IF(ISNUMBER(F832),IF(C832&gt;F832,1,0),0),0)=1,"أعمال السنة أكبر من الحد الأقصى",IF(IF(ISNUMBER(D832),IF(ISNUMBER(G832),IF(D832&gt;G832,1,0),0),0)=1,"النهائي أكبر من الحد الأقصى",IF(J832="ناقص","درجة غير مكتوبة","")))))))</f>
        <v/>
      </c>
    </row>
    <row r="833">
      <c r="A833" s="5" t="n"/>
      <c r="B833" s="5" t="n"/>
      <c r="C833" s="18" t="n"/>
      <c r="D833" s="18" t="n"/>
      <c r="E833" s="6">
        <f>IF(B833&amp;""="","",IFERROR(INDEX('الإعدادات'!$B$15:$B$29,MATCH(B833&amp;"",'الإعدادات'!$A$15:$A$29,0)),""))</f>
        <v/>
      </c>
      <c r="F833" s="19">
        <f>IF(B833&amp;""="","",IFERROR(INDEX('الإعدادات'!$C$15:$C$29,MATCH(B833&amp;"",'الإعدادات'!$A$15:$A$29,0)),""))</f>
        <v/>
      </c>
      <c r="G833" s="19">
        <f>IF(B833&amp;""="","",IFERROR(INDEX('الإعدادات'!$D$15:$D$29,MATCH(B833&amp;"",'الإعدادات'!$A$15:$A$29,0)),""))</f>
        <v/>
      </c>
      <c r="H833" s="19">
        <f>IF(AND(ISNUMBER(C833),ISNUMBER(D833)),C833+D833,"")</f>
        <v/>
      </c>
      <c r="I833" s="20">
        <f>IF(ISNUMBER(H833),IF(ISNUMBER(F833),IF(F833+G833=0,"",H833/(F833+G833)),""),"")</f>
        <v/>
      </c>
      <c r="J833" s="6">
        <f>IF(AND(A833&amp;""="",B833&amp;""=""),"",IF(A833&amp;""="","بدون طالب",IF(NOT(ISNUMBER(F833)),"مادة غير موجودة",IF(I833="","ناقص",IF(I833&gt;='الإعدادات'!$B$4,"ناجح","متعثر")))))</f>
        <v/>
      </c>
      <c r="K833" s="21">
        <f>IF(J833="","",IF(OR(J833="ناجح",J833="متعثر"),1,0))</f>
        <v/>
      </c>
      <c r="L833" s="19">
        <f>IF(K833=1,C833*INDEX('الإعدادات'!$E$15:$E$29,MATCH(B833&amp;"",'الإعدادات'!$A$15:$A$29,0)),"")</f>
        <v/>
      </c>
      <c r="M833" s="19">
        <f>IF(K833=1,D833*INDEX('الإعدادات'!$E$15:$E$29,MATCH(B833&amp;"",'الإعدادات'!$A$15:$A$29,0)),"")</f>
        <v/>
      </c>
      <c r="N833" s="19">
        <f>IF(K833=1,(F833+G833)*INDEX('الإعدادات'!$E$15:$E$29,MATCH(B833&amp;"",'الإعدادات'!$A$15:$A$29,0)),"")</f>
        <v/>
      </c>
      <c r="O833" s="15">
        <f>IF(J833="متعثر",COUNTIF($J$6:J833,"متعثر"),"")</f>
        <v/>
      </c>
      <c r="P833" s="6">
        <f>IF(J833="","",IF(J833="بدون طالب","اختر الطالب",IF(J833="مادة غير موجودة","اختر المادة من الإعدادات",IF(COUNTIF('الطلاب'!$A$6:$A$305,A833&amp;"")=0,"الطالب غير موجود في الطلاب",IF(IF(ISNUMBER(C833),IF(ISNUMBER(F833),IF(C833&gt;F833,1,0),0),0)=1,"أعمال السنة أكبر من الحد الأقصى",IF(IF(ISNUMBER(D833),IF(ISNUMBER(G833),IF(D833&gt;G833,1,0),0),0)=1,"النهائي أكبر من الحد الأقصى",IF(J833="ناقص","درجة غير مكتوبة","")))))))</f>
        <v/>
      </c>
    </row>
    <row r="834">
      <c r="A834" s="5" t="n"/>
      <c r="B834" s="5" t="n"/>
      <c r="C834" s="18" t="n"/>
      <c r="D834" s="18" t="n"/>
      <c r="E834" s="6">
        <f>IF(B834&amp;""="","",IFERROR(INDEX('الإعدادات'!$B$15:$B$29,MATCH(B834&amp;"",'الإعدادات'!$A$15:$A$29,0)),""))</f>
        <v/>
      </c>
      <c r="F834" s="19">
        <f>IF(B834&amp;""="","",IFERROR(INDEX('الإعدادات'!$C$15:$C$29,MATCH(B834&amp;"",'الإعدادات'!$A$15:$A$29,0)),""))</f>
        <v/>
      </c>
      <c r="G834" s="19">
        <f>IF(B834&amp;""="","",IFERROR(INDEX('الإعدادات'!$D$15:$D$29,MATCH(B834&amp;"",'الإعدادات'!$A$15:$A$29,0)),""))</f>
        <v/>
      </c>
      <c r="H834" s="19">
        <f>IF(AND(ISNUMBER(C834),ISNUMBER(D834)),C834+D834,"")</f>
        <v/>
      </c>
      <c r="I834" s="20">
        <f>IF(ISNUMBER(H834),IF(ISNUMBER(F834),IF(F834+G834=0,"",H834/(F834+G834)),""),"")</f>
        <v/>
      </c>
      <c r="J834" s="6">
        <f>IF(AND(A834&amp;""="",B834&amp;""=""),"",IF(A834&amp;""="","بدون طالب",IF(NOT(ISNUMBER(F834)),"مادة غير موجودة",IF(I834="","ناقص",IF(I834&gt;='الإعدادات'!$B$4,"ناجح","متعثر")))))</f>
        <v/>
      </c>
      <c r="K834" s="21">
        <f>IF(J834="","",IF(OR(J834="ناجح",J834="متعثر"),1,0))</f>
        <v/>
      </c>
      <c r="L834" s="19">
        <f>IF(K834=1,C834*INDEX('الإعدادات'!$E$15:$E$29,MATCH(B834&amp;"",'الإعدادات'!$A$15:$A$29,0)),"")</f>
        <v/>
      </c>
      <c r="M834" s="19">
        <f>IF(K834=1,D834*INDEX('الإعدادات'!$E$15:$E$29,MATCH(B834&amp;"",'الإعدادات'!$A$15:$A$29,0)),"")</f>
        <v/>
      </c>
      <c r="N834" s="19">
        <f>IF(K834=1,(F834+G834)*INDEX('الإعدادات'!$E$15:$E$29,MATCH(B834&amp;"",'الإعدادات'!$A$15:$A$29,0)),"")</f>
        <v/>
      </c>
      <c r="O834" s="15">
        <f>IF(J834="متعثر",COUNTIF($J$6:J834,"متعثر"),"")</f>
        <v/>
      </c>
      <c r="P834" s="6">
        <f>IF(J834="","",IF(J834="بدون طالب","اختر الطالب",IF(J834="مادة غير موجودة","اختر المادة من الإعدادات",IF(COUNTIF('الطلاب'!$A$6:$A$305,A834&amp;"")=0,"الطالب غير موجود في الطلاب",IF(IF(ISNUMBER(C834),IF(ISNUMBER(F834),IF(C834&gt;F834,1,0),0),0)=1,"أعمال السنة أكبر من الحد الأقصى",IF(IF(ISNUMBER(D834),IF(ISNUMBER(G834),IF(D834&gt;G834,1,0),0),0)=1,"النهائي أكبر من الحد الأقصى",IF(J834="ناقص","درجة غير مكتوبة","")))))))</f>
        <v/>
      </c>
    </row>
    <row r="835">
      <c r="A835" s="5" t="n"/>
      <c r="B835" s="5" t="n"/>
      <c r="C835" s="18" t="n"/>
      <c r="D835" s="18" t="n"/>
      <c r="E835" s="6">
        <f>IF(B835&amp;""="","",IFERROR(INDEX('الإعدادات'!$B$15:$B$29,MATCH(B835&amp;"",'الإعدادات'!$A$15:$A$29,0)),""))</f>
        <v/>
      </c>
      <c r="F835" s="19">
        <f>IF(B835&amp;""="","",IFERROR(INDEX('الإعدادات'!$C$15:$C$29,MATCH(B835&amp;"",'الإعدادات'!$A$15:$A$29,0)),""))</f>
        <v/>
      </c>
      <c r="G835" s="19">
        <f>IF(B835&amp;""="","",IFERROR(INDEX('الإعدادات'!$D$15:$D$29,MATCH(B835&amp;"",'الإعدادات'!$A$15:$A$29,0)),""))</f>
        <v/>
      </c>
      <c r="H835" s="19">
        <f>IF(AND(ISNUMBER(C835),ISNUMBER(D835)),C835+D835,"")</f>
        <v/>
      </c>
      <c r="I835" s="20">
        <f>IF(ISNUMBER(H835),IF(ISNUMBER(F835),IF(F835+G835=0,"",H835/(F835+G835)),""),"")</f>
        <v/>
      </c>
      <c r="J835" s="6">
        <f>IF(AND(A835&amp;""="",B835&amp;""=""),"",IF(A835&amp;""="","بدون طالب",IF(NOT(ISNUMBER(F835)),"مادة غير موجودة",IF(I835="","ناقص",IF(I835&gt;='الإعدادات'!$B$4,"ناجح","متعثر")))))</f>
        <v/>
      </c>
      <c r="K835" s="21">
        <f>IF(J835="","",IF(OR(J835="ناجح",J835="متعثر"),1,0))</f>
        <v/>
      </c>
      <c r="L835" s="19">
        <f>IF(K835=1,C835*INDEX('الإعدادات'!$E$15:$E$29,MATCH(B835&amp;"",'الإعدادات'!$A$15:$A$29,0)),"")</f>
        <v/>
      </c>
      <c r="M835" s="19">
        <f>IF(K835=1,D835*INDEX('الإعدادات'!$E$15:$E$29,MATCH(B835&amp;"",'الإعدادات'!$A$15:$A$29,0)),"")</f>
        <v/>
      </c>
      <c r="N835" s="19">
        <f>IF(K835=1,(F835+G835)*INDEX('الإعدادات'!$E$15:$E$29,MATCH(B835&amp;"",'الإعدادات'!$A$15:$A$29,0)),"")</f>
        <v/>
      </c>
      <c r="O835" s="15">
        <f>IF(J835="متعثر",COUNTIF($J$6:J835,"متعثر"),"")</f>
        <v/>
      </c>
      <c r="P835" s="6">
        <f>IF(J835="","",IF(J835="بدون طالب","اختر الطالب",IF(J835="مادة غير موجودة","اختر المادة من الإعدادات",IF(COUNTIF('الطلاب'!$A$6:$A$305,A835&amp;"")=0,"الطالب غير موجود في الطلاب",IF(IF(ISNUMBER(C835),IF(ISNUMBER(F835),IF(C835&gt;F835,1,0),0),0)=1,"أعمال السنة أكبر من الحد الأقصى",IF(IF(ISNUMBER(D835),IF(ISNUMBER(G835),IF(D835&gt;G835,1,0),0),0)=1,"النهائي أكبر من الحد الأقصى",IF(J835="ناقص","درجة غير مكتوبة","")))))))</f>
        <v/>
      </c>
    </row>
    <row r="836">
      <c r="A836" s="5" t="n"/>
      <c r="B836" s="5" t="n"/>
      <c r="C836" s="18" t="n"/>
      <c r="D836" s="18" t="n"/>
      <c r="E836" s="6">
        <f>IF(B836&amp;""="","",IFERROR(INDEX('الإعدادات'!$B$15:$B$29,MATCH(B836&amp;"",'الإعدادات'!$A$15:$A$29,0)),""))</f>
        <v/>
      </c>
      <c r="F836" s="19">
        <f>IF(B836&amp;""="","",IFERROR(INDEX('الإعدادات'!$C$15:$C$29,MATCH(B836&amp;"",'الإعدادات'!$A$15:$A$29,0)),""))</f>
        <v/>
      </c>
      <c r="G836" s="19">
        <f>IF(B836&amp;""="","",IFERROR(INDEX('الإعدادات'!$D$15:$D$29,MATCH(B836&amp;"",'الإعدادات'!$A$15:$A$29,0)),""))</f>
        <v/>
      </c>
      <c r="H836" s="19">
        <f>IF(AND(ISNUMBER(C836),ISNUMBER(D836)),C836+D836,"")</f>
        <v/>
      </c>
      <c r="I836" s="20">
        <f>IF(ISNUMBER(H836),IF(ISNUMBER(F836),IF(F836+G836=0,"",H836/(F836+G836)),""),"")</f>
        <v/>
      </c>
      <c r="J836" s="6">
        <f>IF(AND(A836&amp;""="",B836&amp;""=""),"",IF(A836&amp;""="","بدون طالب",IF(NOT(ISNUMBER(F836)),"مادة غير موجودة",IF(I836="","ناقص",IF(I836&gt;='الإعدادات'!$B$4,"ناجح","متعثر")))))</f>
        <v/>
      </c>
      <c r="K836" s="21">
        <f>IF(J836="","",IF(OR(J836="ناجح",J836="متعثر"),1,0))</f>
        <v/>
      </c>
      <c r="L836" s="19">
        <f>IF(K836=1,C836*INDEX('الإعدادات'!$E$15:$E$29,MATCH(B836&amp;"",'الإعدادات'!$A$15:$A$29,0)),"")</f>
        <v/>
      </c>
      <c r="M836" s="19">
        <f>IF(K836=1,D836*INDEX('الإعدادات'!$E$15:$E$29,MATCH(B836&amp;"",'الإعدادات'!$A$15:$A$29,0)),"")</f>
        <v/>
      </c>
      <c r="N836" s="19">
        <f>IF(K836=1,(F836+G836)*INDEX('الإعدادات'!$E$15:$E$29,MATCH(B836&amp;"",'الإعدادات'!$A$15:$A$29,0)),"")</f>
        <v/>
      </c>
      <c r="O836" s="15">
        <f>IF(J836="متعثر",COUNTIF($J$6:J836,"متعثر"),"")</f>
        <v/>
      </c>
      <c r="P836" s="6">
        <f>IF(J836="","",IF(J836="بدون طالب","اختر الطالب",IF(J836="مادة غير موجودة","اختر المادة من الإعدادات",IF(COUNTIF('الطلاب'!$A$6:$A$305,A836&amp;"")=0,"الطالب غير موجود في الطلاب",IF(IF(ISNUMBER(C836),IF(ISNUMBER(F836),IF(C836&gt;F836,1,0),0),0)=1,"أعمال السنة أكبر من الحد الأقصى",IF(IF(ISNUMBER(D836),IF(ISNUMBER(G836),IF(D836&gt;G836,1,0),0),0)=1,"النهائي أكبر من الحد الأقصى",IF(J836="ناقص","درجة غير مكتوبة","")))))))</f>
        <v/>
      </c>
    </row>
    <row r="837">
      <c r="A837" s="5" t="n"/>
      <c r="B837" s="5" t="n"/>
      <c r="C837" s="18" t="n"/>
      <c r="D837" s="18" t="n"/>
      <c r="E837" s="6">
        <f>IF(B837&amp;""="","",IFERROR(INDEX('الإعدادات'!$B$15:$B$29,MATCH(B837&amp;"",'الإعدادات'!$A$15:$A$29,0)),""))</f>
        <v/>
      </c>
      <c r="F837" s="19">
        <f>IF(B837&amp;""="","",IFERROR(INDEX('الإعدادات'!$C$15:$C$29,MATCH(B837&amp;"",'الإعدادات'!$A$15:$A$29,0)),""))</f>
        <v/>
      </c>
      <c r="G837" s="19">
        <f>IF(B837&amp;""="","",IFERROR(INDEX('الإعدادات'!$D$15:$D$29,MATCH(B837&amp;"",'الإعدادات'!$A$15:$A$29,0)),""))</f>
        <v/>
      </c>
      <c r="H837" s="19">
        <f>IF(AND(ISNUMBER(C837),ISNUMBER(D837)),C837+D837,"")</f>
        <v/>
      </c>
      <c r="I837" s="20">
        <f>IF(ISNUMBER(H837),IF(ISNUMBER(F837),IF(F837+G837=0,"",H837/(F837+G837)),""),"")</f>
        <v/>
      </c>
      <c r="J837" s="6">
        <f>IF(AND(A837&amp;""="",B837&amp;""=""),"",IF(A837&amp;""="","بدون طالب",IF(NOT(ISNUMBER(F837)),"مادة غير موجودة",IF(I837="","ناقص",IF(I837&gt;='الإعدادات'!$B$4,"ناجح","متعثر")))))</f>
        <v/>
      </c>
      <c r="K837" s="21">
        <f>IF(J837="","",IF(OR(J837="ناجح",J837="متعثر"),1,0))</f>
        <v/>
      </c>
      <c r="L837" s="19">
        <f>IF(K837=1,C837*INDEX('الإعدادات'!$E$15:$E$29,MATCH(B837&amp;"",'الإعدادات'!$A$15:$A$29,0)),"")</f>
        <v/>
      </c>
      <c r="M837" s="19">
        <f>IF(K837=1,D837*INDEX('الإعدادات'!$E$15:$E$29,MATCH(B837&amp;"",'الإعدادات'!$A$15:$A$29,0)),"")</f>
        <v/>
      </c>
      <c r="N837" s="19">
        <f>IF(K837=1,(F837+G837)*INDEX('الإعدادات'!$E$15:$E$29,MATCH(B837&amp;"",'الإعدادات'!$A$15:$A$29,0)),"")</f>
        <v/>
      </c>
      <c r="O837" s="15">
        <f>IF(J837="متعثر",COUNTIF($J$6:J837,"متعثر"),"")</f>
        <v/>
      </c>
      <c r="P837" s="6">
        <f>IF(J837="","",IF(J837="بدون طالب","اختر الطالب",IF(J837="مادة غير موجودة","اختر المادة من الإعدادات",IF(COUNTIF('الطلاب'!$A$6:$A$305,A837&amp;"")=0,"الطالب غير موجود في الطلاب",IF(IF(ISNUMBER(C837),IF(ISNUMBER(F837),IF(C837&gt;F837,1,0),0),0)=1,"أعمال السنة أكبر من الحد الأقصى",IF(IF(ISNUMBER(D837),IF(ISNUMBER(G837),IF(D837&gt;G837,1,0),0),0)=1,"النهائي أكبر من الحد الأقصى",IF(J837="ناقص","درجة غير مكتوبة","")))))))</f>
        <v/>
      </c>
    </row>
    <row r="838">
      <c r="A838" s="5" t="n"/>
      <c r="B838" s="5" t="n"/>
      <c r="C838" s="18" t="n"/>
      <c r="D838" s="18" t="n"/>
      <c r="E838" s="6">
        <f>IF(B838&amp;""="","",IFERROR(INDEX('الإعدادات'!$B$15:$B$29,MATCH(B838&amp;"",'الإعدادات'!$A$15:$A$29,0)),""))</f>
        <v/>
      </c>
      <c r="F838" s="19">
        <f>IF(B838&amp;""="","",IFERROR(INDEX('الإعدادات'!$C$15:$C$29,MATCH(B838&amp;"",'الإعدادات'!$A$15:$A$29,0)),""))</f>
        <v/>
      </c>
      <c r="G838" s="19">
        <f>IF(B838&amp;""="","",IFERROR(INDEX('الإعدادات'!$D$15:$D$29,MATCH(B838&amp;"",'الإعدادات'!$A$15:$A$29,0)),""))</f>
        <v/>
      </c>
      <c r="H838" s="19">
        <f>IF(AND(ISNUMBER(C838),ISNUMBER(D838)),C838+D838,"")</f>
        <v/>
      </c>
      <c r="I838" s="20">
        <f>IF(ISNUMBER(H838),IF(ISNUMBER(F838),IF(F838+G838=0,"",H838/(F838+G838)),""),"")</f>
        <v/>
      </c>
      <c r="J838" s="6">
        <f>IF(AND(A838&amp;""="",B838&amp;""=""),"",IF(A838&amp;""="","بدون طالب",IF(NOT(ISNUMBER(F838)),"مادة غير موجودة",IF(I838="","ناقص",IF(I838&gt;='الإعدادات'!$B$4,"ناجح","متعثر")))))</f>
        <v/>
      </c>
      <c r="K838" s="21">
        <f>IF(J838="","",IF(OR(J838="ناجح",J838="متعثر"),1,0))</f>
        <v/>
      </c>
      <c r="L838" s="19">
        <f>IF(K838=1,C838*INDEX('الإعدادات'!$E$15:$E$29,MATCH(B838&amp;"",'الإعدادات'!$A$15:$A$29,0)),"")</f>
        <v/>
      </c>
      <c r="M838" s="19">
        <f>IF(K838=1,D838*INDEX('الإعدادات'!$E$15:$E$29,MATCH(B838&amp;"",'الإعدادات'!$A$15:$A$29,0)),"")</f>
        <v/>
      </c>
      <c r="N838" s="19">
        <f>IF(K838=1,(F838+G838)*INDEX('الإعدادات'!$E$15:$E$29,MATCH(B838&amp;"",'الإعدادات'!$A$15:$A$29,0)),"")</f>
        <v/>
      </c>
      <c r="O838" s="15">
        <f>IF(J838="متعثر",COUNTIF($J$6:J838,"متعثر"),"")</f>
        <v/>
      </c>
      <c r="P838" s="6">
        <f>IF(J838="","",IF(J838="بدون طالب","اختر الطالب",IF(J838="مادة غير موجودة","اختر المادة من الإعدادات",IF(COUNTIF('الطلاب'!$A$6:$A$305,A838&amp;"")=0,"الطالب غير موجود في الطلاب",IF(IF(ISNUMBER(C838),IF(ISNUMBER(F838),IF(C838&gt;F838,1,0),0),0)=1,"أعمال السنة أكبر من الحد الأقصى",IF(IF(ISNUMBER(D838),IF(ISNUMBER(G838),IF(D838&gt;G838,1,0),0),0)=1,"النهائي أكبر من الحد الأقصى",IF(J838="ناقص","درجة غير مكتوبة","")))))))</f>
        <v/>
      </c>
    </row>
    <row r="839">
      <c r="A839" s="5" t="n"/>
      <c r="B839" s="5" t="n"/>
      <c r="C839" s="18" t="n"/>
      <c r="D839" s="18" t="n"/>
      <c r="E839" s="6">
        <f>IF(B839&amp;""="","",IFERROR(INDEX('الإعدادات'!$B$15:$B$29,MATCH(B839&amp;"",'الإعدادات'!$A$15:$A$29,0)),""))</f>
        <v/>
      </c>
      <c r="F839" s="19">
        <f>IF(B839&amp;""="","",IFERROR(INDEX('الإعدادات'!$C$15:$C$29,MATCH(B839&amp;"",'الإعدادات'!$A$15:$A$29,0)),""))</f>
        <v/>
      </c>
      <c r="G839" s="19">
        <f>IF(B839&amp;""="","",IFERROR(INDEX('الإعدادات'!$D$15:$D$29,MATCH(B839&amp;"",'الإعدادات'!$A$15:$A$29,0)),""))</f>
        <v/>
      </c>
      <c r="H839" s="19">
        <f>IF(AND(ISNUMBER(C839),ISNUMBER(D839)),C839+D839,"")</f>
        <v/>
      </c>
      <c r="I839" s="20">
        <f>IF(ISNUMBER(H839),IF(ISNUMBER(F839),IF(F839+G839=0,"",H839/(F839+G839)),""),"")</f>
        <v/>
      </c>
      <c r="J839" s="6">
        <f>IF(AND(A839&amp;""="",B839&amp;""=""),"",IF(A839&amp;""="","بدون طالب",IF(NOT(ISNUMBER(F839)),"مادة غير موجودة",IF(I839="","ناقص",IF(I839&gt;='الإعدادات'!$B$4,"ناجح","متعثر")))))</f>
        <v/>
      </c>
      <c r="K839" s="21">
        <f>IF(J839="","",IF(OR(J839="ناجح",J839="متعثر"),1,0))</f>
        <v/>
      </c>
      <c r="L839" s="19">
        <f>IF(K839=1,C839*INDEX('الإعدادات'!$E$15:$E$29,MATCH(B839&amp;"",'الإعدادات'!$A$15:$A$29,0)),"")</f>
        <v/>
      </c>
      <c r="M839" s="19">
        <f>IF(K839=1,D839*INDEX('الإعدادات'!$E$15:$E$29,MATCH(B839&amp;"",'الإعدادات'!$A$15:$A$29,0)),"")</f>
        <v/>
      </c>
      <c r="N839" s="19">
        <f>IF(K839=1,(F839+G839)*INDEX('الإعدادات'!$E$15:$E$29,MATCH(B839&amp;"",'الإعدادات'!$A$15:$A$29,0)),"")</f>
        <v/>
      </c>
      <c r="O839" s="15">
        <f>IF(J839="متعثر",COUNTIF($J$6:J839,"متعثر"),"")</f>
        <v/>
      </c>
      <c r="P839" s="6">
        <f>IF(J839="","",IF(J839="بدون طالب","اختر الطالب",IF(J839="مادة غير موجودة","اختر المادة من الإعدادات",IF(COUNTIF('الطلاب'!$A$6:$A$305,A839&amp;"")=0,"الطالب غير موجود في الطلاب",IF(IF(ISNUMBER(C839),IF(ISNUMBER(F839),IF(C839&gt;F839,1,0),0),0)=1,"أعمال السنة أكبر من الحد الأقصى",IF(IF(ISNUMBER(D839),IF(ISNUMBER(G839),IF(D839&gt;G839,1,0),0),0)=1,"النهائي أكبر من الحد الأقصى",IF(J839="ناقص","درجة غير مكتوبة","")))))))</f>
        <v/>
      </c>
    </row>
    <row r="840">
      <c r="A840" s="5" t="n"/>
      <c r="B840" s="5" t="n"/>
      <c r="C840" s="18" t="n"/>
      <c r="D840" s="18" t="n"/>
      <c r="E840" s="6">
        <f>IF(B840&amp;""="","",IFERROR(INDEX('الإعدادات'!$B$15:$B$29,MATCH(B840&amp;"",'الإعدادات'!$A$15:$A$29,0)),""))</f>
        <v/>
      </c>
      <c r="F840" s="19">
        <f>IF(B840&amp;""="","",IFERROR(INDEX('الإعدادات'!$C$15:$C$29,MATCH(B840&amp;"",'الإعدادات'!$A$15:$A$29,0)),""))</f>
        <v/>
      </c>
      <c r="G840" s="19">
        <f>IF(B840&amp;""="","",IFERROR(INDEX('الإعدادات'!$D$15:$D$29,MATCH(B840&amp;"",'الإعدادات'!$A$15:$A$29,0)),""))</f>
        <v/>
      </c>
      <c r="H840" s="19">
        <f>IF(AND(ISNUMBER(C840),ISNUMBER(D840)),C840+D840,"")</f>
        <v/>
      </c>
      <c r="I840" s="20">
        <f>IF(ISNUMBER(H840),IF(ISNUMBER(F840),IF(F840+G840=0,"",H840/(F840+G840)),""),"")</f>
        <v/>
      </c>
      <c r="J840" s="6">
        <f>IF(AND(A840&amp;""="",B840&amp;""=""),"",IF(A840&amp;""="","بدون طالب",IF(NOT(ISNUMBER(F840)),"مادة غير موجودة",IF(I840="","ناقص",IF(I840&gt;='الإعدادات'!$B$4,"ناجح","متعثر")))))</f>
        <v/>
      </c>
      <c r="K840" s="21">
        <f>IF(J840="","",IF(OR(J840="ناجح",J840="متعثر"),1,0))</f>
        <v/>
      </c>
      <c r="L840" s="19">
        <f>IF(K840=1,C840*INDEX('الإعدادات'!$E$15:$E$29,MATCH(B840&amp;"",'الإعدادات'!$A$15:$A$29,0)),"")</f>
        <v/>
      </c>
      <c r="M840" s="19">
        <f>IF(K840=1,D840*INDEX('الإعدادات'!$E$15:$E$29,MATCH(B840&amp;"",'الإعدادات'!$A$15:$A$29,0)),"")</f>
        <v/>
      </c>
      <c r="N840" s="19">
        <f>IF(K840=1,(F840+G840)*INDEX('الإعدادات'!$E$15:$E$29,MATCH(B840&amp;"",'الإعدادات'!$A$15:$A$29,0)),"")</f>
        <v/>
      </c>
      <c r="O840" s="15">
        <f>IF(J840="متعثر",COUNTIF($J$6:J840,"متعثر"),"")</f>
        <v/>
      </c>
      <c r="P840" s="6">
        <f>IF(J840="","",IF(J840="بدون طالب","اختر الطالب",IF(J840="مادة غير موجودة","اختر المادة من الإعدادات",IF(COUNTIF('الطلاب'!$A$6:$A$305,A840&amp;"")=0,"الطالب غير موجود في الطلاب",IF(IF(ISNUMBER(C840),IF(ISNUMBER(F840),IF(C840&gt;F840,1,0),0),0)=1,"أعمال السنة أكبر من الحد الأقصى",IF(IF(ISNUMBER(D840),IF(ISNUMBER(G840),IF(D840&gt;G840,1,0),0),0)=1,"النهائي أكبر من الحد الأقصى",IF(J840="ناقص","درجة غير مكتوبة","")))))))</f>
        <v/>
      </c>
    </row>
    <row r="841">
      <c r="A841" s="5" t="n"/>
      <c r="B841" s="5" t="n"/>
      <c r="C841" s="18" t="n"/>
      <c r="D841" s="18" t="n"/>
      <c r="E841" s="6">
        <f>IF(B841&amp;""="","",IFERROR(INDEX('الإعدادات'!$B$15:$B$29,MATCH(B841&amp;"",'الإعدادات'!$A$15:$A$29,0)),""))</f>
        <v/>
      </c>
      <c r="F841" s="19">
        <f>IF(B841&amp;""="","",IFERROR(INDEX('الإعدادات'!$C$15:$C$29,MATCH(B841&amp;"",'الإعدادات'!$A$15:$A$29,0)),""))</f>
        <v/>
      </c>
      <c r="G841" s="19">
        <f>IF(B841&amp;""="","",IFERROR(INDEX('الإعدادات'!$D$15:$D$29,MATCH(B841&amp;"",'الإعدادات'!$A$15:$A$29,0)),""))</f>
        <v/>
      </c>
      <c r="H841" s="19">
        <f>IF(AND(ISNUMBER(C841),ISNUMBER(D841)),C841+D841,"")</f>
        <v/>
      </c>
      <c r="I841" s="20">
        <f>IF(ISNUMBER(H841),IF(ISNUMBER(F841),IF(F841+G841=0,"",H841/(F841+G841)),""),"")</f>
        <v/>
      </c>
      <c r="J841" s="6">
        <f>IF(AND(A841&amp;""="",B841&amp;""=""),"",IF(A841&amp;""="","بدون طالب",IF(NOT(ISNUMBER(F841)),"مادة غير موجودة",IF(I841="","ناقص",IF(I841&gt;='الإعدادات'!$B$4,"ناجح","متعثر")))))</f>
        <v/>
      </c>
      <c r="K841" s="21">
        <f>IF(J841="","",IF(OR(J841="ناجح",J841="متعثر"),1,0))</f>
        <v/>
      </c>
      <c r="L841" s="19">
        <f>IF(K841=1,C841*INDEX('الإعدادات'!$E$15:$E$29,MATCH(B841&amp;"",'الإعدادات'!$A$15:$A$29,0)),"")</f>
        <v/>
      </c>
      <c r="M841" s="19">
        <f>IF(K841=1,D841*INDEX('الإعدادات'!$E$15:$E$29,MATCH(B841&amp;"",'الإعدادات'!$A$15:$A$29,0)),"")</f>
        <v/>
      </c>
      <c r="N841" s="19">
        <f>IF(K841=1,(F841+G841)*INDEX('الإعدادات'!$E$15:$E$29,MATCH(B841&amp;"",'الإعدادات'!$A$15:$A$29,0)),"")</f>
        <v/>
      </c>
      <c r="O841" s="15">
        <f>IF(J841="متعثر",COUNTIF($J$6:J841,"متعثر"),"")</f>
        <v/>
      </c>
      <c r="P841" s="6">
        <f>IF(J841="","",IF(J841="بدون طالب","اختر الطالب",IF(J841="مادة غير موجودة","اختر المادة من الإعدادات",IF(COUNTIF('الطلاب'!$A$6:$A$305,A841&amp;"")=0,"الطالب غير موجود في الطلاب",IF(IF(ISNUMBER(C841),IF(ISNUMBER(F841),IF(C841&gt;F841,1,0),0),0)=1,"أعمال السنة أكبر من الحد الأقصى",IF(IF(ISNUMBER(D841),IF(ISNUMBER(G841),IF(D841&gt;G841,1,0),0),0)=1,"النهائي أكبر من الحد الأقصى",IF(J841="ناقص","درجة غير مكتوبة","")))))))</f>
        <v/>
      </c>
    </row>
    <row r="842">
      <c r="A842" s="5" t="n"/>
      <c r="B842" s="5" t="n"/>
      <c r="C842" s="18" t="n"/>
      <c r="D842" s="18" t="n"/>
      <c r="E842" s="6">
        <f>IF(B842&amp;""="","",IFERROR(INDEX('الإعدادات'!$B$15:$B$29,MATCH(B842&amp;"",'الإعدادات'!$A$15:$A$29,0)),""))</f>
        <v/>
      </c>
      <c r="F842" s="19">
        <f>IF(B842&amp;""="","",IFERROR(INDEX('الإعدادات'!$C$15:$C$29,MATCH(B842&amp;"",'الإعدادات'!$A$15:$A$29,0)),""))</f>
        <v/>
      </c>
      <c r="G842" s="19">
        <f>IF(B842&amp;""="","",IFERROR(INDEX('الإعدادات'!$D$15:$D$29,MATCH(B842&amp;"",'الإعدادات'!$A$15:$A$29,0)),""))</f>
        <v/>
      </c>
      <c r="H842" s="19">
        <f>IF(AND(ISNUMBER(C842),ISNUMBER(D842)),C842+D842,"")</f>
        <v/>
      </c>
      <c r="I842" s="20">
        <f>IF(ISNUMBER(H842),IF(ISNUMBER(F842),IF(F842+G842=0,"",H842/(F842+G842)),""),"")</f>
        <v/>
      </c>
      <c r="J842" s="6">
        <f>IF(AND(A842&amp;""="",B842&amp;""=""),"",IF(A842&amp;""="","بدون طالب",IF(NOT(ISNUMBER(F842)),"مادة غير موجودة",IF(I842="","ناقص",IF(I842&gt;='الإعدادات'!$B$4,"ناجح","متعثر")))))</f>
        <v/>
      </c>
      <c r="K842" s="21">
        <f>IF(J842="","",IF(OR(J842="ناجح",J842="متعثر"),1,0))</f>
        <v/>
      </c>
      <c r="L842" s="19">
        <f>IF(K842=1,C842*INDEX('الإعدادات'!$E$15:$E$29,MATCH(B842&amp;"",'الإعدادات'!$A$15:$A$29,0)),"")</f>
        <v/>
      </c>
      <c r="M842" s="19">
        <f>IF(K842=1,D842*INDEX('الإعدادات'!$E$15:$E$29,MATCH(B842&amp;"",'الإعدادات'!$A$15:$A$29,0)),"")</f>
        <v/>
      </c>
      <c r="N842" s="19">
        <f>IF(K842=1,(F842+G842)*INDEX('الإعدادات'!$E$15:$E$29,MATCH(B842&amp;"",'الإعدادات'!$A$15:$A$29,0)),"")</f>
        <v/>
      </c>
      <c r="O842" s="15">
        <f>IF(J842="متعثر",COUNTIF($J$6:J842,"متعثر"),"")</f>
        <v/>
      </c>
      <c r="P842" s="6">
        <f>IF(J842="","",IF(J842="بدون طالب","اختر الطالب",IF(J842="مادة غير موجودة","اختر المادة من الإعدادات",IF(COUNTIF('الطلاب'!$A$6:$A$305,A842&amp;"")=0,"الطالب غير موجود في الطلاب",IF(IF(ISNUMBER(C842),IF(ISNUMBER(F842),IF(C842&gt;F842,1,0),0),0)=1,"أعمال السنة أكبر من الحد الأقصى",IF(IF(ISNUMBER(D842),IF(ISNUMBER(G842),IF(D842&gt;G842,1,0),0),0)=1,"النهائي أكبر من الحد الأقصى",IF(J842="ناقص","درجة غير مكتوبة","")))))))</f>
        <v/>
      </c>
    </row>
    <row r="843">
      <c r="A843" s="5" t="n"/>
      <c r="B843" s="5" t="n"/>
      <c r="C843" s="18" t="n"/>
      <c r="D843" s="18" t="n"/>
      <c r="E843" s="6">
        <f>IF(B843&amp;""="","",IFERROR(INDEX('الإعدادات'!$B$15:$B$29,MATCH(B843&amp;"",'الإعدادات'!$A$15:$A$29,0)),""))</f>
        <v/>
      </c>
      <c r="F843" s="19">
        <f>IF(B843&amp;""="","",IFERROR(INDEX('الإعدادات'!$C$15:$C$29,MATCH(B843&amp;"",'الإعدادات'!$A$15:$A$29,0)),""))</f>
        <v/>
      </c>
      <c r="G843" s="19">
        <f>IF(B843&amp;""="","",IFERROR(INDEX('الإعدادات'!$D$15:$D$29,MATCH(B843&amp;"",'الإعدادات'!$A$15:$A$29,0)),""))</f>
        <v/>
      </c>
      <c r="H843" s="19">
        <f>IF(AND(ISNUMBER(C843),ISNUMBER(D843)),C843+D843,"")</f>
        <v/>
      </c>
      <c r="I843" s="20">
        <f>IF(ISNUMBER(H843),IF(ISNUMBER(F843),IF(F843+G843=0,"",H843/(F843+G843)),""),"")</f>
        <v/>
      </c>
      <c r="J843" s="6">
        <f>IF(AND(A843&amp;""="",B843&amp;""=""),"",IF(A843&amp;""="","بدون طالب",IF(NOT(ISNUMBER(F843)),"مادة غير موجودة",IF(I843="","ناقص",IF(I843&gt;='الإعدادات'!$B$4,"ناجح","متعثر")))))</f>
        <v/>
      </c>
      <c r="K843" s="21">
        <f>IF(J843="","",IF(OR(J843="ناجح",J843="متعثر"),1,0))</f>
        <v/>
      </c>
      <c r="L843" s="19">
        <f>IF(K843=1,C843*INDEX('الإعدادات'!$E$15:$E$29,MATCH(B843&amp;"",'الإعدادات'!$A$15:$A$29,0)),"")</f>
        <v/>
      </c>
      <c r="M843" s="19">
        <f>IF(K843=1,D843*INDEX('الإعدادات'!$E$15:$E$29,MATCH(B843&amp;"",'الإعدادات'!$A$15:$A$29,0)),"")</f>
        <v/>
      </c>
      <c r="N843" s="19">
        <f>IF(K843=1,(F843+G843)*INDEX('الإعدادات'!$E$15:$E$29,MATCH(B843&amp;"",'الإعدادات'!$A$15:$A$29,0)),"")</f>
        <v/>
      </c>
      <c r="O843" s="15">
        <f>IF(J843="متعثر",COUNTIF($J$6:J843,"متعثر"),"")</f>
        <v/>
      </c>
      <c r="P843" s="6">
        <f>IF(J843="","",IF(J843="بدون طالب","اختر الطالب",IF(J843="مادة غير موجودة","اختر المادة من الإعدادات",IF(COUNTIF('الطلاب'!$A$6:$A$305,A843&amp;"")=0,"الطالب غير موجود في الطلاب",IF(IF(ISNUMBER(C843),IF(ISNUMBER(F843),IF(C843&gt;F843,1,0),0),0)=1,"أعمال السنة أكبر من الحد الأقصى",IF(IF(ISNUMBER(D843),IF(ISNUMBER(G843),IF(D843&gt;G843,1,0),0),0)=1,"النهائي أكبر من الحد الأقصى",IF(J843="ناقص","درجة غير مكتوبة","")))))))</f>
        <v/>
      </c>
    </row>
    <row r="844">
      <c r="A844" s="5" t="n"/>
      <c r="B844" s="5" t="n"/>
      <c r="C844" s="18" t="n"/>
      <c r="D844" s="18" t="n"/>
      <c r="E844" s="6">
        <f>IF(B844&amp;""="","",IFERROR(INDEX('الإعدادات'!$B$15:$B$29,MATCH(B844&amp;"",'الإعدادات'!$A$15:$A$29,0)),""))</f>
        <v/>
      </c>
      <c r="F844" s="19">
        <f>IF(B844&amp;""="","",IFERROR(INDEX('الإعدادات'!$C$15:$C$29,MATCH(B844&amp;"",'الإعدادات'!$A$15:$A$29,0)),""))</f>
        <v/>
      </c>
      <c r="G844" s="19">
        <f>IF(B844&amp;""="","",IFERROR(INDEX('الإعدادات'!$D$15:$D$29,MATCH(B844&amp;"",'الإعدادات'!$A$15:$A$29,0)),""))</f>
        <v/>
      </c>
      <c r="H844" s="19">
        <f>IF(AND(ISNUMBER(C844),ISNUMBER(D844)),C844+D844,"")</f>
        <v/>
      </c>
      <c r="I844" s="20">
        <f>IF(ISNUMBER(H844),IF(ISNUMBER(F844),IF(F844+G844=0,"",H844/(F844+G844)),""),"")</f>
        <v/>
      </c>
      <c r="J844" s="6">
        <f>IF(AND(A844&amp;""="",B844&amp;""=""),"",IF(A844&amp;""="","بدون طالب",IF(NOT(ISNUMBER(F844)),"مادة غير موجودة",IF(I844="","ناقص",IF(I844&gt;='الإعدادات'!$B$4,"ناجح","متعثر")))))</f>
        <v/>
      </c>
      <c r="K844" s="21">
        <f>IF(J844="","",IF(OR(J844="ناجح",J844="متعثر"),1,0))</f>
        <v/>
      </c>
      <c r="L844" s="19">
        <f>IF(K844=1,C844*INDEX('الإعدادات'!$E$15:$E$29,MATCH(B844&amp;"",'الإعدادات'!$A$15:$A$29,0)),"")</f>
        <v/>
      </c>
      <c r="M844" s="19">
        <f>IF(K844=1,D844*INDEX('الإعدادات'!$E$15:$E$29,MATCH(B844&amp;"",'الإعدادات'!$A$15:$A$29,0)),"")</f>
        <v/>
      </c>
      <c r="N844" s="19">
        <f>IF(K844=1,(F844+G844)*INDEX('الإعدادات'!$E$15:$E$29,MATCH(B844&amp;"",'الإعدادات'!$A$15:$A$29,0)),"")</f>
        <v/>
      </c>
      <c r="O844" s="15">
        <f>IF(J844="متعثر",COUNTIF($J$6:J844,"متعثر"),"")</f>
        <v/>
      </c>
      <c r="P844" s="6">
        <f>IF(J844="","",IF(J844="بدون طالب","اختر الطالب",IF(J844="مادة غير موجودة","اختر المادة من الإعدادات",IF(COUNTIF('الطلاب'!$A$6:$A$305,A844&amp;"")=0,"الطالب غير موجود في الطلاب",IF(IF(ISNUMBER(C844),IF(ISNUMBER(F844),IF(C844&gt;F844,1,0),0),0)=1,"أعمال السنة أكبر من الحد الأقصى",IF(IF(ISNUMBER(D844),IF(ISNUMBER(G844),IF(D844&gt;G844,1,0),0),0)=1,"النهائي أكبر من الحد الأقصى",IF(J844="ناقص","درجة غير مكتوبة","")))))))</f>
        <v/>
      </c>
    </row>
    <row r="845">
      <c r="A845" s="5" t="n"/>
      <c r="B845" s="5" t="n"/>
      <c r="C845" s="18" t="n"/>
      <c r="D845" s="18" t="n"/>
      <c r="E845" s="6">
        <f>IF(B845&amp;""="","",IFERROR(INDEX('الإعدادات'!$B$15:$B$29,MATCH(B845&amp;"",'الإعدادات'!$A$15:$A$29,0)),""))</f>
        <v/>
      </c>
      <c r="F845" s="19">
        <f>IF(B845&amp;""="","",IFERROR(INDEX('الإعدادات'!$C$15:$C$29,MATCH(B845&amp;"",'الإعدادات'!$A$15:$A$29,0)),""))</f>
        <v/>
      </c>
      <c r="G845" s="19">
        <f>IF(B845&amp;""="","",IFERROR(INDEX('الإعدادات'!$D$15:$D$29,MATCH(B845&amp;"",'الإعدادات'!$A$15:$A$29,0)),""))</f>
        <v/>
      </c>
      <c r="H845" s="19">
        <f>IF(AND(ISNUMBER(C845),ISNUMBER(D845)),C845+D845,"")</f>
        <v/>
      </c>
      <c r="I845" s="20">
        <f>IF(ISNUMBER(H845),IF(ISNUMBER(F845),IF(F845+G845=0,"",H845/(F845+G845)),""),"")</f>
        <v/>
      </c>
      <c r="J845" s="6">
        <f>IF(AND(A845&amp;""="",B845&amp;""=""),"",IF(A845&amp;""="","بدون طالب",IF(NOT(ISNUMBER(F845)),"مادة غير موجودة",IF(I845="","ناقص",IF(I845&gt;='الإعدادات'!$B$4,"ناجح","متعثر")))))</f>
        <v/>
      </c>
      <c r="K845" s="21">
        <f>IF(J845="","",IF(OR(J845="ناجح",J845="متعثر"),1,0))</f>
        <v/>
      </c>
      <c r="L845" s="19">
        <f>IF(K845=1,C845*INDEX('الإعدادات'!$E$15:$E$29,MATCH(B845&amp;"",'الإعدادات'!$A$15:$A$29,0)),"")</f>
        <v/>
      </c>
      <c r="M845" s="19">
        <f>IF(K845=1,D845*INDEX('الإعدادات'!$E$15:$E$29,MATCH(B845&amp;"",'الإعدادات'!$A$15:$A$29,0)),"")</f>
        <v/>
      </c>
      <c r="N845" s="19">
        <f>IF(K845=1,(F845+G845)*INDEX('الإعدادات'!$E$15:$E$29,MATCH(B845&amp;"",'الإعدادات'!$A$15:$A$29,0)),"")</f>
        <v/>
      </c>
      <c r="O845" s="15">
        <f>IF(J845="متعثر",COUNTIF($J$6:J845,"متعثر"),"")</f>
        <v/>
      </c>
      <c r="P845" s="6">
        <f>IF(J845="","",IF(J845="بدون طالب","اختر الطالب",IF(J845="مادة غير موجودة","اختر المادة من الإعدادات",IF(COUNTIF('الطلاب'!$A$6:$A$305,A845&amp;"")=0,"الطالب غير موجود في الطلاب",IF(IF(ISNUMBER(C845),IF(ISNUMBER(F845),IF(C845&gt;F845,1,0),0),0)=1,"أعمال السنة أكبر من الحد الأقصى",IF(IF(ISNUMBER(D845),IF(ISNUMBER(G845),IF(D845&gt;G845,1,0),0),0)=1,"النهائي أكبر من الحد الأقصى",IF(J845="ناقص","درجة غير مكتوبة","")))))))</f>
        <v/>
      </c>
    </row>
    <row r="846">
      <c r="A846" s="5" t="n"/>
      <c r="B846" s="5" t="n"/>
      <c r="C846" s="18" t="n"/>
      <c r="D846" s="18" t="n"/>
      <c r="E846" s="6">
        <f>IF(B846&amp;""="","",IFERROR(INDEX('الإعدادات'!$B$15:$B$29,MATCH(B846&amp;"",'الإعدادات'!$A$15:$A$29,0)),""))</f>
        <v/>
      </c>
      <c r="F846" s="19">
        <f>IF(B846&amp;""="","",IFERROR(INDEX('الإعدادات'!$C$15:$C$29,MATCH(B846&amp;"",'الإعدادات'!$A$15:$A$29,0)),""))</f>
        <v/>
      </c>
      <c r="G846" s="19">
        <f>IF(B846&amp;""="","",IFERROR(INDEX('الإعدادات'!$D$15:$D$29,MATCH(B846&amp;"",'الإعدادات'!$A$15:$A$29,0)),""))</f>
        <v/>
      </c>
      <c r="H846" s="19">
        <f>IF(AND(ISNUMBER(C846),ISNUMBER(D846)),C846+D846,"")</f>
        <v/>
      </c>
      <c r="I846" s="20">
        <f>IF(ISNUMBER(H846),IF(ISNUMBER(F846),IF(F846+G846=0,"",H846/(F846+G846)),""),"")</f>
        <v/>
      </c>
      <c r="J846" s="6">
        <f>IF(AND(A846&amp;""="",B846&amp;""=""),"",IF(A846&amp;""="","بدون طالب",IF(NOT(ISNUMBER(F846)),"مادة غير موجودة",IF(I846="","ناقص",IF(I846&gt;='الإعدادات'!$B$4,"ناجح","متعثر")))))</f>
        <v/>
      </c>
      <c r="K846" s="21">
        <f>IF(J846="","",IF(OR(J846="ناجح",J846="متعثر"),1,0))</f>
        <v/>
      </c>
      <c r="L846" s="19">
        <f>IF(K846=1,C846*INDEX('الإعدادات'!$E$15:$E$29,MATCH(B846&amp;"",'الإعدادات'!$A$15:$A$29,0)),"")</f>
        <v/>
      </c>
      <c r="M846" s="19">
        <f>IF(K846=1,D846*INDEX('الإعدادات'!$E$15:$E$29,MATCH(B846&amp;"",'الإعدادات'!$A$15:$A$29,0)),"")</f>
        <v/>
      </c>
      <c r="N846" s="19">
        <f>IF(K846=1,(F846+G846)*INDEX('الإعدادات'!$E$15:$E$29,MATCH(B846&amp;"",'الإعدادات'!$A$15:$A$29,0)),"")</f>
        <v/>
      </c>
      <c r="O846" s="15">
        <f>IF(J846="متعثر",COUNTIF($J$6:J846,"متعثر"),"")</f>
        <v/>
      </c>
      <c r="P846" s="6">
        <f>IF(J846="","",IF(J846="بدون طالب","اختر الطالب",IF(J846="مادة غير موجودة","اختر المادة من الإعدادات",IF(COUNTIF('الطلاب'!$A$6:$A$305,A846&amp;"")=0,"الطالب غير موجود في الطلاب",IF(IF(ISNUMBER(C846),IF(ISNUMBER(F846),IF(C846&gt;F846,1,0),0),0)=1,"أعمال السنة أكبر من الحد الأقصى",IF(IF(ISNUMBER(D846),IF(ISNUMBER(G846),IF(D846&gt;G846,1,0),0),0)=1,"النهائي أكبر من الحد الأقصى",IF(J846="ناقص","درجة غير مكتوبة","")))))))</f>
        <v/>
      </c>
    </row>
    <row r="847">
      <c r="A847" s="5" t="n"/>
      <c r="B847" s="5" t="n"/>
      <c r="C847" s="18" t="n"/>
      <c r="D847" s="18" t="n"/>
      <c r="E847" s="6">
        <f>IF(B847&amp;""="","",IFERROR(INDEX('الإعدادات'!$B$15:$B$29,MATCH(B847&amp;"",'الإعدادات'!$A$15:$A$29,0)),""))</f>
        <v/>
      </c>
      <c r="F847" s="19">
        <f>IF(B847&amp;""="","",IFERROR(INDEX('الإعدادات'!$C$15:$C$29,MATCH(B847&amp;"",'الإعدادات'!$A$15:$A$29,0)),""))</f>
        <v/>
      </c>
      <c r="G847" s="19">
        <f>IF(B847&amp;""="","",IFERROR(INDEX('الإعدادات'!$D$15:$D$29,MATCH(B847&amp;"",'الإعدادات'!$A$15:$A$29,0)),""))</f>
        <v/>
      </c>
      <c r="H847" s="19">
        <f>IF(AND(ISNUMBER(C847),ISNUMBER(D847)),C847+D847,"")</f>
        <v/>
      </c>
      <c r="I847" s="20">
        <f>IF(ISNUMBER(H847),IF(ISNUMBER(F847),IF(F847+G847=0,"",H847/(F847+G847)),""),"")</f>
        <v/>
      </c>
      <c r="J847" s="6">
        <f>IF(AND(A847&amp;""="",B847&amp;""=""),"",IF(A847&amp;""="","بدون طالب",IF(NOT(ISNUMBER(F847)),"مادة غير موجودة",IF(I847="","ناقص",IF(I847&gt;='الإعدادات'!$B$4,"ناجح","متعثر")))))</f>
        <v/>
      </c>
      <c r="K847" s="21">
        <f>IF(J847="","",IF(OR(J847="ناجح",J847="متعثر"),1,0))</f>
        <v/>
      </c>
      <c r="L847" s="19">
        <f>IF(K847=1,C847*INDEX('الإعدادات'!$E$15:$E$29,MATCH(B847&amp;"",'الإعدادات'!$A$15:$A$29,0)),"")</f>
        <v/>
      </c>
      <c r="M847" s="19">
        <f>IF(K847=1,D847*INDEX('الإعدادات'!$E$15:$E$29,MATCH(B847&amp;"",'الإعدادات'!$A$15:$A$29,0)),"")</f>
        <v/>
      </c>
      <c r="N847" s="19">
        <f>IF(K847=1,(F847+G847)*INDEX('الإعدادات'!$E$15:$E$29,MATCH(B847&amp;"",'الإعدادات'!$A$15:$A$29,0)),"")</f>
        <v/>
      </c>
      <c r="O847" s="15">
        <f>IF(J847="متعثر",COUNTIF($J$6:J847,"متعثر"),"")</f>
        <v/>
      </c>
      <c r="P847" s="6">
        <f>IF(J847="","",IF(J847="بدون طالب","اختر الطالب",IF(J847="مادة غير موجودة","اختر المادة من الإعدادات",IF(COUNTIF('الطلاب'!$A$6:$A$305,A847&amp;"")=0,"الطالب غير موجود في الطلاب",IF(IF(ISNUMBER(C847),IF(ISNUMBER(F847),IF(C847&gt;F847,1,0),0),0)=1,"أعمال السنة أكبر من الحد الأقصى",IF(IF(ISNUMBER(D847),IF(ISNUMBER(G847),IF(D847&gt;G847,1,0),0),0)=1,"النهائي أكبر من الحد الأقصى",IF(J847="ناقص","درجة غير مكتوبة","")))))))</f>
        <v/>
      </c>
    </row>
    <row r="848">
      <c r="A848" s="5" t="n"/>
      <c r="B848" s="5" t="n"/>
      <c r="C848" s="18" t="n"/>
      <c r="D848" s="18" t="n"/>
      <c r="E848" s="6">
        <f>IF(B848&amp;""="","",IFERROR(INDEX('الإعدادات'!$B$15:$B$29,MATCH(B848&amp;"",'الإعدادات'!$A$15:$A$29,0)),""))</f>
        <v/>
      </c>
      <c r="F848" s="19">
        <f>IF(B848&amp;""="","",IFERROR(INDEX('الإعدادات'!$C$15:$C$29,MATCH(B848&amp;"",'الإعدادات'!$A$15:$A$29,0)),""))</f>
        <v/>
      </c>
      <c r="G848" s="19">
        <f>IF(B848&amp;""="","",IFERROR(INDEX('الإعدادات'!$D$15:$D$29,MATCH(B848&amp;"",'الإعدادات'!$A$15:$A$29,0)),""))</f>
        <v/>
      </c>
      <c r="H848" s="19">
        <f>IF(AND(ISNUMBER(C848),ISNUMBER(D848)),C848+D848,"")</f>
        <v/>
      </c>
      <c r="I848" s="20">
        <f>IF(ISNUMBER(H848),IF(ISNUMBER(F848),IF(F848+G848=0,"",H848/(F848+G848)),""),"")</f>
        <v/>
      </c>
      <c r="J848" s="6">
        <f>IF(AND(A848&amp;""="",B848&amp;""=""),"",IF(A848&amp;""="","بدون طالب",IF(NOT(ISNUMBER(F848)),"مادة غير موجودة",IF(I848="","ناقص",IF(I848&gt;='الإعدادات'!$B$4,"ناجح","متعثر")))))</f>
        <v/>
      </c>
      <c r="K848" s="21">
        <f>IF(J848="","",IF(OR(J848="ناجح",J848="متعثر"),1,0))</f>
        <v/>
      </c>
      <c r="L848" s="19">
        <f>IF(K848=1,C848*INDEX('الإعدادات'!$E$15:$E$29,MATCH(B848&amp;"",'الإعدادات'!$A$15:$A$29,0)),"")</f>
        <v/>
      </c>
      <c r="M848" s="19">
        <f>IF(K848=1,D848*INDEX('الإعدادات'!$E$15:$E$29,MATCH(B848&amp;"",'الإعدادات'!$A$15:$A$29,0)),"")</f>
        <v/>
      </c>
      <c r="N848" s="19">
        <f>IF(K848=1,(F848+G848)*INDEX('الإعدادات'!$E$15:$E$29,MATCH(B848&amp;"",'الإعدادات'!$A$15:$A$29,0)),"")</f>
        <v/>
      </c>
      <c r="O848" s="15">
        <f>IF(J848="متعثر",COUNTIF($J$6:J848,"متعثر"),"")</f>
        <v/>
      </c>
      <c r="P848" s="6">
        <f>IF(J848="","",IF(J848="بدون طالب","اختر الطالب",IF(J848="مادة غير موجودة","اختر المادة من الإعدادات",IF(COUNTIF('الطلاب'!$A$6:$A$305,A848&amp;"")=0,"الطالب غير موجود في الطلاب",IF(IF(ISNUMBER(C848),IF(ISNUMBER(F848),IF(C848&gt;F848,1,0),0),0)=1,"أعمال السنة أكبر من الحد الأقصى",IF(IF(ISNUMBER(D848),IF(ISNUMBER(G848),IF(D848&gt;G848,1,0),0),0)=1,"النهائي أكبر من الحد الأقصى",IF(J848="ناقص","درجة غير مكتوبة","")))))))</f>
        <v/>
      </c>
    </row>
    <row r="849">
      <c r="A849" s="5" t="n"/>
      <c r="B849" s="5" t="n"/>
      <c r="C849" s="18" t="n"/>
      <c r="D849" s="18" t="n"/>
      <c r="E849" s="6">
        <f>IF(B849&amp;""="","",IFERROR(INDEX('الإعدادات'!$B$15:$B$29,MATCH(B849&amp;"",'الإعدادات'!$A$15:$A$29,0)),""))</f>
        <v/>
      </c>
      <c r="F849" s="19">
        <f>IF(B849&amp;""="","",IFERROR(INDEX('الإعدادات'!$C$15:$C$29,MATCH(B849&amp;"",'الإعدادات'!$A$15:$A$29,0)),""))</f>
        <v/>
      </c>
      <c r="G849" s="19">
        <f>IF(B849&amp;""="","",IFERROR(INDEX('الإعدادات'!$D$15:$D$29,MATCH(B849&amp;"",'الإعدادات'!$A$15:$A$29,0)),""))</f>
        <v/>
      </c>
      <c r="H849" s="19">
        <f>IF(AND(ISNUMBER(C849),ISNUMBER(D849)),C849+D849,"")</f>
        <v/>
      </c>
      <c r="I849" s="20">
        <f>IF(ISNUMBER(H849),IF(ISNUMBER(F849),IF(F849+G849=0,"",H849/(F849+G849)),""),"")</f>
        <v/>
      </c>
      <c r="J849" s="6">
        <f>IF(AND(A849&amp;""="",B849&amp;""=""),"",IF(A849&amp;""="","بدون طالب",IF(NOT(ISNUMBER(F849)),"مادة غير موجودة",IF(I849="","ناقص",IF(I849&gt;='الإعدادات'!$B$4,"ناجح","متعثر")))))</f>
        <v/>
      </c>
      <c r="K849" s="21">
        <f>IF(J849="","",IF(OR(J849="ناجح",J849="متعثر"),1,0))</f>
        <v/>
      </c>
      <c r="L849" s="19">
        <f>IF(K849=1,C849*INDEX('الإعدادات'!$E$15:$E$29,MATCH(B849&amp;"",'الإعدادات'!$A$15:$A$29,0)),"")</f>
        <v/>
      </c>
      <c r="M849" s="19">
        <f>IF(K849=1,D849*INDEX('الإعدادات'!$E$15:$E$29,MATCH(B849&amp;"",'الإعدادات'!$A$15:$A$29,0)),"")</f>
        <v/>
      </c>
      <c r="N849" s="19">
        <f>IF(K849=1,(F849+G849)*INDEX('الإعدادات'!$E$15:$E$29,MATCH(B849&amp;"",'الإعدادات'!$A$15:$A$29,0)),"")</f>
        <v/>
      </c>
      <c r="O849" s="15">
        <f>IF(J849="متعثر",COUNTIF($J$6:J849,"متعثر"),"")</f>
        <v/>
      </c>
      <c r="P849" s="6">
        <f>IF(J849="","",IF(J849="بدون طالب","اختر الطالب",IF(J849="مادة غير موجودة","اختر المادة من الإعدادات",IF(COUNTIF('الطلاب'!$A$6:$A$305,A849&amp;"")=0,"الطالب غير موجود في الطلاب",IF(IF(ISNUMBER(C849),IF(ISNUMBER(F849),IF(C849&gt;F849,1,0),0),0)=1,"أعمال السنة أكبر من الحد الأقصى",IF(IF(ISNUMBER(D849),IF(ISNUMBER(G849),IF(D849&gt;G849,1,0),0),0)=1,"النهائي أكبر من الحد الأقصى",IF(J849="ناقص","درجة غير مكتوبة","")))))))</f>
        <v/>
      </c>
    </row>
    <row r="850">
      <c r="A850" s="5" t="n"/>
      <c r="B850" s="5" t="n"/>
      <c r="C850" s="18" t="n"/>
      <c r="D850" s="18" t="n"/>
      <c r="E850" s="6">
        <f>IF(B850&amp;""="","",IFERROR(INDEX('الإعدادات'!$B$15:$B$29,MATCH(B850&amp;"",'الإعدادات'!$A$15:$A$29,0)),""))</f>
        <v/>
      </c>
      <c r="F850" s="19">
        <f>IF(B850&amp;""="","",IFERROR(INDEX('الإعدادات'!$C$15:$C$29,MATCH(B850&amp;"",'الإعدادات'!$A$15:$A$29,0)),""))</f>
        <v/>
      </c>
      <c r="G850" s="19">
        <f>IF(B850&amp;""="","",IFERROR(INDEX('الإعدادات'!$D$15:$D$29,MATCH(B850&amp;"",'الإعدادات'!$A$15:$A$29,0)),""))</f>
        <v/>
      </c>
      <c r="H850" s="19">
        <f>IF(AND(ISNUMBER(C850),ISNUMBER(D850)),C850+D850,"")</f>
        <v/>
      </c>
      <c r="I850" s="20">
        <f>IF(ISNUMBER(H850),IF(ISNUMBER(F850),IF(F850+G850=0,"",H850/(F850+G850)),""),"")</f>
        <v/>
      </c>
      <c r="J850" s="6">
        <f>IF(AND(A850&amp;""="",B850&amp;""=""),"",IF(A850&amp;""="","بدون طالب",IF(NOT(ISNUMBER(F850)),"مادة غير موجودة",IF(I850="","ناقص",IF(I850&gt;='الإعدادات'!$B$4,"ناجح","متعثر")))))</f>
        <v/>
      </c>
      <c r="K850" s="21">
        <f>IF(J850="","",IF(OR(J850="ناجح",J850="متعثر"),1,0))</f>
        <v/>
      </c>
      <c r="L850" s="19">
        <f>IF(K850=1,C850*INDEX('الإعدادات'!$E$15:$E$29,MATCH(B850&amp;"",'الإعدادات'!$A$15:$A$29,0)),"")</f>
        <v/>
      </c>
      <c r="M850" s="19">
        <f>IF(K850=1,D850*INDEX('الإعدادات'!$E$15:$E$29,MATCH(B850&amp;"",'الإعدادات'!$A$15:$A$29,0)),"")</f>
        <v/>
      </c>
      <c r="N850" s="19">
        <f>IF(K850=1,(F850+G850)*INDEX('الإعدادات'!$E$15:$E$29,MATCH(B850&amp;"",'الإعدادات'!$A$15:$A$29,0)),"")</f>
        <v/>
      </c>
      <c r="O850" s="15">
        <f>IF(J850="متعثر",COUNTIF($J$6:J850,"متعثر"),"")</f>
        <v/>
      </c>
      <c r="P850" s="6">
        <f>IF(J850="","",IF(J850="بدون طالب","اختر الطالب",IF(J850="مادة غير موجودة","اختر المادة من الإعدادات",IF(COUNTIF('الطلاب'!$A$6:$A$305,A850&amp;"")=0,"الطالب غير موجود في الطلاب",IF(IF(ISNUMBER(C850),IF(ISNUMBER(F850),IF(C850&gt;F850,1,0),0),0)=1,"أعمال السنة أكبر من الحد الأقصى",IF(IF(ISNUMBER(D850),IF(ISNUMBER(G850),IF(D850&gt;G850,1,0),0),0)=1,"النهائي أكبر من الحد الأقصى",IF(J850="ناقص","درجة غير مكتوبة","")))))))</f>
        <v/>
      </c>
    </row>
    <row r="851">
      <c r="A851" s="5" t="n"/>
      <c r="B851" s="5" t="n"/>
      <c r="C851" s="18" t="n"/>
      <c r="D851" s="18" t="n"/>
      <c r="E851" s="6">
        <f>IF(B851&amp;""="","",IFERROR(INDEX('الإعدادات'!$B$15:$B$29,MATCH(B851&amp;"",'الإعدادات'!$A$15:$A$29,0)),""))</f>
        <v/>
      </c>
      <c r="F851" s="19">
        <f>IF(B851&amp;""="","",IFERROR(INDEX('الإعدادات'!$C$15:$C$29,MATCH(B851&amp;"",'الإعدادات'!$A$15:$A$29,0)),""))</f>
        <v/>
      </c>
      <c r="G851" s="19">
        <f>IF(B851&amp;""="","",IFERROR(INDEX('الإعدادات'!$D$15:$D$29,MATCH(B851&amp;"",'الإعدادات'!$A$15:$A$29,0)),""))</f>
        <v/>
      </c>
      <c r="H851" s="19">
        <f>IF(AND(ISNUMBER(C851),ISNUMBER(D851)),C851+D851,"")</f>
        <v/>
      </c>
      <c r="I851" s="20">
        <f>IF(ISNUMBER(H851),IF(ISNUMBER(F851),IF(F851+G851=0,"",H851/(F851+G851)),""),"")</f>
        <v/>
      </c>
      <c r="J851" s="6">
        <f>IF(AND(A851&amp;""="",B851&amp;""=""),"",IF(A851&amp;""="","بدون طالب",IF(NOT(ISNUMBER(F851)),"مادة غير موجودة",IF(I851="","ناقص",IF(I851&gt;='الإعدادات'!$B$4,"ناجح","متعثر")))))</f>
        <v/>
      </c>
      <c r="K851" s="21">
        <f>IF(J851="","",IF(OR(J851="ناجح",J851="متعثر"),1,0))</f>
        <v/>
      </c>
      <c r="L851" s="19">
        <f>IF(K851=1,C851*INDEX('الإعدادات'!$E$15:$E$29,MATCH(B851&amp;"",'الإعدادات'!$A$15:$A$29,0)),"")</f>
        <v/>
      </c>
      <c r="M851" s="19">
        <f>IF(K851=1,D851*INDEX('الإعدادات'!$E$15:$E$29,MATCH(B851&amp;"",'الإعدادات'!$A$15:$A$29,0)),"")</f>
        <v/>
      </c>
      <c r="N851" s="19">
        <f>IF(K851=1,(F851+G851)*INDEX('الإعدادات'!$E$15:$E$29,MATCH(B851&amp;"",'الإعدادات'!$A$15:$A$29,0)),"")</f>
        <v/>
      </c>
      <c r="O851" s="15">
        <f>IF(J851="متعثر",COUNTIF($J$6:J851,"متعثر"),"")</f>
        <v/>
      </c>
      <c r="P851" s="6">
        <f>IF(J851="","",IF(J851="بدون طالب","اختر الطالب",IF(J851="مادة غير موجودة","اختر المادة من الإعدادات",IF(COUNTIF('الطلاب'!$A$6:$A$305,A851&amp;"")=0,"الطالب غير موجود في الطلاب",IF(IF(ISNUMBER(C851),IF(ISNUMBER(F851),IF(C851&gt;F851,1,0),0),0)=1,"أعمال السنة أكبر من الحد الأقصى",IF(IF(ISNUMBER(D851),IF(ISNUMBER(G851),IF(D851&gt;G851,1,0),0),0)=1,"النهائي أكبر من الحد الأقصى",IF(J851="ناقص","درجة غير مكتوبة","")))))))</f>
        <v/>
      </c>
    </row>
    <row r="852">
      <c r="A852" s="5" t="n"/>
      <c r="B852" s="5" t="n"/>
      <c r="C852" s="18" t="n"/>
      <c r="D852" s="18" t="n"/>
      <c r="E852" s="6">
        <f>IF(B852&amp;""="","",IFERROR(INDEX('الإعدادات'!$B$15:$B$29,MATCH(B852&amp;"",'الإعدادات'!$A$15:$A$29,0)),""))</f>
        <v/>
      </c>
      <c r="F852" s="19">
        <f>IF(B852&amp;""="","",IFERROR(INDEX('الإعدادات'!$C$15:$C$29,MATCH(B852&amp;"",'الإعدادات'!$A$15:$A$29,0)),""))</f>
        <v/>
      </c>
      <c r="G852" s="19">
        <f>IF(B852&amp;""="","",IFERROR(INDEX('الإعدادات'!$D$15:$D$29,MATCH(B852&amp;"",'الإعدادات'!$A$15:$A$29,0)),""))</f>
        <v/>
      </c>
      <c r="H852" s="19">
        <f>IF(AND(ISNUMBER(C852),ISNUMBER(D852)),C852+D852,"")</f>
        <v/>
      </c>
      <c r="I852" s="20">
        <f>IF(ISNUMBER(H852),IF(ISNUMBER(F852),IF(F852+G852=0,"",H852/(F852+G852)),""),"")</f>
        <v/>
      </c>
      <c r="J852" s="6">
        <f>IF(AND(A852&amp;""="",B852&amp;""=""),"",IF(A852&amp;""="","بدون طالب",IF(NOT(ISNUMBER(F852)),"مادة غير موجودة",IF(I852="","ناقص",IF(I852&gt;='الإعدادات'!$B$4,"ناجح","متعثر")))))</f>
        <v/>
      </c>
      <c r="K852" s="21">
        <f>IF(J852="","",IF(OR(J852="ناجح",J852="متعثر"),1,0))</f>
        <v/>
      </c>
      <c r="L852" s="19">
        <f>IF(K852=1,C852*INDEX('الإعدادات'!$E$15:$E$29,MATCH(B852&amp;"",'الإعدادات'!$A$15:$A$29,0)),"")</f>
        <v/>
      </c>
      <c r="M852" s="19">
        <f>IF(K852=1,D852*INDEX('الإعدادات'!$E$15:$E$29,MATCH(B852&amp;"",'الإعدادات'!$A$15:$A$29,0)),"")</f>
        <v/>
      </c>
      <c r="N852" s="19">
        <f>IF(K852=1,(F852+G852)*INDEX('الإعدادات'!$E$15:$E$29,MATCH(B852&amp;"",'الإعدادات'!$A$15:$A$29,0)),"")</f>
        <v/>
      </c>
      <c r="O852" s="15">
        <f>IF(J852="متعثر",COUNTIF($J$6:J852,"متعثر"),"")</f>
        <v/>
      </c>
      <c r="P852" s="6">
        <f>IF(J852="","",IF(J852="بدون طالب","اختر الطالب",IF(J852="مادة غير موجودة","اختر المادة من الإعدادات",IF(COUNTIF('الطلاب'!$A$6:$A$305,A852&amp;"")=0,"الطالب غير موجود في الطلاب",IF(IF(ISNUMBER(C852),IF(ISNUMBER(F852),IF(C852&gt;F852,1,0),0),0)=1,"أعمال السنة أكبر من الحد الأقصى",IF(IF(ISNUMBER(D852),IF(ISNUMBER(G852),IF(D852&gt;G852,1,0),0),0)=1,"النهائي أكبر من الحد الأقصى",IF(J852="ناقص","درجة غير مكتوبة","")))))))</f>
        <v/>
      </c>
    </row>
    <row r="853">
      <c r="A853" s="5" t="n"/>
      <c r="B853" s="5" t="n"/>
      <c r="C853" s="18" t="n"/>
      <c r="D853" s="18" t="n"/>
      <c r="E853" s="6">
        <f>IF(B853&amp;""="","",IFERROR(INDEX('الإعدادات'!$B$15:$B$29,MATCH(B853&amp;"",'الإعدادات'!$A$15:$A$29,0)),""))</f>
        <v/>
      </c>
      <c r="F853" s="19">
        <f>IF(B853&amp;""="","",IFERROR(INDEX('الإعدادات'!$C$15:$C$29,MATCH(B853&amp;"",'الإعدادات'!$A$15:$A$29,0)),""))</f>
        <v/>
      </c>
      <c r="G853" s="19">
        <f>IF(B853&amp;""="","",IFERROR(INDEX('الإعدادات'!$D$15:$D$29,MATCH(B853&amp;"",'الإعدادات'!$A$15:$A$29,0)),""))</f>
        <v/>
      </c>
      <c r="H853" s="19">
        <f>IF(AND(ISNUMBER(C853),ISNUMBER(D853)),C853+D853,"")</f>
        <v/>
      </c>
      <c r="I853" s="20">
        <f>IF(ISNUMBER(H853),IF(ISNUMBER(F853),IF(F853+G853=0,"",H853/(F853+G853)),""),"")</f>
        <v/>
      </c>
      <c r="J853" s="6">
        <f>IF(AND(A853&amp;""="",B853&amp;""=""),"",IF(A853&amp;""="","بدون طالب",IF(NOT(ISNUMBER(F853)),"مادة غير موجودة",IF(I853="","ناقص",IF(I853&gt;='الإعدادات'!$B$4,"ناجح","متعثر")))))</f>
        <v/>
      </c>
      <c r="K853" s="21">
        <f>IF(J853="","",IF(OR(J853="ناجح",J853="متعثر"),1,0))</f>
        <v/>
      </c>
      <c r="L853" s="19">
        <f>IF(K853=1,C853*INDEX('الإعدادات'!$E$15:$E$29,MATCH(B853&amp;"",'الإعدادات'!$A$15:$A$29,0)),"")</f>
        <v/>
      </c>
      <c r="M853" s="19">
        <f>IF(K853=1,D853*INDEX('الإعدادات'!$E$15:$E$29,MATCH(B853&amp;"",'الإعدادات'!$A$15:$A$29,0)),"")</f>
        <v/>
      </c>
      <c r="N853" s="19">
        <f>IF(K853=1,(F853+G853)*INDEX('الإعدادات'!$E$15:$E$29,MATCH(B853&amp;"",'الإعدادات'!$A$15:$A$29,0)),"")</f>
        <v/>
      </c>
      <c r="O853" s="15">
        <f>IF(J853="متعثر",COUNTIF($J$6:J853,"متعثر"),"")</f>
        <v/>
      </c>
      <c r="P853" s="6">
        <f>IF(J853="","",IF(J853="بدون طالب","اختر الطالب",IF(J853="مادة غير موجودة","اختر المادة من الإعدادات",IF(COUNTIF('الطلاب'!$A$6:$A$305,A853&amp;"")=0,"الطالب غير موجود في الطلاب",IF(IF(ISNUMBER(C853),IF(ISNUMBER(F853),IF(C853&gt;F853,1,0),0),0)=1,"أعمال السنة أكبر من الحد الأقصى",IF(IF(ISNUMBER(D853),IF(ISNUMBER(G853),IF(D853&gt;G853,1,0),0),0)=1,"النهائي أكبر من الحد الأقصى",IF(J853="ناقص","درجة غير مكتوبة","")))))))</f>
        <v/>
      </c>
    </row>
    <row r="854">
      <c r="A854" s="5" t="n"/>
      <c r="B854" s="5" t="n"/>
      <c r="C854" s="18" t="n"/>
      <c r="D854" s="18" t="n"/>
      <c r="E854" s="6">
        <f>IF(B854&amp;""="","",IFERROR(INDEX('الإعدادات'!$B$15:$B$29,MATCH(B854&amp;"",'الإعدادات'!$A$15:$A$29,0)),""))</f>
        <v/>
      </c>
      <c r="F854" s="19">
        <f>IF(B854&amp;""="","",IFERROR(INDEX('الإعدادات'!$C$15:$C$29,MATCH(B854&amp;"",'الإعدادات'!$A$15:$A$29,0)),""))</f>
        <v/>
      </c>
      <c r="G854" s="19">
        <f>IF(B854&amp;""="","",IFERROR(INDEX('الإعدادات'!$D$15:$D$29,MATCH(B854&amp;"",'الإعدادات'!$A$15:$A$29,0)),""))</f>
        <v/>
      </c>
      <c r="H854" s="19">
        <f>IF(AND(ISNUMBER(C854),ISNUMBER(D854)),C854+D854,"")</f>
        <v/>
      </c>
      <c r="I854" s="20">
        <f>IF(ISNUMBER(H854),IF(ISNUMBER(F854),IF(F854+G854=0,"",H854/(F854+G854)),""),"")</f>
        <v/>
      </c>
      <c r="J854" s="6">
        <f>IF(AND(A854&amp;""="",B854&amp;""=""),"",IF(A854&amp;""="","بدون طالب",IF(NOT(ISNUMBER(F854)),"مادة غير موجودة",IF(I854="","ناقص",IF(I854&gt;='الإعدادات'!$B$4,"ناجح","متعثر")))))</f>
        <v/>
      </c>
      <c r="K854" s="21">
        <f>IF(J854="","",IF(OR(J854="ناجح",J854="متعثر"),1,0))</f>
        <v/>
      </c>
      <c r="L854" s="19">
        <f>IF(K854=1,C854*INDEX('الإعدادات'!$E$15:$E$29,MATCH(B854&amp;"",'الإعدادات'!$A$15:$A$29,0)),"")</f>
        <v/>
      </c>
      <c r="M854" s="19">
        <f>IF(K854=1,D854*INDEX('الإعدادات'!$E$15:$E$29,MATCH(B854&amp;"",'الإعدادات'!$A$15:$A$29,0)),"")</f>
        <v/>
      </c>
      <c r="N854" s="19">
        <f>IF(K854=1,(F854+G854)*INDEX('الإعدادات'!$E$15:$E$29,MATCH(B854&amp;"",'الإعدادات'!$A$15:$A$29,0)),"")</f>
        <v/>
      </c>
      <c r="O854" s="15">
        <f>IF(J854="متعثر",COUNTIF($J$6:J854,"متعثر"),"")</f>
        <v/>
      </c>
      <c r="P854" s="6">
        <f>IF(J854="","",IF(J854="بدون طالب","اختر الطالب",IF(J854="مادة غير موجودة","اختر المادة من الإعدادات",IF(COUNTIF('الطلاب'!$A$6:$A$305,A854&amp;"")=0,"الطالب غير موجود في الطلاب",IF(IF(ISNUMBER(C854),IF(ISNUMBER(F854),IF(C854&gt;F854,1,0),0),0)=1,"أعمال السنة أكبر من الحد الأقصى",IF(IF(ISNUMBER(D854),IF(ISNUMBER(G854),IF(D854&gt;G854,1,0),0),0)=1,"النهائي أكبر من الحد الأقصى",IF(J854="ناقص","درجة غير مكتوبة","")))))))</f>
        <v/>
      </c>
    </row>
    <row r="855">
      <c r="A855" s="5" t="n"/>
      <c r="B855" s="5" t="n"/>
      <c r="C855" s="18" t="n"/>
      <c r="D855" s="18" t="n"/>
      <c r="E855" s="6">
        <f>IF(B855&amp;""="","",IFERROR(INDEX('الإعدادات'!$B$15:$B$29,MATCH(B855&amp;"",'الإعدادات'!$A$15:$A$29,0)),""))</f>
        <v/>
      </c>
      <c r="F855" s="19">
        <f>IF(B855&amp;""="","",IFERROR(INDEX('الإعدادات'!$C$15:$C$29,MATCH(B855&amp;"",'الإعدادات'!$A$15:$A$29,0)),""))</f>
        <v/>
      </c>
      <c r="G855" s="19">
        <f>IF(B855&amp;""="","",IFERROR(INDEX('الإعدادات'!$D$15:$D$29,MATCH(B855&amp;"",'الإعدادات'!$A$15:$A$29,0)),""))</f>
        <v/>
      </c>
      <c r="H855" s="19">
        <f>IF(AND(ISNUMBER(C855),ISNUMBER(D855)),C855+D855,"")</f>
        <v/>
      </c>
      <c r="I855" s="20">
        <f>IF(ISNUMBER(H855),IF(ISNUMBER(F855),IF(F855+G855=0,"",H855/(F855+G855)),""),"")</f>
        <v/>
      </c>
      <c r="J855" s="6">
        <f>IF(AND(A855&amp;""="",B855&amp;""=""),"",IF(A855&amp;""="","بدون طالب",IF(NOT(ISNUMBER(F855)),"مادة غير موجودة",IF(I855="","ناقص",IF(I855&gt;='الإعدادات'!$B$4,"ناجح","متعثر")))))</f>
        <v/>
      </c>
      <c r="K855" s="21">
        <f>IF(J855="","",IF(OR(J855="ناجح",J855="متعثر"),1,0))</f>
        <v/>
      </c>
      <c r="L855" s="19">
        <f>IF(K855=1,C855*INDEX('الإعدادات'!$E$15:$E$29,MATCH(B855&amp;"",'الإعدادات'!$A$15:$A$29,0)),"")</f>
        <v/>
      </c>
      <c r="M855" s="19">
        <f>IF(K855=1,D855*INDEX('الإعدادات'!$E$15:$E$29,MATCH(B855&amp;"",'الإعدادات'!$A$15:$A$29,0)),"")</f>
        <v/>
      </c>
      <c r="N855" s="19">
        <f>IF(K855=1,(F855+G855)*INDEX('الإعدادات'!$E$15:$E$29,MATCH(B855&amp;"",'الإعدادات'!$A$15:$A$29,0)),"")</f>
        <v/>
      </c>
      <c r="O855" s="15">
        <f>IF(J855="متعثر",COUNTIF($J$6:J855,"متعثر"),"")</f>
        <v/>
      </c>
      <c r="P855" s="6">
        <f>IF(J855="","",IF(J855="بدون طالب","اختر الطالب",IF(J855="مادة غير موجودة","اختر المادة من الإعدادات",IF(COUNTIF('الطلاب'!$A$6:$A$305,A855&amp;"")=0,"الطالب غير موجود في الطلاب",IF(IF(ISNUMBER(C855),IF(ISNUMBER(F855),IF(C855&gt;F855,1,0),0),0)=1,"أعمال السنة أكبر من الحد الأقصى",IF(IF(ISNUMBER(D855),IF(ISNUMBER(G855),IF(D855&gt;G855,1,0),0),0)=1,"النهائي أكبر من الحد الأقصى",IF(J855="ناقص","درجة غير مكتوبة","")))))))</f>
        <v/>
      </c>
    </row>
    <row r="856">
      <c r="A856" s="5" t="n"/>
      <c r="B856" s="5" t="n"/>
      <c r="C856" s="18" t="n"/>
      <c r="D856" s="18" t="n"/>
      <c r="E856" s="6">
        <f>IF(B856&amp;""="","",IFERROR(INDEX('الإعدادات'!$B$15:$B$29,MATCH(B856&amp;"",'الإعدادات'!$A$15:$A$29,0)),""))</f>
        <v/>
      </c>
      <c r="F856" s="19">
        <f>IF(B856&amp;""="","",IFERROR(INDEX('الإعدادات'!$C$15:$C$29,MATCH(B856&amp;"",'الإعدادات'!$A$15:$A$29,0)),""))</f>
        <v/>
      </c>
      <c r="G856" s="19">
        <f>IF(B856&amp;""="","",IFERROR(INDEX('الإعدادات'!$D$15:$D$29,MATCH(B856&amp;"",'الإعدادات'!$A$15:$A$29,0)),""))</f>
        <v/>
      </c>
      <c r="H856" s="19">
        <f>IF(AND(ISNUMBER(C856),ISNUMBER(D856)),C856+D856,"")</f>
        <v/>
      </c>
      <c r="I856" s="20">
        <f>IF(ISNUMBER(H856),IF(ISNUMBER(F856),IF(F856+G856=0,"",H856/(F856+G856)),""),"")</f>
        <v/>
      </c>
      <c r="J856" s="6">
        <f>IF(AND(A856&amp;""="",B856&amp;""=""),"",IF(A856&amp;""="","بدون طالب",IF(NOT(ISNUMBER(F856)),"مادة غير موجودة",IF(I856="","ناقص",IF(I856&gt;='الإعدادات'!$B$4,"ناجح","متعثر")))))</f>
        <v/>
      </c>
      <c r="K856" s="21">
        <f>IF(J856="","",IF(OR(J856="ناجح",J856="متعثر"),1,0))</f>
        <v/>
      </c>
      <c r="L856" s="19">
        <f>IF(K856=1,C856*INDEX('الإعدادات'!$E$15:$E$29,MATCH(B856&amp;"",'الإعدادات'!$A$15:$A$29,0)),"")</f>
        <v/>
      </c>
      <c r="M856" s="19">
        <f>IF(K856=1,D856*INDEX('الإعدادات'!$E$15:$E$29,MATCH(B856&amp;"",'الإعدادات'!$A$15:$A$29,0)),"")</f>
        <v/>
      </c>
      <c r="N856" s="19">
        <f>IF(K856=1,(F856+G856)*INDEX('الإعدادات'!$E$15:$E$29,MATCH(B856&amp;"",'الإعدادات'!$A$15:$A$29,0)),"")</f>
        <v/>
      </c>
      <c r="O856" s="15">
        <f>IF(J856="متعثر",COUNTIF($J$6:J856,"متعثر"),"")</f>
        <v/>
      </c>
      <c r="P856" s="6">
        <f>IF(J856="","",IF(J856="بدون طالب","اختر الطالب",IF(J856="مادة غير موجودة","اختر المادة من الإعدادات",IF(COUNTIF('الطلاب'!$A$6:$A$305,A856&amp;"")=0,"الطالب غير موجود في الطلاب",IF(IF(ISNUMBER(C856),IF(ISNUMBER(F856),IF(C856&gt;F856,1,0),0),0)=1,"أعمال السنة أكبر من الحد الأقصى",IF(IF(ISNUMBER(D856),IF(ISNUMBER(G856),IF(D856&gt;G856,1,0),0),0)=1,"النهائي أكبر من الحد الأقصى",IF(J856="ناقص","درجة غير مكتوبة","")))))))</f>
        <v/>
      </c>
    </row>
    <row r="857">
      <c r="A857" s="5" t="n"/>
      <c r="B857" s="5" t="n"/>
      <c r="C857" s="18" t="n"/>
      <c r="D857" s="18" t="n"/>
      <c r="E857" s="6">
        <f>IF(B857&amp;""="","",IFERROR(INDEX('الإعدادات'!$B$15:$B$29,MATCH(B857&amp;"",'الإعدادات'!$A$15:$A$29,0)),""))</f>
        <v/>
      </c>
      <c r="F857" s="19">
        <f>IF(B857&amp;""="","",IFERROR(INDEX('الإعدادات'!$C$15:$C$29,MATCH(B857&amp;"",'الإعدادات'!$A$15:$A$29,0)),""))</f>
        <v/>
      </c>
      <c r="G857" s="19">
        <f>IF(B857&amp;""="","",IFERROR(INDEX('الإعدادات'!$D$15:$D$29,MATCH(B857&amp;"",'الإعدادات'!$A$15:$A$29,0)),""))</f>
        <v/>
      </c>
      <c r="H857" s="19">
        <f>IF(AND(ISNUMBER(C857),ISNUMBER(D857)),C857+D857,"")</f>
        <v/>
      </c>
      <c r="I857" s="20">
        <f>IF(ISNUMBER(H857),IF(ISNUMBER(F857),IF(F857+G857=0,"",H857/(F857+G857)),""),"")</f>
        <v/>
      </c>
      <c r="J857" s="6">
        <f>IF(AND(A857&amp;""="",B857&amp;""=""),"",IF(A857&amp;""="","بدون طالب",IF(NOT(ISNUMBER(F857)),"مادة غير موجودة",IF(I857="","ناقص",IF(I857&gt;='الإعدادات'!$B$4,"ناجح","متعثر")))))</f>
        <v/>
      </c>
      <c r="K857" s="21">
        <f>IF(J857="","",IF(OR(J857="ناجح",J857="متعثر"),1,0))</f>
        <v/>
      </c>
      <c r="L857" s="19">
        <f>IF(K857=1,C857*INDEX('الإعدادات'!$E$15:$E$29,MATCH(B857&amp;"",'الإعدادات'!$A$15:$A$29,0)),"")</f>
        <v/>
      </c>
      <c r="M857" s="19">
        <f>IF(K857=1,D857*INDEX('الإعدادات'!$E$15:$E$29,MATCH(B857&amp;"",'الإعدادات'!$A$15:$A$29,0)),"")</f>
        <v/>
      </c>
      <c r="N857" s="19">
        <f>IF(K857=1,(F857+G857)*INDEX('الإعدادات'!$E$15:$E$29,MATCH(B857&amp;"",'الإعدادات'!$A$15:$A$29,0)),"")</f>
        <v/>
      </c>
      <c r="O857" s="15">
        <f>IF(J857="متعثر",COUNTIF($J$6:J857,"متعثر"),"")</f>
        <v/>
      </c>
      <c r="P857" s="6">
        <f>IF(J857="","",IF(J857="بدون طالب","اختر الطالب",IF(J857="مادة غير موجودة","اختر المادة من الإعدادات",IF(COUNTIF('الطلاب'!$A$6:$A$305,A857&amp;"")=0,"الطالب غير موجود في الطلاب",IF(IF(ISNUMBER(C857),IF(ISNUMBER(F857),IF(C857&gt;F857,1,0),0),0)=1,"أعمال السنة أكبر من الحد الأقصى",IF(IF(ISNUMBER(D857),IF(ISNUMBER(G857),IF(D857&gt;G857,1,0),0),0)=1,"النهائي أكبر من الحد الأقصى",IF(J857="ناقص","درجة غير مكتوبة","")))))))</f>
        <v/>
      </c>
    </row>
    <row r="858">
      <c r="A858" s="5" t="n"/>
      <c r="B858" s="5" t="n"/>
      <c r="C858" s="18" t="n"/>
      <c r="D858" s="18" t="n"/>
      <c r="E858" s="6">
        <f>IF(B858&amp;""="","",IFERROR(INDEX('الإعدادات'!$B$15:$B$29,MATCH(B858&amp;"",'الإعدادات'!$A$15:$A$29,0)),""))</f>
        <v/>
      </c>
      <c r="F858" s="19">
        <f>IF(B858&amp;""="","",IFERROR(INDEX('الإعدادات'!$C$15:$C$29,MATCH(B858&amp;"",'الإعدادات'!$A$15:$A$29,0)),""))</f>
        <v/>
      </c>
      <c r="G858" s="19">
        <f>IF(B858&amp;""="","",IFERROR(INDEX('الإعدادات'!$D$15:$D$29,MATCH(B858&amp;"",'الإعدادات'!$A$15:$A$29,0)),""))</f>
        <v/>
      </c>
      <c r="H858" s="19">
        <f>IF(AND(ISNUMBER(C858),ISNUMBER(D858)),C858+D858,"")</f>
        <v/>
      </c>
      <c r="I858" s="20">
        <f>IF(ISNUMBER(H858),IF(ISNUMBER(F858),IF(F858+G858=0,"",H858/(F858+G858)),""),"")</f>
        <v/>
      </c>
      <c r="J858" s="6">
        <f>IF(AND(A858&amp;""="",B858&amp;""=""),"",IF(A858&amp;""="","بدون طالب",IF(NOT(ISNUMBER(F858)),"مادة غير موجودة",IF(I858="","ناقص",IF(I858&gt;='الإعدادات'!$B$4,"ناجح","متعثر")))))</f>
        <v/>
      </c>
      <c r="K858" s="21">
        <f>IF(J858="","",IF(OR(J858="ناجح",J858="متعثر"),1,0))</f>
        <v/>
      </c>
      <c r="L858" s="19">
        <f>IF(K858=1,C858*INDEX('الإعدادات'!$E$15:$E$29,MATCH(B858&amp;"",'الإعدادات'!$A$15:$A$29,0)),"")</f>
        <v/>
      </c>
      <c r="M858" s="19">
        <f>IF(K858=1,D858*INDEX('الإعدادات'!$E$15:$E$29,MATCH(B858&amp;"",'الإعدادات'!$A$15:$A$29,0)),"")</f>
        <v/>
      </c>
      <c r="N858" s="19">
        <f>IF(K858=1,(F858+G858)*INDEX('الإعدادات'!$E$15:$E$29,MATCH(B858&amp;"",'الإعدادات'!$A$15:$A$29,0)),"")</f>
        <v/>
      </c>
      <c r="O858" s="15">
        <f>IF(J858="متعثر",COUNTIF($J$6:J858,"متعثر"),"")</f>
        <v/>
      </c>
      <c r="P858" s="6">
        <f>IF(J858="","",IF(J858="بدون طالب","اختر الطالب",IF(J858="مادة غير موجودة","اختر المادة من الإعدادات",IF(COUNTIF('الطلاب'!$A$6:$A$305,A858&amp;"")=0,"الطالب غير موجود في الطلاب",IF(IF(ISNUMBER(C858),IF(ISNUMBER(F858),IF(C858&gt;F858,1,0),0),0)=1,"أعمال السنة أكبر من الحد الأقصى",IF(IF(ISNUMBER(D858),IF(ISNUMBER(G858),IF(D858&gt;G858,1,0),0),0)=1,"النهائي أكبر من الحد الأقصى",IF(J858="ناقص","درجة غير مكتوبة","")))))))</f>
        <v/>
      </c>
    </row>
    <row r="859">
      <c r="A859" s="5" t="n"/>
      <c r="B859" s="5" t="n"/>
      <c r="C859" s="18" t="n"/>
      <c r="D859" s="18" t="n"/>
      <c r="E859" s="6">
        <f>IF(B859&amp;""="","",IFERROR(INDEX('الإعدادات'!$B$15:$B$29,MATCH(B859&amp;"",'الإعدادات'!$A$15:$A$29,0)),""))</f>
        <v/>
      </c>
      <c r="F859" s="19">
        <f>IF(B859&amp;""="","",IFERROR(INDEX('الإعدادات'!$C$15:$C$29,MATCH(B859&amp;"",'الإعدادات'!$A$15:$A$29,0)),""))</f>
        <v/>
      </c>
      <c r="G859" s="19">
        <f>IF(B859&amp;""="","",IFERROR(INDEX('الإعدادات'!$D$15:$D$29,MATCH(B859&amp;"",'الإعدادات'!$A$15:$A$29,0)),""))</f>
        <v/>
      </c>
      <c r="H859" s="19">
        <f>IF(AND(ISNUMBER(C859),ISNUMBER(D859)),C859+D859,"")</f>
        <v/>
      </c>
      <c r="I859" s="20">
        <f>IF(ISNUMBER(H859),IF(ISNUMBER(F859),IF(F859+G859=0,"",H859/(F859+G859)),""),"")</f>
        <v/>
      </c>
      <c r="J859" s="6">
        <f>IF(AND(A859&amp;""="",B859&amp;""=""),"",IF(A859&amp;""="","بدون طالب",IF(NOT(ISNUMBER(F859)),"مادة غير موجودة",IF(I859="","ناقص",IF(I859&gt;='الإعدادات'!$B$4,"ناجح","متعثر")))))</f>
        <v/>
      </c>
      <c r="K859" s="21">
        <f>IF(J859="","",IF(OR(J859="ناجح",J859="متعثر"),1,0))</f>
        <v/>
      </c>
      <c r="L859" s="19">
        <f>IF(K859=1,C859*INDEX('الإعدادات'!$E$15:$E$29,MATCH(B859&amp;"",'الإعدادات'!$A$15:$A$29,0)),"")</f>
        <v/>
      </c>
      <c r="M859" s="19">
        <f>IF(K859=1,D859*INDEX('الإعدادات'!$E$15:$E$29,MATCH(B859&amp;"",'الإعدادات'!$A$15:$A$29,0)),"")</f>
        <v/>
      </c>
      <c r="N859" s="19">
        <f>IF(K859=1,(F859+G859)*INDEX('الإعدادات'!$E$15:$E$29,MATCH(B859&amp;"",'الإعدادات'!$A$15:$A$29,0)),"")</f>
        <v/>
      </c>
      <c r="O859" s="15">
        <f>IF(J859="متعثر",COUNTIF($J$6:J859,"متعثر"),"")</f>
        <v/>
      </c>
      <c r="P859" s="6">
        <f>IF(J859="","",IF(J859="بدون طالب","اختر الطالب",IF(J859="مادة غير موجودة","اختر المادة من الإعدادات",IF(COUNTIF('الطلاب'!$A$6:$A$305,A859&amp;"")=0,"الطالب غير موجود في الطلاب",IF(IF(ISNUMBER(C859),IF(ISNUMBER(F859),IF(C859&gt;F859,1,0),0),0)=1,"أعمال السنة أكبر من الحد الأقصى",IF(IF(ISNUMBER(D859),IF(ISNUMBER(G859),IF(D859&gt;G859,1,0),0),0)=1,"النهائي أكبر من الحد الأقصى",IF(J859="ناقص","درجة غير مكتوبة","")))))))</f>
        <v/>
      </c>
    </row>
    <row r="860">
      <c r="A860" s="5" t="n"/>
      <c r="B860" s="5" t="n"/>
      <c r="C860" s="18" t="n"/>
      <c r="D860" s="18" t="n"/>
      <c r="E860" s="6">
        <f>IF(B860&amp;""="","",IFERROR(INDEX('الإعدادات'!$B$15:$B$29,MATCH(B860&amp;"",'الإعدادات'!$A$15:$A$29,0)),""))</f>
        <v/>
      </c>
      <c r="F860" s="19">
        <f>IF(B860&amp;""="","",IFERROR(INDEX('الإعدادات'!$C$15:$C$29,MATCH(B860&amp;"",'الإعدادات'!$A$15:$A$29,0)),""))</f>
        <v/>
      </c>
      <c r="G860" s="19">
        <f>IF(B860&amp;""="","",IFERROR(INDEX('الإعدادات'!$D$15:$D$29,MATCH(B860&amp;"",'الإعدادات'!$A$15:$A$29,0)),""))</f>
        <v/>
      </c>
      <c r="H860" s="19">
        <f>IF(AND(ISNUMBER(C860),ISNUMBER(D860)),C860+D860,"")</f>
        <v/>
      </c>
      <c r="I860" s="20">
        <f>IF(ISNUMBER(H860),IF(ISNUMBER(F860),IF(F860+G860=0,"",H860/(F860+G860)),""),"")</f>
        <v/>
      </c>
      <c r="J860" s="6">
        <f>IF(AND(A860&amp;""="",B860&amp;""=""),"",IF(A860&amp;""="","بدون طالب",IF(NOT(ISNUMBER(F860)),"مادة غير موجودة",IF(I860="","ناقص",IF(I860&gt;='الإعدادات'!$B$4,"ناجح","متعثر")))))</f>
        <v/>
      </c>
      <c r="K860" s="21">
        <f>IF(J860="","",IF(OR(J860="ناجح",J860="متعثر"),1,0))</f>
        <v/>
      </c>
      <c r="L860" s="19">
        <f>IF(K860=1,C860*INDEX('الإعدادات'!$E$15:$E$29,MATCH(B860&amp;"",'الإعدادات'!$A$15:$A$29,0)),"")</f>
        <v/>
      </c>
      <c r="M860" s="19">
        <f>IF(K860=1,D860*INDEX('الإعدادات'!$E$15:$E$29,MATCH(B860&amp;"",'الإعدادات'!$A$15:$A$29,0)),"")</f>
        <v/>
      </c>
      <c r="N860" s="19">
        <f>IF(K860=1,(F860+G860)*INDEX('الإعدادات'!$E$15:$E$29,MATCH(B860&amp;"",'الإعدادات'!$A$15:$A$29,0)),"")</f>
        <v/>
      </c>
      <c r="O860" s="15">
        <f>IF(J860="متعثر",COUNTIF($J$6:J860,"متعثر"),"")</f>
        <v/>
      </c>
      <c r="P860" s="6">
        <f>IF(J860="","",IF(J860="بدون طالب","اختر الطالب",IF(J860="مادة غير موجودة","اختر المادة من الإعدادات",IF(COUNTIF('الطلاب'!$A$6:$A$305,A860&amp;"")=0,"الطالب غير موجود في الطلاب",IF(IF(ISNUMBER(C860),IF(ISNUMBER(F860),IF(C860&gt;F860,1,0),0),0)=1,"أعمال السنة أكبر من الحد الأقصى",IF(IF(ISNUMBER(D860),IF(ISNUMBER(G860),IF(D860&gt;G860,1,0),0),0)=1,"النهائي أكبر من الحد الأقصى",IF(J860="ناقص","درجة غير مكتوبة","")))))))</f>
        <v/>
      </c>
    </row>
    <row r="861">
      <c r="A861" s="5" t="n"/>
      <c r="B861" s="5" t="n"/>
      <c r="C861" s="18" t="n"/>
      <c r="D861" s="18" t="n"/>
      <c r="E861" s="6">
        <f>IF(B861&amp;""="","",IFERROR(INDEX('الإعدادات'!$B$15:$B$29,MATCH(B861&amp;"",'الإعدادات'!$A$15:$A$29,0)),""))</f>
        <v/>
      </c>
      <c r="F861" s="19">
        <f>IF(B861&amp;""="","",IFERROR(INDEX('الإعدادات'!$C$15:$C$29,MATCH(B861&amp;"",'الإعدادات'!$A$15:$A$29,0)),""))</f>
        <v/>
      </c>
      <c r="G861" s="19">
        <f>IF(B861&amp;""="","",IFERROR(INDEX('الإعدادات'!$D$15:$D$29,MATCH(B861&amp;"",'الإعدادات'!$A$15:$A$29,0)),""))</f>
        <v/>
      </c>
      <c r="H861" s="19">
        <f>IF(AND(ISNUMBER(C861),ISNUMBER(D861)),C861+D861,"")</f>
        <v/>
      </c>
      <c r="I861" s="20">
        <f>IF(ISNUMBER(H861),IF(ISNUMBER(F861),IF(F861+G861=0,"",H861/(F861+G861)),""),"")</f>
        <v/>
      </c>
      <c r="J861" s="6">
        <f>IF(AND(A861&amp;""="",B861&amp;""=""),"",IF(A861&amp;""="","بدون طالب",IF(NOT(ISNUMBER(F861)),"مادة غير موجودة",IF(I861="","ناقص",IF(I861&gt;='الإعدادات'!$B$4,"ناجح","متعثر")))))</f>
        <v/>
      </c>
      <c r="K861" s="21">
        <f>IF(J861="","",IF(OR(J861="ناجح",J861="متعثر"),1,0))</f>
        <v/>
      </c>
      <c r="L861" s="19">
        <f>IF(K861=1,C861*INDEX('الإعدادات'!$E$15:$E$29,MATCH(B861&amp;"",'الإعدادات'!$A$15:$A$29,0)),"")</f>
        <v/>
      </c>
      <c r="M861" s="19">
        <f>IF(K861=1,D861*INDEX('الإعدادات'!$E$15:$E$29,MATCH(B861&amp;"",'الإعدادات'!$A$15:$A$29,0)),"")</f>
        <v/>
      </c>
      <c r="N861" s="19">
        <f>IF(K861=1,(F861+G861)*INDEX('الإعدادات'!$E$15:$E$29,MATCH(B861&amp;"",'الإعدادات'!$A$15:$A$29,0)),"")</f>
        <v/>
      </c>
      <c r="O861" s="15">
        <f>IF(J861="متعثر",COUNTIF($J$6:J861,"متعثر"),"")</f>
        <v/>
      </c>
      <c r="P861" s="6">
        <f>IF(J861="","",IF(J861="بدون طالب","اختر الطالب",IF(J861="مادة غير موجودة","اختر المادة من الإعدادات",IF(COUNTIF('الطلاب'!$A$6:$A$305,A861&amp;"")=0,"الطالب غير موجود في الطلاب",IF(IF(ISNUMBER(C861),IF(ISNUMBER(F861),IF(C861&gt;F861,1,0),0),0)=1,"أعمال السنة أكبر من الحد الأقصى",IF(IF(ISNUMBER(D861),IF(ISNUMBER(G861),IF(D861&gt;G861,1,0),0),0)=1,"النهائي أكبر من الحد الأقصى",IF(J861="ناقص","درجة غير مكتوبة","")))))))</f>
        <v/>
      </c>
    </row>
    <row r="862">
      <c r="A862" s="5" t="n"/>
      <c r="B862" s="5" t="n"/>
      <c r="C862" s="18" t="n"/>
      <c r="D862" s="18" t="n"/>
      <c r="E862" s="6">
        <f>IF(B862&amp;""="","",IFERROR(INDEX('الإعدادات'!$B$15:$B$29,MATCH(B862&amp;"",'الإعدادات'!$A$15:$A$29,0)),""))</f>
        <v/>
      </c>
      <c r="F862" s="19">
        <f>IF(B862&amp;""="","",IFERROR(INDEX('الإعدادات'!$C$15:$C$29,MATCH(B862&amp;"",'الإعدادات'!$A$15:$A$29,0)),""))</f>
        <v/>
      </c>
      <c r="G862" s="19">
        <f>IF(B862&amp;""="","",IFERROR(INDEX('الإعدادات'!$D$15:$D$29,MATCH(B862&amp;"",'الإعدادات'!$A$15:$A$29,0)),""))</f>
        <v/>
      </c>
      <c r="H862" s="19">
        <f>IF(AND(ISNUMBER(C862),ISNUMBER(D862)),C862+D862,"")</f>
        <v/>
      </c>
      <c r="I862" s="20">
        <f>IF(ISNUMBER(H862),IF(ISNUMBER(F862),IF(F862+G862=0,"",H862/(F862+G862)),""),"")</f>
        <v/>
      </c>
      <c r="J862" s="6">
        <f>IF(AND(A862&amp;""="",B862&amp;""=""),"",IF(A862&amp;""="","بدون طالب",IF(NOT(ISNUMBER(F862)),"مادة غير موجودة",IF(I862="","ناقص",IF(I862&gt;='الإعدادات'!$B$4,"ناجح","متعثر")))))</f>
        <v/>
      </c>
      <c r="K862" s="21">
        <f>IF(J862="","",IF(OR(J862="ناجح",J862="متعثر"),1,0))</f>
        <v/>
      </c>
      <c r="L862" s="19">
        <f>IF(K862=1,C862*INDEX('الإعدادات'!$E$15:$E$29,MATCH(B862&amp;"",'الإعدادات'!$A$15:$A$29,0)),"")</f>
        <v/>
      </c>
      <c r="M862" s="19">
        <f>IF(K862=1,D862*INDEX('الإعدادات'!$E$15:$E$29,MATCH(B862&amp;"",'الإعدادات'!$A$15:$A$29,0)),"")</f>
        <v/>
      </c>
      <c r="N862" s="19">
        <f>IF(K862=1,(F862+G862)*INDEX('الإعدادات'!$E$15:$E$29,MATCH(B862&amp;"",'الإعدادات'!$A$15:$A$29,0)),"")</f>
        <v/>
      </c>
      <c r="O862" s="15">
        <f>IF(J862="متعثر",COUNTIF($J$6:J862,"متعثر"),"")</f>
        <v/>
      </c>
      <c r="P862" s="6">
        <f>IF(J862="","",IF(J862="بدون طالب","اختر الطالب",IF(J862="مادة غير موجودة","اختر المادة من الإعدادات",IF(COUNTIF('الطلاب'!$A$6:$A$305,A862&amp;"")=0,"الطالب غير موجود في الطلاب",IF(IF(ISNUMBER(C862),IF(ISNUMBER(F862),IF(C862&gt;F862,1,0),0),0)=1,"أعمال السنة أكبر من الحد الأقصى",IF(IF(ISNUMBER(D862),IF(ISNUMBER(G862),IF(D862&gt;G862,1,0),0),0)=1,"النهائي أكبر من الحد الأقصى",IF(J862="ناقص","درجة غير مكتوبة","")))))))</f>
        <v/>
      </c>
    </row>
    <row r="863">
      <c r="A863" s="5" t="n"/>
      <c r="B863" s="5" t="n"/>
      <c r="C863" s="18" t="n"/>
      <c r="D863" s="18" t="n"/>
      <c r="E863" s="6">
        <f>IF(B863&amp;""="","",IFERROR(INDEX('الإعدادات'!$B$15:$B$29,MATCH(B863&amp;"",'الإعدادات'!$A$15:$A$29,0)),""))</f>
        <v/>
      </c>
      <c r="F863" s="19">
        <f>IF(B863&amp;""="","",IFERROR(INDEX('الإعدادات'!$C$15:$C$29,MATCH(B863&amp;"",'الإعدادات'!$A$15:$A$29,0)),""))</f>
        <v/>
      </c>
      <c r="G863" s="19">
        <f>IF(B863&amp;""="","",IFERROR(INDEX('الإعدادات'!$D$15:$D$29,MATCH(B863&amp;"",'الإعدادات'!$A$15:$A$29,0)),""))</f>
        <v/>
      </c>
      <c r="H863" s="19">
        <f>IF(AND(ISNUMBER(C863),ISNUMBER(D863)),C863+D863,"")</f>
        <v/>
      </c>
      <c r="I863" s="20">
        <f>IF(ISNUMBER(H863),IF(ISNUMBER(F863),IF(F863+G863=0,"",H863/(F863+G863)),""),"")</f>
        <v/>
      </c>
      <c r="J863" s="6">
        <f>IF(AND(A863&amp;""="",B863&amp;""=""),"",IF(A863&amp;""="","بدون طالب",IF(NOT(ISNUMBER(F863)),"مادة غير موجودة",IF(I863="","ناقص",IF(I863&gt;='الإعدادات'!$B$4,"ناجح","متعثر")))))</f>
        <v/>
      </c>
      <c r="K863" s="21">
        <f>IF(J863="","",IF(OR(J863="ناجح",J863="متعثر"),1,0))</f>
        <v/>
      </c>
      <c r="L863" s="19">
        <f>IF(K863=1,C863*INDEX('الإعدادات'!$E$15:$E$29,MATCH(B863&amp;"",'الإعدادات'!$A$15:$A$29,0)),"")</f>
        <v/>
      </c>
      <c r="M863" s="19">
        <f>IF(K863=1,D863*INDEX('الإعدادات'!$E$15:$E$29,MATCH(B863&amp;"",'الإعدادات'!$A$15:$A$29,0)),"")</f>
        <v/>
      </c>
      <c r="N863" s="19">
        <f>IF(K863=1,(F863+G863)*INDEX('الإعدادات'!$E$15:$E$29,MATCH(B863&amp;"",'الإعدادات'!$A$15:$A$29,0)),"")</f>
        <v/>
      </c>
      <c r="O863" s="15">
        <f>IF(J863="متعثر",COUNTIF($J$6:J863,"متعثر"),"")</f>
        <v/>
      </c>
      <c r="P863" s="6">
        <f>IF(J863="","",IF(J863="بدون طالب","اختر الطالب",IF(J863="مادة غير موجودة","اختر المادة من الإعدادات",IF(COUNTIF('الطلاب'!$A$6:$A$305,A863&amp;"")=0,"الطالب غير موجود في الطلاب",IF(IF(ISNUMBER(C863),IF(ISNUMBER(F863),IF(C863&gt;F863,1,0),0),0)=1,"أعمال السنة أكبر من الحد الأقصى",IF(IF(ISNUMBER(D863),IF(ISNUMBER(G863),IF(D863&gt;G863,1,0),0),0)=1,"النهائي أكبر من الحد الأقصى",IF(J863="ناقص","درجة غير مكتوبة","")))))))</f>
        <v/>
      </c>
    </row>
    <row r="864">
      <c r="A864" s="5" t="n"/>
      <c r="B864" s="5" t="n"/>
      <c r="C864" s="18" t="n"/>
      <c r="D864" s="18" t="n"/>
      <c r="E864" s="6">
        <f>IF(B864&amp;""="","",IFERROR(INDEX('الإعدادات'!$B$15:$B$29,MATCH(B864&amp;"",'الإعدادات'!$A$15:$A$29,0)),""))</f>
        <v/>
      </c>
      <c r="F864" s="19">
        <f>IF(B864&amp;""="","",IFERROR(INDEX('الإعدادات'!$C$15:$C$29,MATCH(B864&amp;"",'الإعدادات'!$A$15:$A$29,0)),""))</f>
        <v/>
      </c>
      <c r="G864" s="19">
        <f>IF(B864&amp;""="","",IFERROR(INDEX('الإعدادات'!$D$15:$D$29,MATCH(B864&amp;"",'الإعدادات'!$A$15:$A$29,0)),""))</f>
        <v/>
      </c>
      <c r="H864" s="19">
        <f>IF(AND(ISNUMBER(C864),ISNUMBER(D864)),C864+D864,"")</f>
        <v/>
      </c>
      <c r="I864" s="20">
        <f>IF(ISNUMBER(H864),IF(ISNUMBER(F864),IF(F864+G864=0,"",H864/(F864+G864)),""),"")</f>
        <v/>
      </c>
      <c r="J864" s="6">
        <f>IF(AND(A864&amp;""="",B864&amp;""=""),"",IF(A864&amp;""="","بدون طالب",IF(NOT(ISNUMBER(F864)),"مادة غير موجودة",IF(I864="","ناقص",IF(I864&gt;='الإعدادات'!$B$4,"ناجح","متعثر")))))</f>
        <v/>
      </c>
      <c r="K864" s="21">
        <f>IF(J864="","",IF(OR(J864="ناجح",J864="متعثر"),1,0))</f>
        <v/>
      </c>
      <c r="L864" s="19">
        <f>IF(K864=1,C864*INDEX('الإعدادات'!$E$15:$E$29,MATCH(B864&amp;"",'الإعدادات'!$A$15:$A$29,0)),"")</f>
        <v/>
      </c>
      <c r="M864" s="19">
        <f>IF(K864=1,D864*INDEX('الإعدادات'!$E$15:$E$29,MATCH(B864&amp;"",'الإعدادات'!$A$15:$A$29,0)),"")</f>
        <v/>
      </c>
      <c r="N864" s="19">
        <f>IF(K864=1,(F864+G864)*INDEX('الإعدادات'!$E$15:$E$29,MATCH(B864&amp;"",'الإعدادات'!$A$15:$A$29,0)),"")</f>
        <v/>
      </c>
      <c r="O864" s="15">
        <f>IF(J864="متعثر",COUNTIF($J$6:J864,"متعثر"),"")</f>
        <v/>
      </c>
      <c r="P864" s="6">
        <f>IF(J864="","",IF(J864="بدون طالب","اختر الطالب",IF(J864="مادة غير موجودة","اختر المادة من الإعدادات",IF(COUNTIF('الطلاب'!$A$6:$A$305,A864&amp;"")=0,"الطالب غير موجود في الطلاب",IF(IF(ISNUMBER(C864),IF(ISNUMBER(F864),IF(C864&gt;F864,1,0),0),0)=1,"أعمال السنة أكبر من الحد الأقصى",IF(IF(ISNUMBER(D864),IF(ISNUMBER(G864),IF(D864&gt;G864,1,0),0),0)=1,"النهائي أكبر من الحد الأقصى",IF(J864="ناقص","درجة غير مكتوبة","")))))))</f>
        <v/>
      </c>
    </row>
    <row r="865">
      <c r="A865" s="5" t="n"/>
      <c r="B865" s="5" t="n"/>
      <c r="C865" s="18" t="n"/>
      <c r="D865" s="18" t="n"/>
      <c r="E865" s="6">
        <f>IF(B865&amp;""="","",IFERROR(INDEX('الإعدادات'!$B$15:$B$29,MATCH(B865&amp;"",'الإعدادات'!$A$15:$A$29,0)),""))</f>
        <v/>
      </c>
      <c r="F865" s="19">
        <f>IF(B865&amp;""="","",IFERROR(INDEX('الإعدادات'!$C$15:$C$29,MATCH(B865&amp;"",'الإعدادات'!$A$15:$A$29,0)),""))</f>
        <v/>
      </c>
      <c r="G865" s="19">
        <f>IF(B865&amp;""="","",IFERROR(INDEX('الإعدادات'!$D$15:$D$29,MATCH(B865&amp;"",'الإعدادات'!$A$15:$A$29,0)),""))</f>
        <v/>
      </c>
      <c r="H865" s="19">
        <f>IF(AND(ISNUMBER(C865),ISNUMBER(D865)),C865+D865,"")</f>
        <v/>
      </c>
      <c r="I865" s="20">
        <f>IF(ISNUMBER(H865),IF(ISNUMBER(F865),IF(F865+G865=0,"",H865/(F865+G865)),""),"")</f>
        <v/>
      </c>
      <c r="J865" s="6">
        <f>IF(AND(A865&amp;""="",B865&amp;""=""),"",IF(A865&amp;""="","بدون طالب",IF(NOT(ISNUMBER(F865)),"مادة غير موجودة",IF(I865="","ناقص",IF(I865&gt;='الإعدادات'!$B$4,"ناجح","متعثر")))))</f>
        <v/>
      </c>
      <c r="K865" s="21">
        <f>IF(J865="","",IF(OR(J865="ناجح",J865="متعثر"),1,0))</f>
        <v/>
      </c>
      <c r="L865" s="19">
        <f>IF(K865=1,C865*INDEX('الإعدادات'!$E$15:$E$29,MATCH(B865&amp;"",'الإعدادات'!$A$15:$A$29,0)),"")</f>
        <v/>
      </c>
      <c r="M865" s="19">
        <f>IF(K865=1,D865*INDEX('الإعدادات'!$E$15:$E$29,MATCH(B865&amp;"",'الإعدادات'!$A$15:$A$29,0)),"")</f>
        <v/>
      </c>
      <c r="N865" s="19">
        <f>IF(K865=1,(F865+G865)*INDEX('الإعدادات'!$E$15:$E$29,MATCH(B865&amp;"",'الإعدادات'!$A$15:$A$29,0)),"")</f>
        <v/>
      </c>
      <c r="O865" s="15">
        <f>IF(J865="متعثر",COUNTIF($J$6:J865,"متعثر"),"")</f>
        <v/>
      </c>
      <c r="P865" s="6">
        <f>IF(J865="","",IF(J865="بدون طالب","اختر الطالب",IF(J865="مادة غير موجودة","اختر المادة من الإعدادات",IF(COUNTIF('الطلاب'!$A$6:$A$305,A865&amp;"")=0,"الطالب غير موجود في الطلاب",IF(IF(ISNUMBER(C865),IF(ISNUMBER(F865),IF(C865&gt;F865,1,0),0),0)=1,"أعمال السنة أكبر من الحد الأقصى",IF(IF(ISNUMBER(D865),IF(ISNUMBER(G865),IF(D865&gt;G865,1,0),0),0)=1,"النهائي أكبر من الحد الأقصى",IF(J865="ناقص","درجة غير مكتوبة","")))))))</f>
        <v/>
      </c>
    </row>
    <row r="866">
      <c r="A866" s="5" t="n"/>
      <c r="B866" s="5" t="n"/>
      <c r="C866" s="18" t="n"/>
      <c r="D866" s="18" t="n"/>
      <c r="E866" s="6">
        <f>IF(B866&amp;""="","",IFERROR(INDEX('الإعدادات'!$B$15:$B$29,MATCH(B866&amp;"",'الإعدادات'!$A$15:$A$29,0)),""))</f>
        <v/>
      </c>
      <c r="F866" s="19">
        <f>IF(B866&amp;""="","",IFERROR(INDEX('الإعدادات'!$C$15:$C$29,MATCH(B866&amp;"",'الإعدادات'!$A$15:$A$29,0)),""))</f>
        <v/>
      </c>
      <c r="G866" s="19">
        <f>IF(B866&amp;""="","",IFERROR(INDEX('الإعدادات'!$D$15:$D$29,MATCH(B866&amp;"",'الإعدادات'!$A$15:$A$29,0)),""))</f>
        <v/>
      </c>
      <c r="H866" s="19">
        <f>IF(AND(ISNUMBER(C866),ISNUMBER(D866)),C866+D866,"")</f>
        <v/>
      </c>
      <c r="I866" s="20">
        <f>IF(ISNUMBER(H866),IF(ISNUMBER(F866),IF(F866+G866=0,"",H866/(F866+G866)),""),"")</f>
        <v/>
      </c>
      <c r="J866" s="6">
        <f>IF(AND(A866&amp;""="",B866&amp;""=""),"",IF(A866&amp;""="","بدون طالب",IF(NOT(ISNUMBER(F866)),"مادة غير موجودة",IF(I866="","ناقص",IF(I866&gt;='الإعدادات'!$B$4,"ناجح","متعثر")))))</f>
        <v/>
      </c>
      <c r="K866" s="21">
        <f>IF(J866="","",IF(OR(J866="ناجح",J866="متعثر"),1,0))</f>
        <v/>
      </c>
      <c r="L866" s="19">
        <f>IF(K866=1,C866*INDEX('الإعدادات'!$E$15:$E$29,MATCH(B866&amp;"",'الإعدادات'!$A$15:$A$29,0)),"")</f>
        <v/>
      </c>
      <c r="M866" s="19">
        <f>IF(K866=1,D866*INDEX('الإعدادات'!$E$15:$E$29,MATCH(B866&amp;"",'الإعدادات'!$A$15:$A$29,0)),"")</f>
        <v/>
      </c>
      <c r="N866" s="19">
        <f>IF(K866=1,(F866+G866)*INDEX('الإعدادات'!$E$15:$E$29,MATCH(B866&amp;"",'الإعدادات'!$A$15:$A$29,0)),"")</f>
        <v/>
      </c>
      <c r="O866" s="15">
        <f>IF(J866="متعثر",COUNTIF($J$6:J866,"متعثر"),"")</f>
        <v/>
      </c>
      <c r="P866" s="6">
        <f>IF(J866="","",IF(J866="بدون طالب","اختر الطالب",IF(J866="مادة غير موجودة","اختر المادة من الإعدادات",IF(COUNTIF('الطلاب'!$A$6:$A$305,A866&amp;"")=0,"الطالب غير موجود في الطلاب",IF(IF(ISNUMBER(C866),IF(ISNUMBER(F866),IF(C866&gt;F866,1,0),0),0)=1,"أعمال السنة أكبر من الحد الأقصى",IF(IF(ISNUMBER(D866),IF(ISNUMBER(G866),IF(D866&gt;G866,1,0),0),0)=1,"النهائي أكبر من الحد الأقصى",IF(J866="ناقص","درجة غير مكتوبة","")))))))</f>
        <v/>
      </c>
    </row>
    <row r="867">
      <c r="A867" s="5" t="n"/>
      <c r="B867" s="5" t="n"/>
      <c r="C867" s="18" t="n"/>
      <c r="D867" s="18" t="n"/>
      <c r="E867" s="6">
        <f>IF(B867&amp;""="","",IFERROR(INDEX('الإعدادات'!$B$15:$B$29,MATCH(B867&amp;"",'الإعدادات'!$A$15:$A$29,0)),""))</f>
        <v/>
      </c>
      <c r="F867" s="19">
        <f>IF(B867&amp;""="","",IFERROR(INDEX('الإعدادات'!$C$15:$C$29,MATCH(B867&amp;"",'الإعدادات'!$A$15:$A$29,0)),""))</f>
        <v/>
      </c>
      <c r="G867" s="19">
        <f>IF(B867&amp;""="","",IFERROR(INDEX('الإعدادات'!$D$15:$D$29,MATCH(B867&amp;"",'الإعدادات'!$A$15:$A$29,0)),""))</f>
        <v/>
      </c>
      <c r="H867" s="19">
        <f>IF(AND(ISNUMBER(C867),ISNUMBER(D867)),C867+D867,"")</f>
        <v/>
      </c>
      <c r="I867" s="20">
        <f>IF(ISNUMBER(H867),IF(ISNUMBER(F867),IF(F867+G867=0,"",H867/(F867+G867)),""),"")</f>
        <v/>
      </c>
      <c r="J867" s="6">
        <f>IF(AND(A867&amp;""="",B867&amp;""=""),"",IF(A867&amp;""="","بدون طالب",IF(NOT(ISNUMBER(F867)),"مادة غير موجودة",IF(I867="","ناقص",IF(I867&gt;='الإعدادات'!$B$4,"ناجح","متعثر")))))</f>
        <v/>
      </c>
      <c r="K867" s="21">
        <f>IF(J867="","",IF(OR(J867="ناجح",J867="متعثر"),1,0))</f>
        <v/>
      </c>
      <c r="L867" s="19">
        <f>IF(K867=1,C867*INDEX('الإعدادات'!$E$15:$E$29,MATCH(B867&amp;"",'الإعدادات'!$A$15:$A$29,0)),"")</f>
        <v/>
      </c>
      <c r="M867" s="19">
        <f>IF(K867=1,D867*INDEX('الإعدادات'!$E$15:$E$29,MATCH(B867&amp;"",'الإعدادات'!$A$15:$A$29,0)),"")</f>
        <v/>
      </c>
      <c r="N867" s="19">
        <f>IF(K867=1,(F867+G867)*INDEX('الإعدادات'!$E$15:$E$29,MATCH(B867&amp;"",'الإعدادات'!$A$15:$A$29,0)),"")</f>
        <v/>
      </c>
      <c r="O867" s="15">
        <f>IF(J867="متعثر",COUNTIF($J$6:J867,"متعثر"),"")</f>
        <v/>
      </c>
      <c r="P867" s="6">
        <f>IF(J867="","",IF(J867="بدون طالب","اختر الطالب",IF(J867="مادة غير موجودة","اختر المادة من الإعدادات",IF(COUNTIF('الطلاب'!$A$6:$A$305,A867&amp;"")=0,"الطالب غير موجود في الطلاب",IF(IF(ISNUMBER(C867),IF(ISNUMBER(F867),IF(C867&gt;F867,1,0),0),0)=1,"أعمال السنة أكبر من الحد الأقصى",IF(IF(ISNUMBER(D867),IF(ISNUMBER(G867),IF(D867&gt;G867,1,0),0),0)=1,"النهائي أكبر من الحد الأقصى",IF(J867="ناقص","درجة غير مكتوبة","")))))))</f>
        <v/>
      </c>
    </row>
    <row r="868">
      <c r="A868" s="5" t="n"/>
      <c r="B868" s="5" t="n"/>
      <c r="C868" s="18" t="n"/>
      <c r="D868" s="18" t="n"/>
      <c r="E868" s="6">
        <f>IF(B868&amp;""="","",IFERROR(INDEX('الإعدادات'!$B$15:$B$29,MATCH(B868&amp;"",'الإعدادات'!$A$15:$A$29,0)),""))</f>
        <v/>
      </c>
      <c r="F868" s="19">
        <f>IF(B868&amp;""="","",IFERROR(INDEX('الإعدادات'!$C$15:$C$29,MATCH(B868&amp;"",'الإعدادات'!$A$15:$A$29,0)),""))</f>
        <v/>
      </c>
      <c r="G868" s="19">
        <f>IF(B868&amp;""="","",IFERROR(INDEX('الإعدادات'!$D$15:$D$29,MATCH(B868&amp;"",'الإعدادات'!$A$15:$A$29,0)),""))</f>
        <v/>
      </c>
      <c r="H868" s="19">
        <f>IF(AND(ISNUMBER(C868),ISNUMBER(D868)),C868+D868,"")</f>
        <v/>
      </c>
      <c r="I868" s="20">
        <f>IF(ISNUMBER(H868),IF(ISNUMBER(F868),IF(F868+G868=0,"",H868/(F868+G868)),""),"")</f>
        <v/>
      </c>
      <c r="J868" s="6">
        <f>IF(AND(A868&amp;""="",B868&amp;""=""),"",IF(A868&amp;""="","بدون طالب",IF(NOT(ISNUMBER(F868)),"مادة غير موجودة",IF(I868="","ناقص",IF(I868&gt;='الإعدادات'!$B$4,"ناجح","متعثر")))))</f>
        <v/>
      </c>
      <c r="K868" s="21">
        <f>IF(J868="","",IF(OR(J868="ناجح",J868="متعثر"),1,0))</f>
        <v/>
      </c>
      <c r="L868" s="19">
        <f>IF(K868=1,C868*INDEX('الإعدادات'!$E$15:$E$29,MATCH(B868&amp;"",'الإعدادات'!$A$15:$A$29,0)),"")</f>
        <v/>
      </c>
      <c r="M868" s="19">
        <f>IF(K868=1,D868*INDEX('الإعدادات'!$E$15:$E$29,MATCH(B868&amp;"",'الإعدادات'!$A$15:$A$29,0)),"")</f>
        <v/>
      </c>
      <c r="N868" s="19">
        <f>IF(K868=1,(F868+G868)*INDEX('الإعدادات'!$E$15:$E$29,MATCH(B868&amp;"",'الإعدادات'!$A$15:$A$29,0)),"")</f>
        <v/>
      </c>
      <c r="O868" s="15">
        <f>IF(J868="متعثر",COUNTIF($J$6:J868,"متعثر"),"")</f>
        <v/>
      </c>
      <c r="P868" s="6">
        <f>IF(J868="","",IF(J868="بدون طالب","اختر الطالب",IF(J868="مادة غير موجودة","اختر المادة من الإعدادات",IF(COUNTIF('الطلاب'!$A$6:$A$305,A868&amp;"")=0,"الطالب غير موجود في الطلاب",IF(IF(ISNUMBER(C868),IF(ISNUMBER(F868),IF(C868&gt;F868,1,0),0),0)=1,"أعمال السنة أكبر من الحد الأقصى",IF(IF(ISNUMBER(D868),IF(ISNUMBER(G868),IF(D868&gt;G868,1,0),0),0)=1,"النهائي أكبر من الحد الأقصى",IF(J868="ناقص","درجة غير مكتوبة","")))))))</f>
        <v/>
      </c>
    </row>
    <row r="869">
      <c r="A869" s="5" t="n"/>
      <c r="B869" s="5" t="n"/>
      <c r="C869" s="18" t="n"/>
      <c r="D869" s="18" t="n"/>
      <c r="E869" s="6">
        <f>IF(B869&amp;""="","",IFERROR(INDEX('الإعدادات'!$B$15:$B$29,MATCH(B869&amp;"",'الإعدادات'!$A$15:$A$29,0)),""))</f>
        <v/>
      </c>
      <c r="F869" s="19">
        <f>IF(B869&amp;""="","",IFERROR(INDEX('الإعدادات'!$C$15:$C$29,MATCH(B869&amp;"",'الإعدادات'!$A$15:$A$29,0)),""))</f>
        <v/>
      </c>
      <c r="G869" s="19">
        <f>IF(B869&amp;""="","",IFERROR(INDEX('الإعدادات'!$D$15:$D$29,MATCH(B869&amp;"",'الإعدادات'!$A$15:$A$29,0)),""))</f>
        <v/>
      </c>
      <c r="H869" s="19">
        <f>IF(AND(ISNUMBER(C869),ISNUMBER(D869)),C869+D869,"")</f>
        <v/>
      </c>
      <c r="I869" s="20">
        <f>IF(ISNUMBER(H869),IF(ISNUMBER(F869),IF(F869+G869=0,"",H869/(F869+G869)),""),"")</f>
        <v/>
      </c>
      <c r="J869" s="6">
        <f>IF(AND(A869&amp;""="",B869&amp;""=""),"",IF(A869&amp;""="","بدون طالب",IF(NOT(ISNUMBER(F869)),"مادة غير موجودة",IF(I869="","ناقص",IF(I869&gt;='الإعدادات'!$B$4,"ناجح","متعثر")))))</f>
        <v/>
      </c>
      <c r="K869" s="21">
        <f>IF(J869="","",IF(OR(J869="ناجح",J869="متعثر"),1,0))</f>
        <v/>
      </c>
      <c r="L869" s="19">
        <f>IF(K869=1,C869*INDEX('الإعدادات'!$E$15:$E$29,MATCH(B869&amp;"",'الإعدادات'!$A$15:$A$29,0)),"")</f>
        <v/>
      </c>
      <c r="M869" s="19">
        <f>IF(K869=1,D869*INDEX('الإعدادات'!$E$15:$E$29,MATCH(B869&amp;"",'الإعدادات'!$A$15:$A$29,0)),"")</f>
        <v/>
      </c>
      <c r="N869" s="19">
        <f>IF(K869=1,(F869+G869)*INDEX('الإعدادات'!$E$15:$E$29,MATCH(B869&amp;"",'الإعدادات'!$A$15:$A$29,0)),"")</f>
        <v/>
      </c>
      <c r="O869" s="15">
        <f>IF(J869="متعثر",COUNTIF($J$6:J869,"متعثر"),"")</f>
        <v/>
      </c>
      <c r="P869" s="6">
        <f>IF(J869="","",IF(J869="بدون طالب","اختر الطالب",IF(J869="مادة غير موجودة","اختر المادة من الإعدادات",IF(COUNTIF('الطلاب'!$A$6:$A$305,A869&amp;"")=0,"الطالب غير موجود في الطلاب",IF(IF(ISNUMBER(C869),IF(ISNUMBER(F869),IF(C869&gt;F869,1,0),0),0)=1,"أعمال السنة أكبر من الحد الأقصى",IF(IF(ISNUMBER(D869),IF(ISNUMBER(G869),IF(D869&gt;G869,1,0),0),0)=1,"النهائي أكبر من الحد الأقصى",IF(J869="ناقص","درجة غير مكتوبة","")))))))</f>
        <v/>
      </c>
    </row>
    <row r="870">
      <c r="A870" s="5" t="n"/>
      <c r="B870" s="5" t="n"/>
      <c r="C870" s="18" t="n"/>
      <c r="D870" s="18" t="n"/>
      <c r="E870" s="6">
        <f>IF(B870&amp;""="","",IFERROR(INDEX('الإعدادات'!$B$15:$B$29,MATCH(B870&amp;"",'الإعدادات'!$A$15:$A$29,0)),""))</f>
        <v/>
      </c>
      <c r="F870" s="19">
        <f>IF(B870&amp;""="","",IFERROR(INDEX('الإعدادات'!$C$15:$C$29,MATCH(B870&amp;"",'الإعدادات'!$A$15:$A$29,0)),""))</f>
        <v/>
      </c>
      <c r="G870" s="19">
        <f>IF(B870&amp;""="","",IFERROR(INDEX('الإعدادات'!$D$15:$D$29,MATCH(B870&amp;"",'الإعدادات'!$A$15:$A$29,0)),""))</f>
        <v/>
      </c>
      <c r="H870" s="19">
        <f>IF(AND(ISNUMBER(C870),ISNUMBER(D870)),C870+D870,"")</f>
        <v/>
      </c>
      <c r="I870" s="20">
        <f>IF(ISNUMBER(H870),IF(ISNUMBER(F870),IF(F870+G870=0,"",H870/(F870+G870)),""),"")</f>
        <v/>
      </c>
      <c r="J870" s="6">
        <f>IF(AND(A870&amp;""="",B870&amp;""=""),"",IF(A870&amp;""="","بدون طالب",IF(NOT(ISNUMBER(F870)),"مادة غير موجودة",IF(I870="","ناقص",IF(I870&gt;='الإعدادات'!$B$4,"ناجح","متعثر")))))</f>
        <v/>
      </c>
      <c r="K870" s="21">
        <f>IF(J870="","",IF(OR(J870="ناجح",J870="متعثر"),1,0))</f>
        <v/>
      </c>
      <c r="L870" s="19">
        <f>IF(K870=1,C870*INDEX('الإعدادات'!$E$15:$E$29,MATCH(B870&amp;"",'الإعدادات'!$A$15:$A$29,0)),"")</f>
        <v/>
      </c>
      <c r="M870" s="19">
        <f>IF(K870=1,D870*INDEX('الإعدادات'!$E$15:$E$29,MATCH(B870&amp;"",'الإعدادات'!$A$15:$A$29,0)),"")</f>
        <v/>
      </c>
      <c r="N870" s="19">
        <f>IF(K870=1,(F870+G870)*INDEX('الإعدادات'!$E$15:$E$29,MATCH(B870&amp;"",'الإعدادات'!$A$15:$A$29,0)),"")</f>
        <v/>
      </c>
      <c r="O870" s="15">
        <f>IF(J870="متعثر",COUNTIF($J$6:J870,"متعثر"),"")</f>
        <v/>
      </c>
      <c r="P870" s="6">
        <f>IF(J870="","",IF(J870="بدون طالب","اختر الطالب",IF(J870="مادة غير موجودة","اختر المادة من الإعدادات",IF(COUNTIF('الطلاب'!$A$6:$A$305,A870&amp;"")=0,"الطالب غير موجود في الطلاب",IF(IF(ISNUMBER(C870),IF(ISNUMBER(F870),IF(C870&gt;F870,1,0),0),0)=1,"أعمال السنة أكبر من الحد الأقصى",IF(IF(ISNUMBER(D870),IF(ISNUMBER(G870),IF(D870&gt;G870,1,0),0),0)=1,"النهائي أكبر من الحد الأقصى",IF(J870="ناقص","درجة غير مكتوبة","")))))))</f>
        <v/>
      </c>
    </row>
    <row r="871">
      <c r="A871" s="5" t="n"/>
      <c r="B871" s="5" t="n"/>
      <c r="C871" s="18" t="n"/>
      <c r="D871" s="18" t="n"/>
      <c r="E871" s="6">
        <f>IF(B871&amp;""="","",IFERROR(INDEX('الإعدادات'!$B$15:$B$29,MATCH(B871&amp;"",'الإعدادات'!$A$15:$A$29,0)),""))</f>
        <v/>
      </c>
      <c r="F871" s="19">
        <f>IF(B871&amp;""="","",IFERROR(INDEX('الإعدادات'!$C$15:$C$29,MATCH(B871&amp;"",'الإعدادات'!$A$15:$A$29,0)),""))</f>
        <v/>
      </c>
      <c r="G871" s="19">
        <f>IF(B871&amp;""="","",IFERROR(INDEX('الإعدادات'!$D$15:$D$29,MATCH(B871&amp;"",'الإعدادات'!$A$15:$A$29,0)),""))</f>
        <v/>
      </c>
      <c r="H871" s="19">
        <f>IF(AND(ISNUMBER(C871),ISNUMBER(D871)),C871+D871,"")</f>
        <v/>
      </c>
      <c r="I871" s="20">
        <f>IF(ISNUMBER(H871),IF(ISNUMBER(F871),IF(F871+G871=0,"",H871/(F871+G871)),""),"")</f>
        <v/>
      </c>
      <c r="J871" s="6">
        <f>IF(AND(A871&amp;""="",B871&amp;""=""),"",IF(A871&amp;""="","بدون طالب",IF(NOT(ISNUMBER(F871)),"مادة غير موجودة",IF(I871="","ناقص",IF(I871&gt;='الإعدادات'!$B$4,"ناجح","متعثر")))))</f>
        <v/>
      </c>
      <c r="K871" s="21">
        <f>IF(J871="","",IF(OR(J871="ناجح",J871="متعثر"),1,0))</f>
        <v/>
      </c>
      <c r="L871" s="19">
        <f>IF(K871=1,C871*INDEX('الإعدادات'!$E$15:$E$29,MATCH(B871&amp;"",'الإعدادات'!$A$15:$A$29,0)),"")</f>
        <v/>
      </c>
      <c r="M871" s="19">
        <f>IF(K871=1,D871*INDEX('الإعدادات'!$E$15:$E$29,MATCH(B871&amp;"",'الإعدادات'!$A$15:$A$29,0)),"")</f>
        <v/>
      </c>
      <c r="N871" s="19">
        <f>IF(K871=1,(F871+G871)*INDEX('الإعدادات'!$E$15:$E$29,MATCH(B871&amp;"",'الإعدادات'!$A$15:$A$29,0)),"")</f>
        <v/>
      </c>
      <c r="O871" s="15">
        <f>IF(J871="متعثر",COUNTIF($J$6:J871,"متعثر"),"")</f>
        <v/>
      </c>
      <c r="P871" s="6">
        <f>IF(J871="","",IF(J871="بدون طالب","اختر الطالب",IF(J871="مادة غير موجودة","اختر المادة من الإعدادات",IF(COUNTIF('الطلاب'!$A$6:$A$305,A871&amp;"")=0,"الطالب غير موجود في الطلاب",IF(IF(ISNUMBER(C871),IF(ISNUMBER(F871),IF(C871&gt;F871,1,0),0),0)=1,"أعمال السنة أكبر من الحد الأقصى",IF(IF(ISNUMBER(D871),IF(ISNUMBER(G871),IF(D871&gt;G871,1,0),0),0)=1,"النهائي أكبر من الحد الأقصى",IF(J871="ناقص","درجة غير مكتوبة","")))))))</f>
        <v/>
      </c>
    </row>
    <row r="872">
      <c r="A872" s="5" t="n"/>
      <c r="B872" s="5" t="n"/>
      <c r="C872" s="18" t="n"/>
      <c r="D872" s="18" t="n"/>
      <c r="E872" s="6">
        <f>IF(B872&amp;""="","",IFERROR(INDEX('الإعدادات'!$B$15:$B$29,MATCH(B872&amp;"",'الإعدادات'!$A$15:$A$29,0)),""))</f>
        <v/>
      </c>
      <c r="F872" s="19">
        <f>IF(B872&amp;""="","",IFERROR(INDEX('الإعدادات'!$C$15:$C$29,MATCH(B872&amp;"",'الإعدادات'!$A$15:$A$29,0)),""))</f>
        <v/>
      </c>
      <c r="G872" s="19">
        <f>IF(B872&amp;""="","",IFERROR(INDEX('الإعدادات'!$D$15:$D$29,MATCH(B872&amp;"",'الإعدادات'!$A$15:$A$29,0)),""))</f>
        <v/>
      </c>
      <c r="H872" s="19">
        <f>IF(AND(ISNUMBER(C872),ISNUMBER(D872)),C872+D872,"")</f>
        <v/>
      </c>
      <c r="I872" s="20">
        <f>IF(ISNUMBER(H872),IF(ISNUMBER(F872),IF(F872+G872=0,"",H872/(F872+G872)),""),"")</f>
        <v/>
      </c>
      <c r="J872" s="6">
        <f>IF(AND(A872&amp;""="",B872&amp;""=""),"",IF(A872&amp;""="","بدون طالب",IF(NOT(ISNUMBER(F872)),"مادة غير موجودة",IF(I872="","ناقص",IF(I872&gt;='الإعدادات'!$B$4,"ناجح","متعثر")))))</f>
        <v/>
      </c>
      <c r="K872" s="21">
        <f>IF(J872="","",IF(OR(J872="ناجح",J872="متعثر"),1,0))</f>
        <v/>
      </c>
      <c r="L872" s="19">
        <f>IF(K872=1,C872*INDEX('الإعدادات'!$E$15:$E$29,MATCH(B872&amp;"",'الإعدادات'!$A$15:$A$29,0)),"")</f>
        <v/>
      </c>
      <c r="M872" s="19">
        <f>IF(K872=1,D872*INDEX('الإعدادات'!$E$15:$E$29,MATCH(B872&amp;"",'الإعدادات'!$A$15:$A$29,0)),"")</f>
        <v/>
      </c>
      <c r="N872" s="19">
        <f>IF(K872=1,(F872+G872)*INDEX('الإعدادات'!$E$15:$E$29,MATCH(B872&amp;"",'الإعدادات'!$A$15:$A$29,0)),"")</f>
        <v/>
      </c>
      <c r="O872" s="15">
        <f>IF(J872="متعثر",COUNTIF($J$6:J872,"متعثر"),"")</f>
        <v/>
      </c>
      <c r="P872" s="6">
        <f>IF(J872="","",IF(J872="بدون طالب","اختر الطالب",IF(J872="مادة غير موجودة","اختر المادة من الإعدادات",IF(COUNTIF('الطلاب'!$A$6:$A$305,A872&amp;"")=0,"الطالب غير موجود في الطلاب",IF(IF(ISNUMBER(C872),IF(ISNUMBER(F872),IF(C872&gt;F872,1,0),0),0)=1,"أعمال السنة أكبر من الحد الأقصى",IF(IF(ISNUMBER(D872),IF(ISNUMBER(G872),IF(D872&gt;G872,1,0),0),0)=1,"النهائي أكبر من الحد الأقصى",IF(J872="ناقص","درجة غير مكتوبة","")))))))</f>
        <v/>
      </c>
    </row>
    <row r="873">
      <c r="A873" s="5" t="n"/>
      <c r="B873" s="5" t="n"/>
      <c r="C873" s="18" t="n"/>
      <c r="D873" s="18" t="n"/>
      <c r="E873" s="6">
        <f>IF(B873&amp;""="","",IFERROR(INDEX('الإعدادات'!$B$15:$B$29,MATCH(B873&amp;"",'الإعدادات'!$A$15:$A$29,0)),""))</f>
        <v/>
      </c>
      <c r="F873" s="19">
        <f>IF(B873&amp;""="","",IFERROR(INDEX('الإعدادات'!$C$15:$C$29,MATCH(B873&amp;"",'الإعدادات'!$A$15:$A$29,0)),""))</f>
        <v/>
      </c>
      <c r="G873" s="19">
        <f>IF(B873&amp;""="","",IFERROR(INDEX('الإعدادات'!$D$15:$D$29,MATCH(B873&amp;"",'الإعدادات'!$A$15:$A$29,0)),""))</f>
        <v/>
      </c>
      <c r="H873" s="19">
        <f>IF(AND(ISNUMBER(C873),ISNUMBER(D873)),C873+D873,"")</f>
        <v/>
      </c>
      <c r="I873" s="20">
        <f>IF(ISNUMBER(H873),IF(ISNUMBER(F873),IF(F873+G873=0,"",H873/(F873+G873)),""),"")</f>
        <v/>
      </c>
      <c r="J873" s="6">
        <f>IF(AND(A873&amp;""="",B873&amp;""=""),"",IF(A873&amp;""="","بدون طالب",IF(NOT(ISNUMBER(F873)),"مادة غير موجودة",IF(I873="","ناقص",IF(I873&gt;='الإعدادات'!$B$4,"ناجح","متعثر")))))</f>
        <v/>
      </c>
      <c r="K873" s="21">
        <f>IF(J873="","",IF(OR(J873="ناجح",J873="متعثر"),1,0))</f>
        <v/>
      </c>
      <c r="L873" s="19">
        <f>IF(K873=1,C873*INDEX('الإعدادات'!$E$15:$E$29,MATCH(B873&amp;"",'الإعدادات'!$A$15:$A$29,0)),"")</f>
        <v/>
      </c>
      <c r="M873" s="19">
        <f>IF(K873=1,D873*INDEX('الإعدادات'!$E$15:$E$29,MATCH(B873&amp;"",'الإعدادات'!$A$15:$A$29,0)),"")</f>
        <v/>
      </c>
      <c r="N873" s="19">
        <f>IF(K873=1,(F873+G873)*INDEX('الإعدادات'!$E$15:$E$29,MATCH(B873&amp;"",'الإعدادات'!$A$15:$A$29,0)),"")</f>
        <v/>
      </c>
      <c r="O873" s="15">
        <f>IF(J873="متعثر",COUNTIF($J$6:J873,"متعثر"),"")</f>
        <v/>
      </c>
      <c r="P873" s="6">
        <f>IF(J873="","",IF(J873="بدون طالب","اختر الطالب",IF(J873="مادة غير موجودة","اختر المادة من الإعدادات",IF(COUNTIF('الطلاب'!$A$6:$A$305,A873&amp;"")=0,"الطالب غير موجود في الطلاب",IF(IF(ISNUMBER(C873),IF(ISNUMBER(F873),IF(C873&gt;F873,1,0),0),0)=1,"أعمال السنة أكبر من الحد الأقصى",IF(IF(ISNUMBER(D873),IF(ISNUMBER(G873),IF(D873&gt;G873,1,0),0),0)=1,"النهائي أكبر من الحد الأقصى",IF(J873="ناقص","درجة غير مكتوبة","")))))))</f>
        <v/>
      </c>
    </row>
    <row r="874">
      <c r="A874" s="5" t="n"/>
      <c r="B874" s="5" t="n"/>
      <c r="C874" s="18" t="n"/>
      <c r="D874" s="18" t="n"/>
      <c r="E874" s="6">
        <f>IF(B874&amp;""="","",IFERROR(INDEX('الإعدادات'!$B$15:$B$29,MATCH(B874&amp;"",'الإعدادات'!$A$15:$A$29,0)),""))</f>
        <v/>
      </c>
      <c r="F874" s="19">
        <f>IF(B874&amp;""="","",IFERROR(INDEX('الإعدادات'!$C$15:$C$29,MATCH(B874&amp;"",'الإعدادات'!$A$15:$A$29,0)),""))</f>
        <v/>
      </c>
      <c r="G874" s="19">
        <f>IF(B874&amp;""="","",IFERROR(INDEX('الإعدادات'!$D$15:$D$29,MATCH(B874&amp;"",'الإعدادات'!$A$15:$A$29,0)),""))</f>
        <v/>
      </c>
      <c r="H874" s="19">
        <f>IF(AND(ISNUMBER(C874),ISNUMBER(D874)),C874+D874,"")</f>
        <v/>
      </c>
      <c r="I874" s="20">
        <f>IF(ISNUMBER(H874),IF(ISNUMBER(F874),IF(F874+G874=0,"",H874/(F874+G874)),""),"")</f>
        <v/>
      </c>
      <c r="J874" s="6">
        <f>IF(AND(A874&amp;""="",B874&amp;""=""),"",IF(A874&amp;""="","بدون طالب",IF(NOT(ISNUMBER(F874)),"مادة غير موجودة",IF(I874="","ناقص",IF(I874&gt;='الإعدادات'!$B$4,"ناجح","متعثر")))))</f>
        <v/>
      </c>
      <c r="K874" s="21">
        <f>IF(J874="","",IF(OR(J874="ناجح",J874="متعثر"),1,0))</f>
        <v/>
      </c>
      <c r="L874" s="19">
        <f>IF(K874=1,C874*INDEX('الإعدادات'!$E$15:$E$29,MATCH(B874&amp;"",'الإعدادات'!$A$15:$A$29,0)),"")</f>
        <v/>
      </c>
      <c r="M874" s="19">
        <f>IF(K874=1,D874*INDEX('الإعدادات'!$E$15:$E$29,MATCH(B874&amp;"",'الإعدادات'!$A$15:$A$29,0)),"")</f>
        <v/>
      </c>
      <c r="N874" s="19">
        <f>IF(K874=1,(F874+G874)*INDEX('الإعدادات'!$E$15:$E$29,MATCH(B874&amp;"",'الإعدادات'!$A$15:$A$29,0)),"")</f>
        <v/>
      </c>
      <c r="O874" s="15">
        <f>IF(J874="متعثر",COUNTIF($J$6:J874,"متعثر"),"")</f>
        <v/>
      </c>
      <c r="P874" s="6">
        <f>IF(J874="","",IF(J874="بدون طالب","اختر الطالب",IF(J874="مادة غير موجودة","اختر المادة من الإعدادات",IF(COUNTIF('الطلاب'!$A$6:$A$305,A874&amp;"")=0,"الطالب غير موجود في الطلاب",IF(IF(ISNUMBER(C874),IF(ISNUMBER(F874),IF(C874&gt;F874,1,0),0),0)=1,"أعمال السنة أكبر من الحد الأقصى",IF(IF(ISNUMBER(D874),IF(ISNUMBER(G874),IF(D874&gt;G874,1,0),0),0)=1,"النهائي أكبر من الحد الأقصى",IF(J874="ناقص","درجة غير مكتوبة","")))))))</f>
        <v/>
      </c>
    </row>
    <row r="875">
      <c r="A875" s="5" t="n"/>
      <c r="B875" s="5" t="n"/>
      <c r="C875" s="18" t="n"/>
      <c r="D875" s="18" t="n"/>
      <c r="E875" s="6">
        <f>IF(B875&amp;""="","",IFERROR(INDEX('الإعدادات'!$B$15:$B$29,MATCH(B875&amp;"",'الإعدادات'!$A$15:$A$29,0)),""))</f>
        <v/>
      </c>
      <c r="F875" s="19">
        <f>IF(B875&amp;""="","",IFERROR(INDEX('الإعدادات'!$C$15:$C$29,MATCH(B875&amp;"",'الإعدادات'!$A$15:$A$29,0)),""))</f>
        <v/>
      </c>
      <c r="G875" s="19">
        <f>IF(B875&amp;""="","",IFERROR(INDEX('الإعدادات'!$D$15:$D$29,MATCH(B875&amp;"",'الإعدادات'!$A$15:$A$29,0)),""))</f>
        <v/>
      </c>
      <c r="H875" s="19">
        <f>IF(AND(ISNUMBER(C875),ISNUMBER(D875)),C875+D875,"")</f>
        <v/>
      </c>
      <c r="I875" s="20">
        <f>IF(ISNUMBER(H875),IF(ISNUMBER(F875),IF(F875+G875=0,"",H875/(F875+G875)),""),"")</f>
        <v/>
      </c>
      <c r="J875" s="6">
        <f>IF(AND(A875&amp;""="",B875&amp;""=""),"",IF(A875&amp;""="","بدون طالب",IF(NOT(ISNUMBER(F875)),"مادة غير موجودة",IF(I875="","ناقص",IF(I875&gt;='الإعدادات'!$B$4,"ناجح","متعثر")))))</f>
        <v/>
      </c>
      <c r="K875" s="21">
        <f>IF(J875="","",IF(OR(J875="ناجح",J875="متعثر"),1,0))</f>
        <v/>
      </c>
      <c r="L875" s="19">
        <f>IF(K875=1,C875*INDEX('الإعدادات'!$E$15:$E$29,MATCH(B875&amp;"",'الإعدادات'!$A$15:$A$29,0)),"")</f>
        <v/>
      </c>
      <c r="M875" s="19">
        <f>IF(K875=1,D875*INDEX('الإعدادات'!$E$15:$E$29,MATCH(B875&amp;"",'الإعدادات'!$A$15:$A$29,0)),"")</f>
        <v/>
      </c>
      <c r="N875" s="19">
        <f>IF(K875=1,(F875+G875)*INDEX('الإعدادات'!$E$15:$E$29,MATCH(B875&amp;"",'الإعدادات'!$A$15:$A$29,0)),"")</f>
        <v/>
      </c>
      <c r="O875" s="15">
        <f>IF(J875="متعثر",COUNTIF($J$6:J875,"متعثر"),"")</f>
        <v/>
      </c>
      <c r="P875" s="6">
        <f>IF(J875="","",IF(J875="بدون طالب","اختر الطالب",IF(J875="مادة غير موجودة","اختر المادة من الإعدادات",IF(COUNTIF('الطلاب'!$A$6:$A$305,A875&amp;"")=0,"الطالب غير موجود في الطلاب",IF(IF(ISNUMBER(C875),IF(ISNUMBER(F875),IF(C875&gt;F875,1,0),0),0)=1,"أعمال السنة أكبر من الحد الأقصى",IF(IF(ISNUMBER(D875),IF(ISNUMBER(G875),IF(D875&gt;G875,1,0),0),0)=1,"النهائي أكبر من الحد الأقصى",IF(J875="ناقص","درجة غير مكتوبة","")))))))</f>
        <v/>
      </c>
    </row>
    <row r="876">
      <c r="A876" s="5" t="n"/>
      <c r="B876" s="5" t="n"/>
      <c r="C876" s="18" t="n"/>
      <c r="D876" s="18" t="n"/>
      <c r="E876" s="6">
        <f>IF(B876&amp;""="","",IFERROR(INDEX('الإعدادات'!$B$15:$B$29,MATCH(B876&amp;"",'الإعدادات'!$A$15:$A$29,0)),""))</f>
        <v/>
      </c>
      <c r="F876" s="19">
        <f>IF(B876&amp;""="","",IFERROR(INDEX('الإعدادات'!$C$15:$C$29,MATCH(B876&amp;"",'الإعدادات'!$A$15:$A$29,0)),""))</f>
        <v/>
      </c>
      <c r="G876" s="19">
        <f>IF(B876&amp;""="","",IFERROR(INDEX('الإعدادات'!$D$15:$D$29,MATCH(B876&amp;"",'الإعدادات'!$A$15:$A$29,0)),""))</f>
        <v/>
      </c>
      <c r="H876" s="19">
        <f>IF(AND(ISNUMBER(C876),ISNUMBER(D876)),C876+D876,"")</f>
        <v/>
      </c>
      <c r="I876" s="20">
        <f>IF(ISNUMBER(H876),IF(ISNUMBER(F876),IF(F876+G876=0,"",H876/(F876+G876)),""),"")</f>
        <v/>
      </c>
      <c r="J876" s="6">
        <f>IF(AND(A876&amp;""="",B876&amp;""=""),"",IF(A876&amp;""="","بدون طالب",IF(NOT(ISNUMBER(F876)),"مادة غير موجودة",IF(I876="","ناقص",IF(I876&gt;='الإعدادات'!$B$4,"ناجح","متعثر")))))</f>
        <v/>
      </c>
      <c r="K876" s="21">
        <f>IF(J876="","",IF(OR(J876="ناجح",J876="متعثر"),1,0))</f>
        <v/>
      </c>
      <c r="L876" s="19">
        <f>IF(K876=1,C876*INDEX('الإعدادات'!$E$15:$E$29,MATCH(B876&amp;"",'الإعدادات'!$A$15:$A$29,0)),"")</f>
        <v/>
      </c>
      <c r="M876" s="19">
        <f>IF(K876=1,D876*INDEX('الإعدادات'!$E$15:$E$29,MATCH(B876&amp;"",'الإعدادات'!$A$15:$A$29,0)),"")</f>
        <v/>
      </c>
      <c r="N876" s="19">
        <f>IF(K876=1,(F876+G876)*INDEX('الإعدادات'!$E$15:$E$29,MATCH(B876&amp;"",'الإعدادات'!$A$15:$A$29,0)),"")</f>
        <v/>
      </c>
      <c r="O876" s="15">
        <f>IF(J876="متعثر",COUNTIF($J$6:J876,"متعثر"),"")</f>
        <v/>
      </c>
      <c r="P876" s="6">
        <f>IF(J876="","",IF(J876="بدون طالب","اختر الطالب",IF(J876="مادة غير موجودة","اختر المادة من الإعدادات",IF(COUNTIF('الطلاب'!$A$6:$A$305,A876&amp;"")=0,"الطالب غير موجود في الطلاب",IF(IF(ISNUMBER(C876),IF(ISNUMBER(F876),IF(C876&gt;F876,1,0),0),0)=1,"أعمال السنة أكبر من الحد الأقصى",IF(IF(ISNUMBER(D876),IF(ISNUMBER(G876),IF(D876&gt;G876,1,0),0),0)=1,"النهائي أكبر من الحد الأقصى",IF(J876="ناقص","درجة غير مكتوبة","")))))))</f>
        <v/>
      </c>
    </row>
    <row r="877">
      <c r="A877" s="5" t="n"/>
      <c r="B877" s="5" t="n"/>
      <c r="C877" s="18" t="n"/>
      <c r="D877" s="18" t="n"/>
      <c r="E877" s="6">
        <f>IF(B877&amp;""="","",IFERROR(INDEX('الإعدادات'!$B$15:$B$29,MATCH(B877&amp;"",'الإعدادات'!$A$15:$A$29,0)),""))</f>
        <v/>
      </c>
      <c r="F877" s="19">
        <f>IF(B877&amp;""="","",IFERROR(INDEX('الإعدادات'!$C$15:$C$29,MATCH(B877&amp;"",'الإعدادات'!$A$15:$A$29,0)),""))</f>
        <v/>
      </c>
      <c r="G877" s="19">
        <f>IF(B877&amp;""="","",IFERROR(INDEX('الإعدادات'!$D$15:$D$29,MATCH(B877&amp;"",'الإعدادات'!$A$15:$A$29,0)),""))</f>
        <v/>
      </c>
      <c r="H877" s="19">
        <f>IF(AND(ISNUMBER(C877),ISNUMBER(D877)),C877+D877,"")</f>
        <v/>
      </c>
      <c r="I877" s="20">
        <f>IF(ISNUMBER(H877),IF(ISNUMBER(F877),IF(F877+G877=0,"",H877/(F877+G877)),""),"")</f>
        <v/>
      </c>
      <c r="J877" s="6">
        <f>IF(AND(A877&amp;""="",B877&amp;""=""),"",IF(A877&amp;""="","بدون طالب",IF(NOT(ISNUMBER(F877)),"مادة غير موجودة",IF(I877="","ناقص",IF(I877&gt;='الإعدادات'!$B$4,"ناجح","متعثر")))))</f>
        <v/>
      </c>
      <c r="K877" s="21">
        <f>IF(J877="","",IF(OR(J877="ناجح",J877="متعثر"),1,0))</f>
        <v/>
      </c>
      <c r="L877" s="19">
        <f>IF(K877=1,C877*INDEX('الإعدادات'!$E$15:$E$29,MATCH(B877&amp;"",'الإعدادات'!$A$15:$A$29,0)),"")</f>
        <v/>
      </c>
      <c r="M877" s="19">
        <f>IF(K877=1,D877*INDEX('الإعدادات'!$E$15:$E$29,MATCH(B877&amp;"",'الإعدادات'!$A$15:$A$29,0)),"")</f>
        <v/>
      </c>
      <c r="N877" s="19">
        <f>IF(K877=1,(F877+G877)*INDEX('الإعدادات'!$E$15:$E$29,MATCH(B877&amp;"",'الإعدادات'!$A$15:$A$29,0)),"")</f>
        <v/>
      </c>
      <c r="O877" s="15">
        <f>IF(J877="متعثر",COUNTIF($J$6:J877,"متعثر"),"")</f>
        <v/>
      </c>
      <c r="P877" s="6">
        <f>IF(J877="","",IF(J877="بدون طالب","اختر الطالب",IF(J877="مادة غير موجودة","اختر المادة من الإعدادات",IF(COUNTIF('الطلاب'!$A$6:$A$305,A877&amp;"")=0,"الطالب غير موجود في الطلاب",IF(IF(ISNUMBER(C877),IF(ISNUMBER(F877),IF(C877&gt;F877,1,0),0),0)=1,"أعمال السنة أكبر من الحد الأقصى",IF(IF(ISNUMBER(D877),IF(ISNUMBER(G877),IF(D877&gt;G877,1,0),0),0)=1,"النهائي أكبر من الحد الأقصى",IF(J877="ناقص","درجة غير مكتوبة","")))))))</f>
        <v/>
      </c>
    </row>
    <row r="878">
      <c r="A878" s="5" t="n"/>
      <c r="B878" s="5" t="n"/>
      <c r="C878" s="18" t="n"/>
      <c r="D878" s="18" t="n"/>
      <c r="E878" s="6">
        <f>IF(B878&amp;""="","",IFERROR(INDEX('الإعدادات'!$B$15:$B$29,MATCH(B878&amp;"",'الإعدادات'!$A$15:$A$29,0)),""))</f>
        <v/>
      </c>
      <c r="F878" s="19">
        <f>IF(B878&amp;""="","",IFERROR(INDEX('الإعدادات'!$C$15:$C$29,MATCH(B878&amp;"",'الإعدادات'!$A$15:$A$29,0)),""))</f>
        <v/>
      </c>
      <c r="G878" s="19">
        <f>IF(B878&amp;""="","",IFERROR(INDEX('الإعدادات'!$D$15:$D$29,MATCH(B878&amp;"",'الإعدادات'!$A$15:$A$29,0)),""))</f>
        <v/>
      </c>
      <c r="H878" s="19">
        <f>IF(AND(ISNUMBER(C878),ISNUMBER(D878)),C878+D878,"")</f>
        <v/>
      </c>
      <c r="I878" s="20">
        <f>IF(ISNUMBER(H878),IF(ISNUMBER(F878),IF(F878+G878=0,"",H878/(F878+G878)),""),"")</f>
        <v/>
      </c>
      <c r="J878" s="6">
        <f>IF(AND(A878&amp;""="",B878&amp;""=""),"",IF(A878&amp;""="","بدون طالب",IF(NOT(ISNUMBER(F878)),"مادة غير موجودة",IF(I878="","ناقص",IF(I878&gt;='الإعدادات'!$B$4,"ناجح","متعثر")))))</f>
        <v/>
      </c>
      <c r="K878" s="21">
        <f>IF(J878="","",IF(OR(J878="ناجح",J878="متعثر"),1,0))</f>
        <v/>
      </c>
      <c r="L878" s="19">
        <f>IF(K878=1,C878*INDEX('الإعدادات'!$E$15:$E$29,MATCH(B878&amp;"",'الإعدادات'!$A$15:$A$29,0)),"")</f>
        <v/>
      </c>
      <c r="M878" s="19">
        <f>IF(K878=1,D878*INDEX('الإعدادات'!$E$15:$E$29,MATCH(B878&amp;"",'الإعدادات'!$A$15:$A$29,0)),"")</f>
        <v/>
      </c>
      <c r="N878" s="19">
        <f>IF(K878=1,(F878+G878)*INDEX('الإعدادات'!$E$15:$E$29,MATCH(B878&amp;"",'الإعدادات'!$A$15:$A$29,0)),"")</f>
        <v/>
      </c>
      <c r="O878" s="15">
        <f>IF(J878="متعثر",COUNTIF($J$6:J878,"متعثر"),"")</f>
        <v/>
      </c>
      <c r="P878" s="6">
        <f>IF(J878="","",IF(J878="بدون طالب","اختر الطالب",IF(J878="مادة غير موجودة","اختر المادة من الإعدادات",IF(COUNTIF('الطلاب'!$A$6:$A$305,A878&amp;"")=0,"الطالب غير موجود في الطلاب",IF(IF(ISNUMBER(C878),IF(ISNUMBER(F878),IF(C878&gt;F878,1,0),0),0)=1,"أعمال السنة أكبر من الحد الأقصى",IF(IF(ISNUMBER(D878),IF(ISNUMBER(G878),IF(D878&gt;G878,1,0),0),0)=1,"النهائي أكبر من الحد الأقصى",IF(J878="ناقص","درجة غير مكتوبة","")))))))</f>
        <v/>
      </c>
    </row>
    <row r="879">
      <c r="A879" s="5" t="n"/>
      <c r="B879" s="5" t="n"/>
      <c r="C879" s="18" t="n"/>
      <c r="D879" s="18" t="n"/>
      <c r="E879" s="6">
        <f>IF(B879&amp;""="","",IFERROR(INDEX('الإعدادات'!$B$15:$B$29,MATCH(B879&amp;"",'الإعدادات'!$A$15:$A$29,0)),""))</f>
        <v/>
      </c>
      <c r="F879" s="19">
        <f>IF(B879&amp;""="","",IFERROR(INDEX('الإعدادات'!$C$15:$C$29,MATCH(B879&amp;"",'الإعدادات'!$A$15:$A$29,0)),""))</f>
        <v/>
      </c>
      <c r="G879" s="19">
        <f>IF(B879&amp;""="","",IFERROR(INDEX('الإعدادات'!$D$15:$D$29,MATCH(B879&amp;"",'الإعدادات'!$A$15:$A$29,0)),""))</f>
        <v/>
      </c>
      <c r="H879" s="19">
        <f>IF(AND(ISNUMBER(C879),ISNUMBER(D879)),C879+D879,"")</f>
        <v/>
      </c>
      <c r="I879" s="20">
        <f>IF(ISNUMBER(H879),IF(ISNUMBER(F879),IF(F879+G879=0,"",H879/(F879+G879)),""),"")</f>
        <v/>
      </c>
      <c r="J879" s="6">
        <f>IF(AND(A879&amp;""="",B879&amp;""=""),"",IF(A879&amp;""="","بدون طالب",IF(NOT(ISNUMBER(F879)),"مادة غير موجودة",IF(I879="","ناقص",IF(I879&gt;='الإعدادات'!$B$4,"ناجح","متعثر")))))</f>
        <v/>
      </c>
      <c r="K879" s="21">
        <f>IF(J879="","",IF(OR(J879="ناجح",J879="متعثر"),1,0))</f>
        <v/>
      </c>
      <c r="L879" s="19">
        <f>IF(K879=1,C879*INDEX('الإعدادات'!$E$15:$E$29,MATCH(B879&amp;"",'الإعدادات'!$A$15:$A$29,0)),"")</f>
        <v/>
      </c>
      <c r="M879" s="19">
        <f>IF(K879=1,D879*INDEX('الإعدادات'!$E$15:$E$29,MATCH(B879&amp;"",'الإعدادات'!$A$15:$A$29,0)),"")</f>
        <v/>
      </c>
      <c r="N879" s="19">
        <f>IF(K879=1,(F879+G879)*INDEX('الإعدادات'!$E$15:$E$29,MATCH(B879&amp;"",'الإعدادات'!$A$15:$A$29,0)),"")</f>
        <v/>
      </c>
      <c r="O879" s="15">
        <f>IF(J879="متعثر",COUNTIF($J$6:J879,"متعثر"),"")</f>
        <v/>
      </c>
      <c r="P879" s="6">
        <f>IF(J879="","",IF(J879="بدون طالب","اختر الطالب",IF(J879="مادة غير موجودة","اختر المادة من الإعدادات",IF(COUNTIF('الطلاب'!$A$6:$A$305,A879&amp;"")=0,"الطالب غير موجود في الطلاب",IF(IF(ISNUMBER(C879),IF(ISNUMBER(F879),IF(C879&gt;F879,1,0),0),0)=1,"أعمال السنة أكبر من الحد الأقصى",IF(IF(ISNUMBER(D879),IF(ISNUMBER(G879),IF(D879&gt;G879,1,0),0),0)=1,"النهائي أكبر من الحد الأقصى",IF(J879="ناقص","درجة غير مكتوبة","")))))))</f>
        <v/>
      </c>
    </row>
    <row r="880">
      <c r="A880" s="5" t="n"/>
      <c r="B880" s="5" t="n"/>
      <c r="C880" s="18" t="n"/>
      <c r="D880" s="18" t="n"/>
      <c r="E880" s="6">
        <f>IF(B880&amp;""="","",IFERROR(INDEX('الإعدادات'!$B$15:$B$29,MATCH(B880&amp;"",'الإعدادات'!$A$15:$A$29,0)),""))</f>
        <v/>
      </c>
      <c r="F880" s="19">
        <f>IF(B880&amp;""="","",IFERROR(INDEX('الإعدادات'!$C$15:$C$29,MATCH(B880&amp;"",'الإعدادات'!$A$15:$A$29,0)),""))</f>
        <v/>
      </c>
      <c r="G880" s="19">
        <f>IF(B880&amp;""="","",IFERROR(INDEX('الإعدادات'!$D$15:$D$29,MATCH(B880&amp;"",'الإعدادات'!$A$15:$A$29,0)),""))</f>
        <v/>
      </c>
      <c r="H880" s="19">
        <f>IF(AND(ISNUMBER(C880),ISNUMBER(D880)),C880+D880,"")</f>
        <v/>
      </c>
      <c r="I880" s="20">
        <f>IF(ISNUMBER(H880),IF(ISNUMBER(F880),IF(F880+G880=0,"",H880/(F880+G880)),""),"")</f>
        <v/>
      </c>
      <c r="J880" s="6">
        <f>IF(AND(A880&amp;""="",B880&amp;""=""),"",IF(A880&amp;""="","بدون طالب",IF(NOT(ISNUMBER(F880)),"مادة غير موجودة",IF(I880="","ناقص",IF(I880&gt;='الإعدادات'!$B$4,"ناجح","متعثر")))))</f>
        <v/>
      </c>
      <c r="K880" s="21">
        <f>IF(J880="","",IF(OR(J880="ناجح",J880="متعثر"),1,0))</f>
        <v/>
      </c>
      <c r="L880" s="19">
        <f>IF(K880=1,C880*INDEX('الإعدادات'!$E$15:$E$29,MATCH(B880&amp;"",'الإعدادات'!$A$15:$A$29,0)),"")</f>
        <v/>
      </c>
      <c r="M880" s="19">
        <f>IF(K880=1,D880*INDEX('الإعدادات'!$E$15:$E$29,MATCH(B880&amp;"",'الإعدادات'!$A$15:$A$29,0)),"")</f>
        <v/>
      </c>
      <c r="N880" s="19">
        <f>IF(K880=1,(F880+G880)*INDEX('الإعدادات'!$E$15:$E$29,MATCH(B880&amp;"",'الإعدادات'!$A$15:$A$29,0)),"")</f>
        <v/>
      </c>
      <c r="O880" s="15">
        <f>IF(J880="متعثر",COUNTIF($J$6:J880,"متعثر"),"")</f>
        <v/>
      </c>
      <c r="P880" s="6">
        <f>IF(J880="","",IF(J880="بدون طالب","اختر الطالب",IF(J880="مادة غير موجودة","اختر المادة من الإعدادات",IF(COUNTIF('الطلاب'!$A$6:$A$305,A880&amp;"")=0,"الطالب غير موجود في الطلاب",IF(IF(ISNUMBER(C880),IF(ISNUMBER(F880),IF(C880&gt;F880,1,0),0),0)=1,"أعمال السنة أكبر من الحد الأقصى",IF(IF(ISNUMBER(D880),IF(ISNUMBER(G880),IF(D880&gt;G880,1,0),0),0)=1,"النهائي أكبر من الحد الأقصى",IF(J880="ناقص","درجة غير مكتوبة","")))))))</f>
        <v/>
      </c>
    </row>
    <row r="881">
      <c r="A881" s="5" t="n"/>
      <c r="B881" s="5" t="n"/>
      <c r="C881" s="18" t="n"/>
      <c r="D881" s="18" t="n"/>
      <c r="E881" s="6">
        <f>IF(B881&amp;""="","",IFERROR(INDEX('الإعدادات'!$B$15:$B$29,MATCH(B881&amp;"",'الإعدادات'!$A$15:$A$29,0)),""))</f>
        <v/>
      </c>
      <c r="F881" s="19">
        <f>IF(B881&amp;""="","",IFERROR(INDEX('الإعدادات'!$C$15:$C$29,MATCH(B881&amp;"",'الإعدادات'!$A$15:$A$29,0)),""))</f>
        <v/>
      </c>
      <c r="G881" s="19">
        <f>IF(B881&amp;""="","",IFERROR(INDEX('الإعدادات'!$D$15:$D$29,MATCH(B881&amp;"",'الإعدادات'!$A$15:$A$29,0)),""))</f>
        <v/>
      </c>
      <c r="H881" s="19">
        <f>IF(AND(ISNUMBER(C881),ISNUMBER(D881)),C881+D881,"")</f>
        <v/>
      </c>
      <c r="I881" s="20">
        <f>IF(ISNUMBER(H881),IF(ISNUMBER(F881),IF(F881+G881=0,"",H881/(F881+G881)),""),"")</f>
        <v/>
      </c>
      <c r="J881" s="6">
        <f>IF(AND(A881&amp;""="",B881&amp;""=""),"",IF(A881&amp;""="","بدون طالب",IF(NOT(ISNUMBER(F881)),"مادة غير موجودة",IF(I881="","ناقص",IF(I881&gt;='الإعدادات'!$B$4,"ناجح","متعثر")))))</f>
        <v/>
      </c>
      <c r="K881" s="21">
        <f>IF(J881="","",IF(OR(J881="ناجح",J881="متعثر"),1,0))</f>
        <v/>
      </c>
      <c r="L881" s="19">
        <f>IF(K881=1,C881*INDEX('الإعدادات'!$E$15:$E$29,MATCH(B881&amp;"",'الإعدادات'!$A$15:$A$29,0)),"")</f>
        <v/>
      </c>
      <c r="M881" s="19">
        <f>IF(K881=1,D881*INDEX('الإعدادات'!$E$15:$E$29,MATCH(B881&amp;"",'الإعدادات'!$A$15:$A$29,0)),"")</f>
        <v/>
      </c>
      <c r="N881" s="19">
        <f>IF(K881=1,(F881+G881)*INDEX('الإعدادات'!$E$15:$E$29,MATCH(B881&amp;"",'الإعدادات'!$A$15:$A$29,0)),"")</f>
        <v/>
      </c>
      <c r="O881" s="15">
        <f>IF(J881="متعثر",COUNTIF($J$6:J881,"متعثر"),"")</f>
        <v/>
      </c>
      <c r="P881" s="6">
        <f>IF(J881="","",IF(J881="بدون طالب","اختر الطالب",IF(J881="مادة غير موجودة","اختر المادة من الإعدادات",IF(COUNTIF('الطلاب'!$A$6:$A$305,A881&amp;"")=0,"الطالب غير موجود في الطلاب",IF(IF(ISNUMBER(C881),IF(ISNUMBER(F881),IF(C881&gt;F881,1,0),0),0)=1,"أعمال السنة أكبر من الحد الأقصى",IF(IF(ISNUMBER(D881),IF(ISNUMBER(G881),IF(D881&gt;G881,1,0),0),0)=1,"النهائي أكبر من الحد الأقصى",IF(J881="ناقص","درجة غير مكتوبة","")))))))</f>
        <v/>
      </c>
    </row>
    <row r="882">
      <c r="A882" s="5" t="n"/>
      <c r="B882" s="5" t="n"/>
      <c r="C882" s="18" t="n"/>
      <c r="D882" s="18" t="n"/>
      <c r="E882" s="6">
        <f>IF(B882&amp;""="","",IFERROR(INDEX('الإعدادات'!$B$15:$B$29,MATCH(B882&amp;"",'الإعدادات'!$A$15:$A$29,0)),""))</f>
        <v/>
      </c>
      <c r="F882" s="19">
        <f>IF(B882&amp;""="","",IFERROR(INDEX('الإعدادات'!$C$15:$C$29,MATCH(B882&amp;"",'الإعدادات'!$A$15:$A$29,0)),""))</f>
        <v/>
      </c>
      <c r="G882" s="19">
        <f>IF(B882&amp;""="","",IFERROR(INDEX('الإعدادات'!$D$15:$D$29,MATCH(B882&amp;"",'الإعدادات'!$A$15:$A$29,0)),""))</f>
        <v/>
      </c>
      <c r="H882" s="19">
        <f>IF(AND(ISNUMBER(C882),ISNUMBER(D882)),C882+D882,"")</f>
        <v/>
      </c>
      <c r="I882" s="20">
        <f>IF(ISNUMBER(H882),IF(ISNUMBER(F882),IF(F882+G882=0,"",H882/(F882+G882)),""),"")</f>
        <v/>
      </c>
      <c r="J882" s="6">
        <f>IF(AND(A882&amp;""="",B882&amp;""=""),"",IF(A882&amp;""="","بدون طالب",IF(NOT(ISNUMBER(F882)),"مادة غير موجودة",IF(I882="","ناقص",IF(I882&gt;='الإعدادات'!$B$4,"ناجح","متعثر")))))</f>
        <v/>
      </c>
      <c r="K882" s="21">
        <f>IF(J882="","",IF(OR(J882="ناجح",J882="متعثر"),1,0))</f>
        <v/>
      </c>
      <c r="L882" s="19">
        <f>IF(K882=1,C882*INDEX('الإعدادات'!$E$15:$E$29,MATCH(B882&amp;"",'الإعدادات'!$A$15:$A$29,0)),"")</f>
        <v/>
      </c>
      <c r="M882" s="19">
        <f>IF(K882=1,D882*INDEX('الإعدادات'!$E$15:$E$29,MATCH(B882&amp;"",'الإعدادات'!$A$15:$A$29,0)),"")</f>
        <v/>
      </c>
      <c r="N882" s="19">
        <f>IF(K882=1,(F882+G882)*INDEX('الإعدادات'!$E$15:$E$29,MATCH(B882&amp;"",'الإعدادات'!$A$15:$A$29,0)),"")</f>
        <v/>
      </c>
      <c r="O882" s="15">
        <f>IF(J882="متعثر",COUNTIF($J$6:J882,"متعثر"),"")</f>
        <v/>
      </c>
      <c r="P882" s="6">
        <f>IF(J882="","",IF(J882="بدون طالب","اختر الطالب",IF(J882="مادة غير موجودة","اختر المادة من الإعدادات",IF(COUNTIF('الطلاب'!$A$6:$A$305,A882&amp;"")=0,"الطالب غير موجود في الطلاب",IF(IF(ISNUMBER(C882),IF(ISNUMBER(F882),IF(C882&gt;F882,1,0),0),0)=1,"أعمال السنة أكبر من الحد الأقصى",IF(IF(ISNUMBER(D882),IF(ISNUMBER(G882),IF(D882&gt;G882,1,0),0),0)=1,"النهائي أكبر من الحد الأقصى",IF(J882="ناقص","درجة غير مكتوبة","")))))))</f>
        <v/>
      </c>
    </row>
    <row r="883">
      <c r="A883" s="5" t="n"/>
      <c r="B883" s="5" t="n"/>
      <c r="C883" s="18" t="n"/>
      <c r="D883" s="18" t="n"/>
      <c r="E883" s="6">
        <f>IF(B883&amp;""="","",IFERROR(INDEX('الإعدادات'!$B$15:$B$29,MATCH(B883&amp;"",'الإعدادات'!$A$15:$A$29,0)),""))</f>
        <v/>
      </c>
      <c r="F883" s="19">
        <f>IF(B883&amp;""="","",IFERROR(INDEX('الإعدادات'!$C$15:$C$29,MATCH(B883&amp;"",'الإعدادات'!$A$15:$A$29,0)),""))</f>
        <v/>
      </c>
      <c r="G883" s="19">
        <f>IF(B883&amp;""="","",IFERROR(INDEX('الإعدادات'!$D$15:$D$29,MATCH(B883&amp;"",'الإعدادات'!$A$15:$A$29,0)),""))</f>
        <v/>
      </c>
      <c r="H883" s="19">
        <f>IF(AND(ISNUMBER(C883),ISNUMBER(D883)),C883+D883,"")</f>
        <v/>
      </c>
      <c r="I883" s="20">
        <f>IF(ISNUMBER(H883),IF(ISNUMBER(F883),IF(F883+G883=0,"",H883/(F883+G883)),""),"")</f>
        <v/>
      </c>
      <c r="J883" s="6">
        <f>IF(AND(A883&amp;""="",B883&amp;""=""),"",IF(A883&amp;""="","بدون طالب",IF(NOT(ISNUMBER(F883)),"مادة غير موجودة",IF(I883="","ناقص",IF(I883&gt;='الإعدادات'!$B$4,"ناجح","متعثر")))))</f>
        <v/>
      </c>
      <c r="K883" s="21">
        <f>IF(J883="","",IF(OR(J883="ناجح",J883="متعثر"),1,0))</f>
        <v/>
      </c>
      <c r="L883" s="19">
        <f>IF(K883=1,C883*INDEX('الإعدادات'!$E$15:$E$29,MATCH(B883&amp;"",'الإعدادات'!$A$15:$A$29,0)),"")</f>
        <v/>
      </c>
      <c r="M883" s="19">
        <f>IF(K883=1,D883*INDEX('الإعدادات'!$E$15:$E$29,MATCH(B883&amp;"",'الإعدادات'!$A$15:$A$29,0)),"")</f>
        <v/>
      </c>
      <c r="N883" s="19">
        <f>IF(K883=1,(F883+G883)*INDEX('الإعدادات'!$E$15:$E$29,MATCH(B883&amp;"",'الإعدادات'!$A$15:$A$29,0)),"")</f>
        <v/>
      </c>
      <c r="O883" s="15">
        <f>IF(J883="متعثر",COUNTIF($J$6:J883,"متعثر"),"")</f>
        <v/>
      </c>
      <c r="P883" s="6">
        <f>IF(J883="","",IF(J883="بدون طالب","اختر الطالب",IF(J883="مادة غير موجودة","اختر المادة من الإعدادات",IF(COUNTIF('الطلاب'!$A$6:$A$305,A883&amp;"")=0,"الطالب غير موجود في الطلاب",IF(IF(ISNUMBER(C883),IF(ISNUMBER(F883),IF(C883&gt;F883,1,0),0),0)=1,"أعمال السنة أكبر من الحد الأقصى",IF(IF(ISNUMBER(D883),IF(ISNUMBER(G883),IF(D883&gt;G883,1,0),0),0)=1,"النهائي أكبر من الحد الأقصى",IF(J883="ناقص","درجة غير مكتوبة","")))))))</f>
        <v/>
      </c>
    </row>
    <row r="884">
      <c r="A884" s="5" t="n"/>
      <c r="B884" s="5" t="n"/>
      <c r="C884" s="18" t="n"/>
      <c r="D884" s="18" t="n"/>
      <c r="E884" s="6">
        <f>IF(B884&amp;""="","",IFERROR(INDEX('الإعدادات'!$B$15:$B$29,MATCH(B884&amp;"",'الإعدادات'!$A$15:$A$29,0)),""))</f>
        <v/>
      </c>
      <c r="F884" s="19">
        <f>IF(B884&amp;""="","",IFERROR(INDEX('الإعدادات'!$C$15:$C$29,MATCH(B884&amp;"",'الإعدادات'!$A$15:$A$29,0)),""))</f>
        <v/>
      </c>
      <c r="G884" s="19">
        <f>IF(B884&amp;""="","",IFERROR(INDEX('الإعدادات'!$D$15:$D$29,MATCH(B884&amp;"",'الإعدادات'!$A$15:$A$29,0)),""))</f>
        <v/>
      </c>
      <c r="H884" s="19">
        <f>IF(AND(ISNUMBER(C884),ISNUMBER(D884)),C884+D884,"")</f>
        <v/>
      </c>
      <c r="I884" s="20">
        <f>IF(ISNUMBER(H884),IF(ISNUMBER(F884),IF(F884+G884=0,"",H884/(F884+G884)),""),"")</f>
        <v/>
      </c>
      <c r="J884" s="6">
        <f>IF(AND(A884&amp;""="",B884&amp;""=""),"",IF(A884&amp;""="","بدون طالب",IF(NOT(ISNUMBER(F884)),"مادة غير موجودة",IF(I884="","ناقص",IF(I884&gt;='الإعدادات'!$B$4,"ناجح","متعثر")))))</f>
        <v/>
      </c>
      <c r="K884" s="21">
        <f>IF(J884="","",IF(OR(J884="ناجح",J884="متعثر"),1,0))</f>
        <v/>
      </c>
      <c r="L884" s="19">
        <f>IF(K884=1,C884*INDEX('الإعدادات'!$E$15:$E$29,MATCH(B884&amp;"",'الإعدادات'!$A$15:$A$29,0)),"")</f>
        <v/>
      </c>
      <c r="M884" s="19">
        <f>IF(K884=1,D884*INDEX('الإعدادات'!$E$15:$E$29,MATCH(B884&amp;"",'الإعدادات'!$A$15:$A$29,0)),"")</f>
        <v/>
      </c>
      <c r="N884" s="19">
        <f>IF(K884=1,(F884+G884)*INDEX('الإعدادات'!$E$15:$E$29,MATCH(B884&amp;"",'الإعدادات'!$A$15:$A$29,0)),"")</f>
        <v/>
      </c>
      <c r="O884" s="15">
        <f>IF(J884="متعثر",COUNTIF($J$6:J884,"متعثر"),"")</f>
        <v/>
      </c>
      <c r="P884" s="6">
        <f>IF(J884="","",IF(J884="بدون طالب","اختر الطالب",IF(J884="مادة غير موجودة","اختر المادة من الإعدادات",IF(COUNTIF('الطلاب'!$A$6:$A$305,A884&amp;"")=0,"الطالب غير موجود في الطلاب",IF(IF(ISNUMBER(C884),IF(ISNUMBER(F884),IF(C884&gt;F884,1,0),0),0)=1,"أعمال السنة أكبر من الحد الأقصى",IF(IF(ISNUMBER(D884),IF(ISNUMBER(G884),IF(D884&gt;G884,1,0),0),0)=1,"النهائي أكبر من الحد الأقصى",IF(J884="ناقص","درجة غير مكتوبة","")))))))</f>
        <v/>
      </c>
    </row>
    <row r="885">
      <c r="A885" s="5" t="n"/>
      <c r="B885" s="5" t="n"/>
      <c r="C885" s="18" t="n"/>
      <c r="D885" s="18" t="n"/>
      <c r="E885" s="6">
        <f>IF(B885&amp;""="","",IFERROR(INDEX('الإعدادات'!$B$15:$B$29,MATCH(B885&amp;"",'الإعدادات'!$A$15:$A$29,0)),""))</f>
        <v/>
      </c>
      <c r="F885" s="19">
        <f>IF(B885&amp;""="","",IFERROR(INDEX('الإعدادات'!$C$15:$C$29,MATCH(B885&amp;"",'الإعدادات'!$A$15:$A$29,0)),""))</f>
        <v/>
      </c>
      <c r="G885" s="19">
        <f>IF(B885&amp;""="","",IFERROR(INDEX('الإعدادات'!$D$15:$D$29,MATCH(B885&amp;"",'الإعدادات'!$A$15:$A$29,0)),""))</f>
        <v/>
      </c>
      <c r="H885" s="19">
        <f>IF(AND(ISNUMBER(C885),ISNUMBER(D885)),C885+D885,"")</f>
        <v/>
      </c>
      <c r="I885" s="20">
        <f>IF(ISNUMBER(H885),IF(ISNUMBER(F885),IF(F885+G885=0,"",H885/(F885+G885)),""),"")</f>
        <v/>
      </c>
      <c r="J885" s="6">
        <f>IF(AND(A885&amp;""="",B885&amp;""=""),"",IF(A885&amp;""="","بدون طالب",IF(NOT(ISNUMBER(F885)),"مادة غير موجودة",IF(I885="","ناقص",IF(I885&gt;='الإعدادات'!$B$4,"ناجح","متعثر")))))</f>
        <v/>
      </c>
      <c r="K885" s="21">
        <f>IF(J885="","",IF(OR(J885="ناجح",J885="متعثر"),1,0))</f>
        <v/>
      </c>
      <c r="L885" s="19">
        <f>IF(K885=1,C885*INDEX('الإعدادات'!$E$15:$E$29,MATCH(B885&amp;"",'الإعدادات'!$A$15:$A$29,0)),"")</f>
        <v/>
      </c>
      <c r="M885" s="19">
        <f>IF(K885=1,D885*INDEX('الإعدادات'!$E$15:$E$29,MATCH(B885&amp;"",'الإعدادات'!$A$15:$A$29,0)),"")</f>
        <v/>
      </c>
      <c r="N885" s="19">
        <f>IF(K885=1,(F885+G885)*INDEX('الإعدادات'!$E$15:$E$29,MATCH(B885&amp;"",'الإعدادات'!$A$15:$A$29,0)),"")</f>
        <v/>
      </c>
      <c r="O885" s="15">
        <f>IF(J885="متعثر",COUNTIF($J$6:J885,"متعثر"),"")</f>
        <v/>
      </c>
      <c r="P885" s="6">
        <f>IF(J885="","",IF(J885="بدون طالب","اختر الطالب",IF(J885="مادة غير موجودة","اختر المادة من الإعدادات",IF(COUNTIF('الطلاب'!$A$6:$A$305,A885&amp;"")=0,"الطالب غير موجود في الطلاب",IF(IF(ISNUMBER(C885),IF(ISNUMBER(F885),IF(C885&gt;F885,1,0),0),0)=1,"أعمال السنة أكبر من الحد الأقصى",IF(IF(ISNUMBER(D885),IF(ISNUMBER(G885),IF(D885&gt;G885,1,0),0),0)=1,"النهائي أكبر من الحد الأقصى",IF(J885="ناقص","درجة غير مكتوبة","")))))))</f>
        <v/>
      </c>
    </row>
    <row r="886">
      <c r="A886" s="5" t="n"/>
      <c r="B886" s="5" t="n"/>
      <c r="C886" s="18" t="n"/>
      <c r="D886" s="18" t="n"/>
      <c r="E886" s="6">
        <f>IF(B886&amp;""="","",IFERROR(INDEX('الإعدادات'!$B$15:$B$29,MATCH(B886&amp;"",'الإعدادات'!$A$15:$A$29,0)),""))</f>
        <v/>
      </c>
      <c r="F886" s="19">
        <f>IF(B886&amp;""="","",IFERROR(INDEX('الإعدادات'!$C$15:$C$29,MATCH(B886&amp;"",'الإعدادات'!$A$15:$A$29,0)),""))</f>
        <v/>
      </c>
      <c r="G886" s="19">
        <f>IF(B886&amp;""="","",IFERROR(INDEX('الإعدادات'!$D$15:$D$29,MATCH(B886&amp;"",'الإعدادات'!$A$15:$A$29,0)),""))</f>
        <v/>
      </c>
      <c r="H886" s="19">
        <f>IF(AND(ISNUMBER(C886),ISNUMBER(D886)),C886+D886,"")</f>
        <v/>
      </c>
      <c r="I886" s="20">
        <f>IF(ISNUMBER(H886),IF(ISNUMBER(F886),IF(F886+G886=0,"",H886/(F886+G886)),""),"")</f>
        <v/>
      </c>
      <c r="J886" s="6">
        <f>IF(AND(A886&amp;""="",B886&amp;""=""),"",IF(A886&amp;""="","بدون طالب",IF(NOT(ISNUMBER(F886)),"مادة غير موجودة",IF(I886="","ناقص",IF(I886&gt;='الإعدادات'!$B$4,"ناجح","متعثر")))))</f>
        <v/>
      </c>
      <c r="K886" s="21">
        <f>IF(J886="","",IF(OR(J886="ناجح",J886="متعثر"),1,0))</f>
        <v/>
      </c>
      <c r="L886" s="19">
        <f>IF(K886=1,C886*INDEX('الإعدادات'!$E$15:$E$29,MATCH(B886&amp;"",'الإعدادات'!$A$15:$A$29,0)),"")</f>
        <v/>
      </c>
      <c r="M886" s="19">
        <f>IF(K886=1,D886*INDEX('الإعدادات'!$E$15:$E$29,MATCH(B886&amp;"",'الإعدادات'!$A$15:$A$29,0)),"")</f>
        <v/>
      </c>
      <c r="N886" s="19">
        <f>IF(K886=1,(F886+G886)*INDEX('الإعدادات'!$E$15:$E$29,MATCH(B886&amp;"",'الإعدادات'!$A$15:$A$29,0)),"")</f>
        <v/>
      </c>
      <c r="O886" s="15">
        <f>IF(J886="متعثر",COUNTIF($J$6:J886,"متعثر"),"")</f>
        <v/>
      </c>
      <c r="P886" s="6">
        <f>IF(J886="","",IF(J886="بدون طالب","اختر الطالب",IF(J886="مادة غير موجودة","اختر المادة من الإعدادات",IF(COUNTIF('الطلاب'!$A$6:$A$305,A886&amp;"")=0,"الطالب غير موجود في الطلاب",IF(IF(ISNUMBER(C886),IF(ISNUMBER(F886),IF(C886&gt;F886,1,0),0),0)=1,"أعمال السنة أكبر من الحد الأقصى",IF(IF(ISNUMBER(D886),IF(ISNUMBER(G886),IF(D886&gt;G886,1,0),0),0)=1,"النهائي أكبر من الحد الأقصى",IF(J886="ناقص","درجة غير مكتوبة","")))))))</f>
        <v/>
      </c>
    </row>
    <row r="887">
      <c r="A887" s="5" t="n"/>
      <c r="B887" s="5" t="n"/>
      <c r="C887" s="18" t="n"/>
      <c r="D887" s="18" t="n"/>
      <c r="E887" s="6">
        <f>IF(B887&amp;""="","",IFERROR(INDEX('الإعدادات'!$B$15:$B$29,MATCH(B887&amp;"",'الإعدادات'!$A$15:$A$29,0)),""))</f>
        <v/>
      </c>
      <c r="F887" s="19">
        <f>IF(B887&amp;""="","",IFERROR(INDEX('الإعدادات'!$C$15:$C$29,MATCH(B887&amp;"",'الإعدادات'!$A$15:$A$29,0)),""))</f>
        <v/>
      </c>
      <c r="G887" s="19">
        <f>IF(B887&amp;""="","",IFERROR(INDEX('الإعدادات'!$D$15:$D$29,MATCH(B887&amp;"",'الإعدادات'!$A$15:$A$29,0)),""))</f>
        <v/>
      </c>
      <c r="H887" s="19">
        <f>IF(AND(ISNUMBER(C887),ISNUMBER(D887)),C887+D887,"")</f>
        <v/>
      </c>
      <c r="I887" s="20">
        <f>IF(ISNUMBER(H887),IF(ISNUMBER(F887),IF(F887+G887=0,"",H887/(F887+G887)),""),"")</f>
        <v/>
      </c>
      <c r="J887" s="6">
        <f>IF(AND(A887&amp;""="",B887&amp;""=""),"",IF(A887&amp;""="","بدون طالب",IF(NOT(ISNUMBER(F887)),"مادة غير موجودة",IF(I887="","ناقص",IF(I887&gt;='الإعدادات'!$B$4,"ناجح","متعثر")))))</f>
        <v/>
      </c>
      <c r="K887" s="21">
        <f>IF(J887="","",IF(OR(J887="ناجح",J887="متعثر"),1,0))</f>
        <v/>
      </c>
      <c r="L887" s="19">
        <f>IF(K887=1,C887*INDEX('الإعدادات'!$E$15:$E$29,MATCH(B887&amp;"",'الإعدادات'!$A$15:$A$29,0)),"")</f>
        <v/>
      </c>
      <c r="M887" s="19">
        <f>IF(K887=1,D887*INDEX('الإعدادات'!$E$15:$E$29,MATCH(B887&amp;"",'الإعدادات'!$A$15:$A$29,0)),"")</f>
        <v/>
      </c>
      <c r="N887" s="19">
        <f>IF(K887=1,(F887+G887)*INDEX('الإعدادات'!$E$15:$E$29,MATCH(B887&amp;"",'الإعدادات'!$A$15:$A$29,0)),"")</f>
        <v/>
      </c>
      <c r="O887" s="15">
        <f>IF(J887="متعثر",COUNTIF($J$6:J887,"متعثر"),"")</f>
        <v/>
      </c>
      <c r="P887" s="6">
        <f>IF(J887="","",IF(J887="بدون طالب","اختر الطالب",IF(J887="مادة غير موجودة","اختر المادة من الإعدادات",IF(COUNTIF('الطلاب'!$A$6:$A$305,A887&amp;"")=0,"الطالب غير موجود في الطلاب",IF(IF(ISNUMBER(C887),IF(ISNUMBER(F887),IF(C887&gt;F887,1,0),0),0)=1,"أعمال السنة أكبر من الحد الأقصى",IF(IF(ISNUMBER(D887),IF(ISNUMBER(G887),IF(D887&gt;G887,1,0),0),0)=1,"النهائي أكبر من الحد الأقصى",IF(J887="ناقص","درجة غير مكتوبة","")))))))</f>
        <v/>
      </c>
    </row>
    <row r="888">
      <c r="A888" s="5" t="n"/>
      <c r="B888" s="5" t="n"/>
      <c r="C888" s="18" t="n"/>
      <c r="D888" s="18" t="n"/>
      <c r="E888" s="6">
        <f>IF(B888&amp;""="","",IFERROR(INDEX('الإعدادات'!$B$15:$B$29,MATCH(B888&amp;"",'الإعدادات'!$A$15:$A$29,0)),""))</f>
        <v/>
      </c>
      <c r="F888" s="19">
        <f>IF(B888&amp;""="","",IFERROR(INDEX('الإعدادات'!$C$15:$C$29,MATCH(B888&amp;"",'الإعدادات'!$A$15:$A$29,0)),""))</f>
        <v/>
      </c>
      <c r="G888" s="19">
        <f>IF(B888&amp;""="","",IFERROR(INDEX('الإعدادات'!$D$15:$D$29,MATCH(B888&amp;"",'الإعدادات'!$A$15:$A$29,0)),""))</f>
        <v/>
      </c>
      <c r="H888" s="19">
        <f>IF(AND(ISNUMBER(C888),ISNUMBER(D888)),C888+D888,"")</f>
        <v/>
      </c>
      <c r="I888" s="20">
        <f>IF(ISNUMBER(H888),IF(ISNUMBER(F888),IF(F888+G888=0,"",H888/(F888+G888)),""),"")</f>
        <v/>
      </c>
      <c r="J888" s="6">
        <f>IF(AND(A888&amp;""="",B888&amp;""=""),"",IF(A888&amp;""="","بدون طالب",IF(NOT(ISNUMBER(F888)),"مادة غير موجودة",IF(I888="","ناقص",IF(I888&gt;='الإعدادات'!$B$4,"ناجح","متعثر")))))</f>
        <v/>
      </c>
      <c r="K888" s="21">
        <f>IF(J888="","",IF(OR(J888="ناجح",J888="متعثر"),1,0))</f>
        <v/>
      </c>
      <c r="L888" s="19">
        <f>IF(K888=1,C888*INDEX('الإعدادات'!$E$15:$E$29,MATCH(B888&amp;"",'الإعدادات'!$A$15:$A$29,0)),"")</f>
        <v/>
      </c>
      <c r="M888" s="19">
        <f>IF(K888=1,D888*INDEX('الإعدادات'!$E$15:$E$29,MATCH(B888&amp;"",'الإعدادات'!$A$15:$A$29,0)),"")</f>
        <v/>
      </c>
      <c r="N888" s="19">
        <f>IF(K888=1,(F888+G888)*INDEX('الإعدادات'!$E$15:$E$29,MATCH(B888&amp;"",'الإعدادات'!$A$15:$A$29,0)),"")</f>
        <v/>
      </c>
      <c r="O888" s="15">
        <f>IF(J888="متعثر",COUNTIF($J$6:J888,"متعثر"),"")</f>
        <v/>
      </c>
      <c r="P888" s="6">
        <f>IF(J888="","",IF(J888="بدون طالب","اختر الطالب",IF(J888="مادة غير موجودة","اختر المادة من الإعدادات",IF(COUNTIF('الطلاب'!$A$6:$A$305,A888&amp;"")=0,"الطالب غير موجود في الطلاب",IF(IF(ISNUMBER(C888),IF(ISNUMBER(F888),IF(C888&gt;F888,1,0),0),0)=1,"أعمال السنة أكبر من الحد الأقصى",IF(IF(ISNUMBER(D888),IF(ISNUMBER(G888),IF(D888&gt;G888,1,0),0),0)=1,"النهائي أكبر من الحد الأقصى",IF(J888="ناقص","درجة غير مكتوبة","")))))))</f>
        <v/>
      </c>
    </row>
    <row r="889">
      <c r="A889" s="5" t="n"/>
      <c r="B889" s="5" t="n"/>
      <c r="C889" s="18" t="n"/>
      <c r="D889" s="18" t="n"/>
      <c r="E889" s="6">
        <f>IF(B889&amp;""="","",IFERROR(INDEX('الإعدادات'!$B$15:$B$29,MATCH(B889&amp;"",'الإعدادات'!$A$15:$A$29,0)),""))</f>
        <v/>
      </c>
      <c r="F889" s="19">
        <f>IF(B889&amp;""="","",IFERROR(INDEX('الإعدادات'!$C$15:$C$29,MATCH(B889&amp;"",'الإعدادات'!$A$15:$A$29,0)),""))</f>
        <v/>
      </c>
      <c r="G889" s="19">
        <f>IF(B889&amp;""="","",IFERROR(INDEX('الإعدادات'!$D$15:$D$29,MATCH(B889&amp;"",'الإعدادات'!$A$15:$A$29,0)),""))</f>
        <v/>
      </c>
      <c r="H889" s="19">
        <f>IF(AND(ISNUMBER(C889),ISNUMBER(D889)),C889+D889,"")</f>
        <v/>
      </c>
      <c r="I889" s="20">
        <f>IF(ISNUMBER(H889),IF(ISNUMBER(F889),IF(F889+G889=0,"",H889/(F889+G889)),""),"")</f>
        <v/>
      </c>
      <c r="J889" s="6">
        <f>IF(AND(A889&amp;""="",B889&amp;""=""),"",IF(A889&amp;""="","بدون طالب",IF(NOT(ISNUMBER(F889)),"مادة غير موجودة",IF(I889="","ناقص",IF(I889&gt;='الإعدادات'!$B$4,"ناجح","متعثر")))))</f>
        <v/>
      </c>
      <c r="K889" s="21">
        <f>IF(J889="","",IF(OR(J889="ناجح",J889="متعثر"),1,0))</f>
        <v/>
      </c>
      <c r="L889" s="19">
        <f>IF(K889=1,C889*INDEX('الإعدادات'!$E$15:$E$29,MATCH(B889&amp;"",'الإعدادات'!$A$15:$A$29,0)),"")</f>
        <v/>
      </c>
      <c r="M889" s="19">
        <f>IF(K889=1,D889*INDEX('الإعدادات'!$E$15:$E$29,MATCH(B889&amp;"",'الإعدادات'!$A$15:$A$29,0)),"")</f>
        <v/>
      </c>
      <c r="N889" s="19">
        <f>IF(K889=1,(F889+G889)*INDEX('الإعدادات'!$E$15:$E$29,MATCH(B889&amp;"",'الإعدادات'!$A$15:$A$29,0)),"")</f>
        <v/>
      </c>
      <c r="O889" s="15">
        <f>IF(J889="متعثر",COUNTIF($J$6:J889,"متعثر"),"")</f>
        <v/>
      </c>
      <c r="P889" s="6">
        <f>IF(J889="","",IF(J889="بدون طالب","اختر الطالب",IF(J889="مادة غير موجودة","اختر المادة من الإعدادات",IF(COUNTIF('الطلاب'!$A$6:$A$305,A889&amp;"")=0,"الطالب غير موجود في الطلاب",IF(IF(ISNUMBER(C889),IF(ISNUMBER(F889),IF(C889&gt;F889,1,0),0),0)=1,"أعمال السنة أكبر من الحد الأقصى",IF(IF(ISNUMBER(D889),IF(ISNUMBER(G889),IF(D889&gt;G889,1,0),0),0)=1,"النهائي أكبر من الحد الأقصى",IF(J889="ناقص","درجة غير مكتوبة","")))))))</f>
        <v/>
      </c>
    </row>
    <row r="890">
      <c r="A890" s="5" t="n"/>
      <c r="B890" s="5" t="n"/>
      <c r="C890" s="18" t="n"/>
      <c r="D890" s="18" t="n"/>
      <c r="E890" s="6">
        <f>IF(B890&amp;""="","",IFERROR(INDEX('الإعدادات'!$B$15:$B$29,MATCH(B890&amp;"",'الإعدادات'!$A$15:$A$29,0)),""))</f>
        <v/>
      </c>
      <c r="F890" s="19">
        <f>IF(B890&amp;""="","",IFERROR(INDEX('الإعدادات'!$C$15:$C$29,MATCH(B890&amp;"",'الإعدادات'!$A$15:$A$29,0)),""))</f>
        <v/>
      </c>
      <c r="G890" s="19">
        <f>IF(B890&amp;""="","",IFERROR(INDEX('الإعدادات'!$D$15:$D$29,MATCH(B890&amp;"",'الإعدادات'!$A$15:$A$29,0)),""))</f>
        <v/>
      </c>
      <c r="H890" s="19">
        <f>IF(AND(ISNUMBER(C890),ISNUMBER(D890)),C890+D890,"")</f>
        <v/>
      </c>
      <c r="I890" s="20">
        <f>IF(ISNUMBER(H890),IF(ISNUMBER(F890),IF(F890+G890=0,"",H890/(F890+G890)),""),"")</f>
        <v/>
      </c>
      <c r="J890" s="6">
        <f>IF(AND(A890&amp;""="",B890&amp;""=""),"",IF(A890&amp;""="","بدون طالب",IF(NOT(ISNUMBER(F890)),"مادة غير موجودة",IF(I890="","ناقص",IF(I890&gt;='الإعدادات'!$B$4,"ناجح","متعثر")))))</f>
        <v/>
      </c>
      <c r="K890" s="21">
        <f>IF(J890="","",IF(OR(J890="ناجح",J890="متعثر"),1,0))</f>
        <v/>
      </c>
      <c r="L890" s="19">
        <f>IF(K890=1,C890*INDEX('الإعدادات'!$E$15:$E$29,MATCH(B890&amp;"",'الإعدادات'!$A$15:$A$29,0)),"")</f>
        <v/>
      </c>
      <c r="M890" s="19">
        <f>IF(K890=1,D890*INDEX('الإعدادات'!$E$15:$E$29,MATCH(B890&amp;"",'الإعدادات'!$A$15:$A$29,0)),"")</f>
        <v/>
      </c>
      <c r="N890" s="19">
        <f>IF(K890=1,(F890+G890)*INDEX('الإعدادات'!$E$15:$E$29,MATCH(B890&amp;"",'الإعدادات'!$A$15:$A$29,0)),"")</f>
        <v/>
      </c>
      <c r="O890" s="15">
        <f>IF(J890="متعثر",COUNTIF($J$6:J890,"متعثر"),"")</f>
        <v/>
      </c>
      <c r="P890" s="6">
        <f>IF(J890="","",IF(J890="بدون طالب","اختر الطالب",IF(J890="مادة غير موجودة","اختر المادة من الإعدادات",IF(COUNTIF('الطلاب'!$A$6:$A$305,A890&amp;"")=0,"الطالب غير موجود في الطلاب",IF(IF(ISNUMBER(C890),IF(ISNUMBER(F890),IF(C890&gt;F890,1,0),0),0)=1,"أعمال السنة أكبر من الحد الأقصى",IF(IF(ISNUMBER(D890),IF(ISNUMBER(G890),IF(D890&gt;G890,1,0),0),0)=1,"النهائي أكبر من الحد الأقصى",IF(J890="ناقص","درجة غير مكتوبة","")))))))</f>
        <v/>
      </c>
    </row>
    <row r="891">
      <c r="A891" s="5" t="n"/>
      <c r="B891" s="5" t="n"/>
      <c r="C891" s="18" t="n"/>
      <c r="D891" s="18" t="n"/>
      <c r="E891" s="6">
        <f>IF(B891&amp;""="","",IFERROR(INDEX('الإعدادات'!$B$15:$B$29,MATCH(B891&amp;"",'الإعدادات'!$A$15:$A$29,0)),""))</f>
        <v/>
      </c>
      <c r="F891" s="19">
        <f>IF(B891&amp;""="","",IFERROR(INDEX('الإعدادات'!$C$15:$C$29,MATCH(B891&amp;"",'الإعدادات'!$A$15:$A$29,0)),""))</f>
        <v/>
      </c>
      <c r="G891" s="19">
        <f>IF(B891&amp;""="","",IFERROR(INDEX('الإعدادات'!$D$15:$D$29,MATCH(B891&amp;"",'الإعدادات'!$A$15:$A$29,0)),""))</f>
        <v/>
      </c>
      <c r="H891" s="19">
        <f>IF(AND(ISNUMBER(C891),ISNUMBER(D891)),C891+D891,"")</f>
        <v/>
      </c>
      <c r="I891" s="20">
        <f>IF(ISNUMBER(H891),IF(ISNUMBER(F891),IF(F891+G891=0,"",H891/(F891+G891)),""),"")</f>
        <v/>
      </c>
      <c r="J891" s="6">
        <f>IF(AND(A891&amp;""="",B891&amp;""=""),"",IF(A891&amp;""="","بدون طالب",IF(NOT(ISNUMBER(F891)),"مادة غير موجودة",IF(I891="","ناقص",IF(I891&gt;='الإعدادات'!$B$4,"ناجح","متعثر")))))</f>
        <v/>
      </c>
      <c r="K891" s="21">
        <f>IF(J891="","",IF(OR(J891="ناجح",J891="متعثر"),1,0))</f>
        <v/>
      </c>
      <c r="L891" s="19">
        <f>IF(K891=1,C891*INDEX('الإعدادات'!$E$15:$E$29,MATCH(B891&amp;"",'الإعدادات'!$A$15:$A$29,0)),"")</f>
        <v/>
      </c>
      <c r="M891" s="19">
        <f>IF(K891=1,D891*INDEX('الإعدادات'!$E$15:$E$29,MATCH(B891&amp;"",'الإعدادات'!$A$15:$A$29,0)),"")</f>
        <v/>
      </c>
      <c r="N891" s="19">
        <f>IF(K891=1,(F891+G891)*INDEX('الإعدادات'!$E$15:$E$29,MATCH(B891&amp;"",'الإعدادات'!$A$15:$A$29,0)),"")</f>
        <v/>
      </c>
      <c r="O891" s="15">
        <f>IF(J891="متعثر",COUNTIF($J$6:J891,"متعثر"),"")</f>
        <v/>
      </c>
      <c r="P891" s="6">
        <f>IF(J891="","",IF(J891="بدون طالب","اختر الطالب",IF(J891="مادة غير موجودة","اختر المادة من الإعدادات",IF(COUNTIF('الطلاب'!$A$6:$A$305,A891&amp;"")=0,"الطالب غير موجود في الطلاب",IF(IF(ISNUMBER(C891),IF(ISNUMBER(F891),IF(C891&gt;F891,1,0),0),0)=1,"أعمال السنة أكبر من الحد الأقصى",IF(IF(ISNUMBER(D891),IF(ISNUMBER(G891),IF(D891&gt;G891,1,0),0),0)=1,"النهائي أكبر من الحد الأقصى",IF(J891="ناقص","درجة غير مكتوبة","")))))))</f>
        <v/>
      </c>
    </row>
    <row r="892">
      <c r="A892" s="5" t="n"/>
      <c r="B892" s="5" t="n"/>
      <c r="C892" s="18" t="n"/>
      <c r="D892" s="18" t="n"/>
      <c r="E892" s="6">
        <f>IF(B892&amp;""="","",IFERROR(INDEX('الإعدادات'!$B$15:$B$29,MATCH(B892&amp;"",'الإعدادات'!$A$15:$A$29,0)),""))</f>
        <v/>
      </c>
      <c r="F892" s="19">
        <f>IF(B892&amp;""="","",IFERROR(INDEX('الإعدادات'!$C$15:$C$29,MATCH(B892&amp;"",'الإعدادات'!$A$15:$A$29,0)),""))</f>
        <v/>
      </c>
      <c r="G892" s="19">
        <f>IF(B892&amp;""="","",IFERROR(INDEX('الإعدادات'!$D$15:$D$29,MATCH(B892&amp;"",'الإعدادات'!$A$15:$A$29,0)),""))</f>
        <v/>
      </c>
      <c r="H892" s="19">
        <f>IF(AND(ISNUMBER(C892),ISNUMBER(D892)),C892+D892,"")</f>
        <v/>
      </c>
      <c r="I892" s="20">
        <f>IF(ISNUMBER(H892),IF(ISNUMBER(F892),IF(F892+G892=0,"",H892/(F892+G892)),""),"")</f>
        <v/>
      </c>
      <c r="J892" s="6">
        <f>IF(AND(A892&amp;""="",B892&amp;""=""),"",IF(A892&amp;""="","بدون طالب",IF(NOT(ISNUMBER(F892)),"مادة غير موجودة",IF(I892="","ناقص",IF(I892&gt;='الإعدادات'!$B$4,"ناجح","متعثر")))))</f>
        <v/>
      </c>
      <c r="K892" s="21">
        <f>IF(J892="","",IF(OR(J892="ناجح",J892="متعثر"),1,0))</f>
        <v/>
      </c>
      <c r="L892" s="19">
        <f>IF(K892=1,C892*INDEX('الإعدادات'!$E$15:$E$29,MATCH(B892&amp;"",'الإعدادات'!$A$15:$A$29,0)),"")</f>
        <v/>
      </c>
      <c r="M892" s="19">
        <f>IF(K892=1,D892*INDEX('الإعدادات'!$E$15:$E$29,MATCH(B892&amp;"",'الإعدادات'!$A$15:$A$29,0)),"")</f>
        <v/>
      </c>
      <c r="N892" s="19">
        <f>IF(K892=1,(F892+G892)*INDEX('الإعدادات'!$E$15:$E$29,MATCH(B892&amp;"",'الإعدادات'!$A$15:$A$29,0)),"")</f>
        <v/>
      </c>
      <c r="O892" s="15">
        <f>IF(J892="متعثر",COUNTIF($J$6:J892,"متعثر"),"")</f>
        <v/>
      </c>
      <c r="P892" s="6">
        <f>IF(J892="","",IF(J892="بدون طالب","اختر الطالب",IF(J892="مادة غير موجودة","اختر المادة من الإعدادات",IF(COUNTIF('الطلاب'!$A$6:$A$305,A892&amp;"")=0,"الطالب غير موجود في الطلاب",IF(IF(ISNUMBER(C892),IF(ISNUMBER(F892),IF(C892&gt;F892,1,0),0),0)=1,"أعمال السنة أكبر من الحد الأقصى",IF(IF(ISNUMBER(D892),IF(ISNUMBER(G892),IF(D892&gt;G892,1,0),0),0)=1,"النهائي أكبر من الحد الأقصى",IF(J892="ناقص","درجة غير مكتوبة","")))))))</f>
        <v/>
      </c>
    </row>
    <row r="893">
      <c r="A893" s="5" t="n"/>
      <c r="B893" s="5" t="n"/>
      <c r="C893" s="18" t="n"/>
      <c r="D893" s="18" t="n"/>
      <c r="E893" s="6">
        <f>IF(B893&amp;""="","",IFERROR(INDEX('الإعدادات'!$B$15:$B$29,MATCH(B893&amp;"",'الإعدادات'!$A$15:$A$29,0)),""))</f>
        <v/>
      </c>
      <c r="F893" s="19">
        <f>IF(B893&amp;""="","",IFERROR(INDEX('الإعدادات'!$C$15:$C$29,MATCH(B893&amp;"",'الإعدادات'!$A$15:$A$29,0)),""))</f>
        <v/>
      </c>
      <c r="G893" s="19">
        <f>IF(B893&amp;""="","",IFERROR(INDEX('الإعدادات'!$D$15:$D$29,MATCH(B893&amp;"",'الإعدادات'!$A$15:$A$29,0)),""))</f>
        <v/>
      </c>
      <c r="H893" s="19">
        <f>IF(AND(ISNUMBER(C893),ISNUMBER(D893)),C893+D893,"")</f>
        <v/>
      </c>
      <c r="I893" s="20">
        <f>IF(ISNUMBER(H893),IF(ISNUMBER(F893),IF(F893+G893=0,"",H893/(F893+G893)),""),"")</f>
        <v/>
      </c>
      <c r="J893" s="6">
        <f>IF(AND(A893&amp;""="",B893&amp;""=""),"",IF(A893&amp;""="","بدون طالب",IF(NOT(ISNUMBER(F893)),"مادة غير موجودة",IF(I893="","ناقص",IF(I893&gt;='الإعدادات'!$B$4,"ناجح","متعثر")))))</f>
        <v/>
      </c>
      <c r="K893" s="21">
        <f>IF(J893="","",IF(OR(J893="ناجح",J893="متعثر"),1,0))</f>
        <v/>
      </c>
      <c r="L893" s="19">
        <f>IF(K893=1,C893*INDEX('الإعدادات'!$E$15:$E$29,MATCH(B893&amp;"",'الإعدادات'!$A$15:$A$29,0)),"")</f>
        <v/>
      </c>
      <c r="M893" s="19">
        <f>IF(K893=1,D893*INDEX('الإعدادات'!$E$15:$E$29,MATCH(B893&amp;"",'الإعدادات'!$A$15:$A$29,0)),"")</f>
        <v/>
      </c>
      <c r="N893" s="19">
        <f>IF(K893=1,(F893+G893)*INDEX('الإعدادات'!$E$15:$E$29,MATCH(B893&amp;"",'الإعدادات'!$A$15:$A$29,0)),"")</f>
        <v/>
      </c>
      <c r="O893" s="15">
        <f>IF(J893="متعثر",COUNTIF($J$6:J893,"متعثر"),"")</f>
        <v/>
      </c>
      <c r="P893" s="6">
        <f>IF(J893="","",IF(J893="بدون طالب","اختر الطالب",IF(J893="مادة غير موجودة","اختر المادة من الإعدادات",IF(COUNTIF('الطلاب'!$A$6:$A$305,A893&amp;"")=0,"الطالب غير موجود في الطلاب",IF(IF(ISNUMBER(C893),IF(ISNUMBER(F893),IF(C893&gt;F893,1,0),0),0)=1,"أعمال السنة أكبر من الحد الأقصى",IF(IF(ISNUMBER(D893),IF(ISNUMBER(G893),IF(D893&gt;G893,1,0),0),0)=1,"النهائي أكبر من الحد الأقصى",IF(J893="ناقص","درجة غير مكتوبة","")))))))</f>
        <v/>
      </c>
    </row>
    <row r="894">
      <c r="A894" s="5" t="n"/>
      <c r="B894" s="5" t="n"/>
      <c r="C894" s="18" t="n"/>
      <c r="D894" s="18" t="n"/>
      <c r="E894" s="6">
        <f>IF(B894&amp;""="","",IFERROR(INDEX('الإعدادات'!$B$15:$B$29,MATCH(B894&amp;"",'الإعدادات'!$A$15:$A$29,0)),""))</f>
        <v/>
      </c>
      <c r="F894" s="19">
        <f>IF(B894&amp;""="","",IFERROR(INDEX('الإعدادات'!$C$15:$C$29,MATCH(B894&amp;"",'الإعدادات'!$A$15:$A$29,0)),""))</f>
        <v/>
      </c>
      <c r="G894" s="19">
        <f>IF(B894&amp;""="","",IFERROR(INDEX('الإعدادات'!$D$15:$D$29,MATCH(B894&amp;"",'الإعدادات'!$A$15:$A$29,0)),""))</f>
        <v/>
      </c>
      <c r="H894" s="19">
        <f>IF(AND(ISNUMBER(C894),ISNUMBER(D894)),C894+D894,"")</f>
        <v/>
      </c>
      <c r="I894" s="20">
        <f>IF(ISNUMBER(H894),IF(ISNUMBER(F894),IF(F894+G894=0,"",H894/(F894+G894)),""),"")</f>
        <v/>
      </c>
      <c r="J894" s="6">
        <f>IF(AND(A894&amp;""="",B894&amp;""=""),"",IF(A894&amp;""="","بدون طالب",IF(NOT(ISNUMBER(F894)),"مادة غير موجودة",IF(I894="","ناقص",IF(I894&gt;='الإعدادات'!$B$4,"ناجح","متعثر")))))</f>
        <v/>
      </c>
      <c r="K894" s="21">
        <f>IF(J894="","",IF(OR(J894="ناجح",J894="متعثر"),1,0))</f>
        <v/>
      </c>
      <c r="L894" s="19">
        <f>IF(K894=1,C894*INDEX('الإعدادات'!$E$15:$E$29,MATCH(B894&amp;"",'الإعدادات'!$A$15:$A$29,0)),"")</f>
        <v/>
      </c>
      <c r="M894" s="19">
        <f>IF(K894=1,D894*INDEX('الإعدادات'!$E$15:$E$29,MATCH(B894&amp;"",'الإعدادات'!$A$15:$A$29,0)),"")</f>
        <v/>
      </c>
      <c r="N894" s="19">
        <f>IF(K894=1,(F894+G894)*INDEX('الإعدادات'!$E$15:$E$29,MATCH(B894&amp;"",'الإعدادات'!$A$15:$A$29,0)),"")</f>
        <v/>
      </c>
      <c r="O894" s="15">
        <f>IF(J894="متعثر",COUNTIF($J$6:J894,"متعثر"),"")</f>
        <v/>
      </c>
      <c r="P894" s="6">
        <f>IF(J894="","",IF(J894="بدون طالب","اختر الطالب",IF(J894="مادة غير موجودة","اختر المادة من الإعدادات",IF(COUNTIF('الطلاب'!$A$6:$A$305,A894&amp;"")=0,"الطالب غير موجود في الطلاب",IF(IF(ISNUMBER(C894),IF(ISNUMBER(F894),IF(C894&gt;F894,1,0),0),0)=1,"أعمال السنة أكبر من الحد الأقصى",IF(IF(ISNUMBER(D894),IF(ISNUMBER(G894),IF(D894&gt;G894,1,0),0),0)=1,"النهائي أكبر من الحد الأقصى",IF(J894="ناقص","درجة غير مكتوبة","")))))))</f>
        <v/>
      </c>
    </row>
    <row r="895">
      <c r="A895" s="5" t="n"/>
      <c r="B895" s="5" t="n"/>
      <c r="C895" s="18" t="n"/>
      <c r="D895" s="18" t="n"/>
      <c r="E895" s="6">
        <f>IF(B895&amp;""="","",IFERROR(INDEX('الإعدادات'!$B$15:$B$29,MATCH(B895&amp;"",'الإعدادات'!$A$15:$A$29,0)),""))</f>
        <v/>
      </c>
      <c r="F895" s="19">
        <f>IF(B895&amp;""="","",IFERROR(INDEX('الإعدادات'!$C$15:$C$29,MATCH(B895&amp;"",'الإعدادات'!$A$15:$A$29,0)),""))</f>
        <v/>
      </c>
      <c r="G895" s="19">
        <f>IF(B895&amp;""="","",IFERROR(INDEX('الإعدادات'!$D$15:$D$29,MATCH(B895&amp;"",'الإعدادات'!$A$15:$A$29,0)),""))</f>
        <v/>
      </c>
      <c r="H895" s="19">
        <f>IF(AND(ISNUMBER(C895),ISNUMBER(D895)),C895+D895,"")</f>
        <v/>
      </c>
      <c r="I895" s="20">
        <f>IF(ISNUMBER(H895),IF(ISNUMBER(F895),IF(F895+G895=0,"",H895/(F895+G895)),""),"")</f>
        <v/>
      </c>
      <c r="J895" s="6">
        <f>IF(AND(A895&amp;""="",B895&amp;""=""),"",IF(A895&amp;""="","بدون طالب",IF(NOT(ISNUMBER(F895)),"مادة غير موجودة",IF(I895="","ناقص",IF(I895&gt;='الإعدادات'!$B$4,"ناجح","متعثر")))))</f>
        <v/>
      </c>
      <c r="K895" s="21">
        <f>IF(J895="","",IF(OR(J895="ناجح",J895="متعثر"),1,0))</f>
        <v/>
      </c>
      <c r="L895" s="19">
        <f>IF(K895=1,C895*INDEX('الإعدادات'!$E$15:$E$29,MATCH(B895&amp;"",'الإعدادات'!$A$15:$A$29,0)),"")</f>
        <v/>
      </c>
      <c r="M895" s="19">
        <f>IF(K895=1,D895*INDEX('الإعدادات'!$E$15:$E$29,MATCH(B895&amp;"",'الإعدادات'!$A$15:$A$29,0)),"")</f>
        <v/>
      </c>
      <c r="N895" s="19">
        <f>IF(K895=1,(F895+G895)*INDEX('الإعدادات'!$E$15:$E$29,MATCH(B895&amp;"",'الإعدادات'!$A$15:$A$29,0)),"")</f>
        <v/>
      </c>
      <c r="O895" s="15">
        <f>IF(J895="متعثر",COUNTIF($J$6:J895,"متعثر"),"")</f>
        <v/>
      </c>
      <c r="P895" s="6">
        <f>IF(J895="","",IF(J895="بدون طالب","اختر الطالب",IF(J895="مادة غير موجودة","اختر المادة من الإعدادات",IF(COUNTIF('الطلاب'!$A$6:$A$305,A895&amp;"")=0,"الطالب غير موجود في الطلاب",IF(IF(ISNUMBER(C895),IF(ISNUMBER(F895),IF(C895&gt;F895,1,0),0),0)=1,"أعمال السنة أكبر من الحد الأقصى",IF(IF(ISNUMBER(D895),IF(ISNUMBER(G895),IF(D895&gt;G895,1,0),0),0)=1,"النهائي أكبر من الحد الأقصى",IF(J895="ناقص","درجة غير مكتوبة","")))))))</f>
        <v/>
      </c>
    </row>
    <row r="896">
      <c r="A896" s="5" t="n"/>
      <c r="B896" s="5" t="n"/>
      <c r="C896" s="18" t="n"/>
      <c r="D896" s="18" t="n"/>
      <c r="E896" s="6">
        <f>IF(B896&amp;""="","",IFERROR(INDEX('الإعدادات'!$B$15:$B$29,MATCH(B896&amp;"",'الإعدادات'!$A$15:$A$29,0)),""))</f>
        <v/>
      </c>
      <c r="F896" s="19">
        <f>IF(B896&amp;""="","",IFERROR(INDEX('الإعدادات'!$C$15:$C$29,MATCH(B896&amp;"",'الإعدادات'!$A$15:$A$29,0)),""))</f>
        <v/>
      </c>
      <c r="G896" s="19">
        <f>IF(B896&amp;""="","",IFERROR(INDEX('الإعدادات'!$D$15:$D$29,MATCH(B896&amp;"",'الإعدادات'!$A$15:$A$29,0)),""))</f>
        <v/>
      </c>
      <c r="H896" s="19">
        <f>IF(AND(ISNUMBER(C896),ISNUMBER(D896)),C896+D896,"")</f>
        <v/>
      </c>
      <c r="I896" s="20">
        <f>IF(ISNUMBER(H896),IF(ISNUMBER(F896),IF(F896+G896=0,"",H896/(F896+G896)),""),"")</f>
        <v/>
      </c>
      <c r="J896" s="6">
        <f>IF(AND(A896&amp;""="",B896&amp;""=""),"",IF(A896&amp;""="","بدون طالب",IF(NOT(ISNUMBER(F896)),"مادة غير موجودة",IF(I896="","ناقص",IF(I896&gt;='الإعدادات'!$B$4,"ناجح","متعثر")))))</f>
        <v/>
      </c>
      <c r="K896" s="21">
        <f>IF(J896="","",IF(OR(J896="ناجح",J896="متعثر"),1,0))</f>
        <v/>
      </c>
      <c r="L896" s="19">
        <f>IF(K896=1,C896*INDEX('الإعدادات'!$E$15:$E$29,MATCH(B896&amp;"",'الإعدادات'!$A$15:$A$29,0)),"")</f>
        <v/>
      </c>
      <c r="M896" s="19">
        <f>IF(K896=1,D896*INDEX('الإعدادات'!$E$15:$E$29,MATCH(B896&amp;"",'الإعدادات'!$A$15:$A$29,0)),"")</f>
        <v/>
      </c>
      <c r="N896" s="19">
        <f>IF(K896=1,(F896+G896)*INDEX('الإعدادات'!$E$15:$E$29,MATCH(B896&amp;"",'الإعدادات'!$A$15:$A$29,0)),"")</f>
        <v/>
      </c>
      <c r="O896" s="15">
        <f>IF(J896="متعثر",COUNTIF($J$6:J896,"متعثر"),"")</f>
        <v/>
      </c>
      <c r="P896" s="6">
        <f>IF(J896="","",IF(J896="بدون طالب","اختر الطالب",IF(J896="مادة غير موجودة","اختر المادة من الإعدادات",IF(COUNTIF('الطلاب'!$A$6:$A$305,A896&amp;"")=0,"الطالب غير موجود في الطلاب",IF(IF(ISNUMBER(C896),IF(ISNUMBER(F896),IF(C896&gt;F896,1,0),0),0)=1,"أعمال السنة أكبر من الحد الأقصى",IF(IF(ISNUMBER(D896),IF(ISNUMBER(G896),IF(D896&gt;G896,1,0),0),0)=1,"النهائي أكبر من الحد الأقصى",IF(J896="ناقص","درجة غير مكتوبة","")))))))</f>
        <v/>
      </c>
    </row>
    <row r="897">
      <c r="A897" s="5" t="n"/>
      <c r="B897" s="5" t="n"/>
      <c r="C897" s="18" t="n"/>
      <c r="D897" s="18" t="n"/>
      <c r="E897" s="6">
        <f>IF(B897&amp;""="","",IFERROR(INDEX('الإعدادات'!$B$15:$B$29,MATCH(B897&amp;"",'الإعدادات'!$A$15:$A$29,0)),""))</f>
        <v/>
      </c>
      <c r="F897" s="19">
        <f>IF(B897&amp;""="","",IFERROR(INDEX('الإعدادات'!$C$15:$C$29,MATCH(B897&amp;"",'الإعدادات'!$A$15:$A$29,0)),""))</f>
        <v/>
      </c>
      <c r="G897" s="19">
        <f>IF(B897&amp;""="","",IFERROR(INDEX('الإعدادات'!$D$15:$D$29,MATCH(B897&amp;"",'الإعدادات'!$A$15:$A$29,0)),""))</f>
        <v/>
      </c>
      <c r="H897" s="19">
        <f>IF(AND(ISNUMBER(C897),ISNUMBER(D897)),C897+D897,"")</f>
        <v/>
      </c>
      <c r="I897" s="20">
        <f>IF(ISNUMBER(H897),IF(ISNUMBER(F897),IF(F897+G897=0,"",H897/(F897+G897)),""),"")</f>
        <v/>
      </c>
      <c r="J897" s="6">
        <f>IF(AND(A897&amp;""="",B897&amp;""=""),"",IF(A897&amp;""="","بدون طالب",IF(NOT(ISNUMBER(F897)),"مادة غير موجودة",IF(I897="","ناقص",IF(I897&gt;='الإعدادات'!$B$4,"ناجح","متعثر")))))</f>
        <v/>
      </c>
      <c r="K897" s="21">
        <f>IF(J897="","",IF(OR(J897="ناجح",J897="متعثر"),1,0))</f>
        <v/>
      </c>
      <c r="L897" s="19">
        <f>IF(K897=1,C897*INDEX('الإعدادات'!$E$15:$E$29,MATCH(B897&amp;"",'الإعدادات'!$A$15:$A$29,0)),"")</f>
        <v/>
      </c>
      <c r="M897" s="19">
        <f>IF(K897=1,D897*INDEX('الإعدادات'!$E$15:$E$29,MATCH(B897&amp;"",'الإعدادات'!$A$15:$A$29,0)),"")</f>
        <v/>
      </c>
      <c r="N897" s="19">
        <f>IF(K897=1,(F897+G897)*INDEX('الإعدادات'!$E$15:$E$29,MATCH(B897&amp;"",'الإعدادات'!$A$15:$A$29,0)),"")</f>
        <v/>
      </c>
      <c r="O897" s="15">
        <f>IF(J897="متعثر",COUNTIF($J$6:J897,"متعثر"),"")</f>
        <v/>
      </c>
      <c r="P897" s="6">
        <f>IF(J897="","",IF(J897="بدون طالب","اختر الطالب",IF(J897="مادة غير موجودة","اختر المادة من الإعدادات",IF(COUNTIF('الطلاب'!$A$6:$A$305,A897&amp;"")=0,"الطالب غير موجود في الطلاب",IF(IF(ISNUMBER(C897),IF(ISNUMBER(F897),IF(C897&gt;F897,1,0),0),0)=1,"أعمال السنة أكبر من الحد الأقصى",IF(IF(ISNUMBER(D897),IF(ISNUMBER(G897),IF(D897&gt;G897,1,0),0),0)=1,"النهائي أكبر من الحد الأقصى",IF(J897="ناقص","درجة غير مكتوبة","")))))))</f>
        <v/>
      </c>
    </row>
    <row r="898">
      <c r="A898" s="5" t="n"/>
      <c r="B898" s="5" t="n"/>
      <c r="C898" s="18" t="n"/>
      <c r="D898" s="18" t="n"/>
      <c r="E898" s="6">
        <f>IF(B898&amp;""="","",IFERROR(INDEX('الإعدادات'!$B$15:$B$29,MATCH(B898&amp;"",'الإعدادات'!$A$15:$A$29,0)),""))</f>
        <v/>
      </c>
      <c r="F898" s="19">
        <f>IF(B898&amp;""="","",IFERROR(INDEX('الإعدادات'!$C$15:$C$29,MATCH(B898&amp;"",'الإعدادات'!$A$15:$A$29,0)),""))</f>
        <v/>
      </c>
      <c r="G898" s="19">
        <f>IF(B898&amp;""="","",IFERROR(INDEX('الإعدادات'!$D$15:$D$29,MATCH(B898&amp;"",'الإعدادات'!$A$15:$A$29,0)),""))</f>
        <v/>
      </c>
      <c r="H898" s="19">
        <f>IF(AND(ISNUMBER(C898),ISNUMBER(D898)),C898+D898,"")</f>
        <v/>
      </c>
      <c r="I898" s="20">
        <f>IF(ISNUMBER(H898),IF(ISNUMBER(F898),IF(F898+G898=0,"",H898/(F898+G898)),""),"")</f>
        <v/>
      </c>
      <c r="J898" s="6">
        <f>IF(AND(A898&amp;""="",B898&amp;""=""),"",IF(A898&amp;""="","بدون طالب",IF(NOT(ISNUMBER(F898)),"مادة غير موجودة",IF(I898="","ناقص",IF(I898&gt;='الإعدادات'!$B$4,"ناجح","متعثر")))))</f>
        <v/>
      </c>
      <c r="K898" s="21">
        <f>IF(J898="","",IF(OR(J898="ناجح",J898="متعثر"),1,0))</f>
        <v/>
      </c>
      <c r="L898" s="19">
        <f>IF(K898=1,C898*INDEX('الإعدادات'!$E$15:$E$29,MATCH(B898&amp;"",'الإعدادات'!$A$15:$A$29,0)),"")</f>
        <v/>
      </c>
      <c r="M898" s="19">
        <f>IF(K898=1,D898*INDEX('الإعدادات'!$E$15:$E$29,MATCH(B898&amp;"",'الإعدادات'!$A$15:$A$29,0)),"")</f>
        <v/>
      </c>
      <c r="N898" s="19">
        <f>IF(K898=1,(F898+G898)*INDEX('الإعدادات'!$E$15:$E$29,MATCH(B898&amp;"",'الإعدادات'!$A$15:$A$29,0)),"")</f>
        <v/>
      </c>
      <c r="O898" s="15">
        <f>IF(J898="متعثر",COUNTIF($J$6:J898,"متعثر"),"")</f>
        <v/>
      </c>
      <c r="P898" s="6">
        <f>IF(J898="","",IF(J898="بدون طالب","اختر الطالب",IF(J898="مادة غير موجودة","اختر المادة من الإعدادات",IF(COUNTIF('الطلاب'!$A$6:$A$305,A898&amp;"")=0,"الطالب غير موجود في الطلاب",IF(IF(ISNUMBER(C898),IF(ISNUMBER(F898),IF(C898&gt;F898,1,0),0),0)=1,"أعمال السنة أكبر من الحد الأقصى",IF(IF(ISNUMBER(D898),IF(ISNUMBER(G898),IF(D898&gt;G898,1,0),0),0)=1,"النهائي أكبر من الحد الأقصى",IF(J898="ناقص","درجة غير مكتوبة","")))))))</f>
        <v/>
      </c>
    </row>
    <row r="899">
      <c r="A899" s="5" t="n"/>
      <c r="B899" s="5" t="n"/>
      <c r="C899" s="18" t="n"/>
      <c r="D899" s="18" t="n"/>
      <c r="E899" s="6">
        <f>IF(B899&amp;""="","",IFERROR(INDEX('الإعدادات'!$B$15:$B$29,MATCH(B899&amp;"",'الإعدادات'!$A$15:$A$29,0)),""))</f>
        <v/>
      </c>
      <c r="F899" s="19">
        <f>IF(B899&amp;""="","",IFERROR(INDEX('الإعدادات'!$C$15:$C$29,MATCH(B899&amp;"",'الإعدادات'!$A$15:$A$29,0)),""))</f>
        <v/>
      </c>
      <c r="G899" s="19">
        <f>IF(B899&amp;""="","",IFERROR(INDEX('الإعدادات'!$D$15:$D$29,MATCH(B899&amp;"",'الإعدادات'!$A$15:$A$29,0)),""))</f>
        <v/>
      </c>
      <c r="H899" s="19">
        <f>IF(AND(ISNUMBER(C899),ISNUMBER(D899)),C899+D899,"")</f>
        <v/>
      </c>
      <c r="I899" s="20">
        <f>IF(ISNUMBER(H899),IF(ISNUMBER(F899),IF(F899+G899=0,"",H899/(F899+G899)),""),"")</f>
        <v/>
      </c>
      <c r="J899" s="6">
        <f>IF(AND(A899&amp;""="",B899&amp;""=""),"",IF(A899&amp;""="","بدون طالب",IF(NOT(ISNUMBER(F899)),"مادة غير موجودة",IF(I899="","ناقص",IF(I899&gt;='الإعدادات'!$B$4,"ناجح","متعثر")))))</f>
        <v/>
      </c>
      <c r="K899" s="21">
        <f>IF(J899="","",IF(OR(J899="ناجح",J899="متعثر"),1,0))</f>
        <v/>
      </c>
      <c r="L899" s="19">
        <f>IF(K899=1,C899*INDEX('الإعدادات'!$E$15:$E$29,MATCH(B899&amp;"",'الإعدادات'!$A$15:$A$29,0)),"")</f>
        <v/>
      </c>
      <c r="M899" s="19">
        <f>IF(K899=1,D899*INDEX('الإعدادات'!$E$15:$E$29,MATCH(B899&amp;"",'الإعدادات'!$A$15:$A$29,0)),"")</f>
        <v/>
      </c>
      <c r="N899" s="19">
        <f>IF(K899=1,(F899+G899)*INDEX('الإعدادات'!$E$15:$E$29,MATCH(B899&amp;"",'الإعدادات'!$A$15:$A$29,0)),"")</f>
        <v/>
      </c>
      <c r="O899" s="15">
        <f>IF(J899="متعثر",COUNTIF($J$6:J899,"متعثر"),"")</f>
        <v/>
      </c>
      <c r="P899" s="6">
        <f>IF(J899="","",IF(J899="بدون طالب","اختر الطالب",IF(J899="مادة غير موجودة","اختر المادة من الإعدادات",IF(COUNTIF('الطلاب'!$A$6:$A$305,A899&amp;"")=0,"الطالب غير موجود في الطلاب",IF(IF(ISNUMBER(C899),IF(ISNUMBER(F899),IF(C899&gt;F899,1,0),0),0)=1,"أعمال السنة أكبر من الحد الأقصى",IF(IF(ISNUMBER(D899),IF(ISNUMBER(G899),IF(D899&gt;G899,1,0),0),0)=1,"النهائي أكبر من الحد الأقصى",IF(J899="ناقص","درجة غير مكتوبة","")))))))</f>
        <v/>
      </c>
    </row>
    <row r="900">
      <c r="A900" s="5" t="n"/>
      <c r="B900" s="5" t="n"/>
      <c r="C900" s="18" t="n"/>
      <c r="D900" s="18" t="n"/>
      <c r="E900" s="6">
        <f>IF(B900&amp;""="","",IFERROR(INDEX('الإعدادات'!$B$15:$B$29,MATCH(B900&amp;"",'الإعدادات'!$A$15:$A$29,0)),""))</f>
        <v/>
      </c>
      <c r="F900" s="19">
        <f>IF(B900&amp;""="","",IFERROR(INDEX('الإعدادات'!$C$15:$C$29,MATCH(B900&amp;"",'الإعدادات'!$A$15:$A$29,0)),""))</f>
        <v/>
      </c>
      <c r="G900" s="19">
        <f>IF(B900&amp;""="","",IFERROR(INDEX('الإعدادات'!$D$15:$D$29,MATCH(B900&amp;"",'الإعدادات'!$A$15:$A$29,0)),""))</f>
        <v/>
      </c>
      <c r="H900" s="19">
        <f>IF(AND(ISNUMBER(C900),ISNUMBER(D900)),C900+D900,"")</f>
        <v/>
      </c>
      <c r="I900" s="20">
        <f>IF(ISNUMBER(H900),IF(ISNUMBER(F900),IF(F900+G900=0,"",H900/(F900+G900)),""),"")</f>
        <v/>
      </c>
      <c r="J900" s="6">
        <f>IF(AND(A900&amp;""="",B900&amp;""=""),"",IF(A900&amp;""="","بدون طالب",IF(NOT(ISNUMBER(F900)),"مادة غير موجودة",IF(I900="","ناقص",IF(I900&gt;='الإعدادات'!$B$4,"ناجح","متعثر")))))</f>
        <v/>
      </c>
      <c r="K900" s="21">
        <f>IF(J900="","",IF(OR(J900="ناجح",J900="متعثر"),1,0))</f>
        <v/>
      </c>
      <c r="L900" s="19">
        <f>IF(K900=1,C900*INDEX('الإعدادات'!$E$15:$E$29,MATCH(B900&amp;"",'الإعدادات'!$A$15:$A$29,0)),"")</f>
        <v/>
      </c>
      <c r="M900" s="19">
        <f>IF(K900=1,D900*INDEX('الإعدادات'!$E$15:$E$29,MATCH(B900&amp;"",'الإعدادات'!$A$15:$A$29,0)),"")</f>
        <v/>
      </c>
      <c r="N900" s="19">
        <f>IF(K900=1,(F900+G900)*INDEX('الإعدادات'!$E$15:$E$29,MATCH(B900&amp;"",'الإعدادات'!$A$15:$A$29,0)),"")</f>
        <v/>
      </c>
      <c r="O900" s="15">
        <f>IF(J900="متعثر",COUNTIF($J$6:J900,"متعثر"),"")</f>
        <v/>
      </c>
      <c r="P900" s="6">
        <f>IF(J900="","",IF(J900="بدون طالب","اختر الطالب",IF(J900="مادة غير موجودة","اختر المادة من الإعدادات",IF(COUNTIF('الطلاب'!$A$6:$A$305,A900&amp;"")=0,"الطالب غير موجود في الطلاب",IF(IF(ISNUMBER(C900),IF(ISNUMBER(F900),IF(C900&gt;F900,1,0),0),0)=1,"أعمال السنة أكبر من الحد الأقصى",IF(IF(ISNUMBER(D900),IF(ISNUMBER(G900),IF(D900&gt;G900,1,0),0),0)=1,"النهائي أكبر من الحد الأقصى",IF(J900="ناقص","درجة غير مكتوبة","")))))))</f>
        <v/>
      </c>
    </row>
    <row r="901">
      <c r="A901" s="5" t="n"/>
      <c r="B901" s="5" t="n"/>
      <c r="C901" s="18" t="n"/>
      <c r="D901" s="18" t="n"/>
      <c r="E901" s="6">
        <f>IF(B901&amp;""="","",IFERROR(INDEX('الإعدادات'!$B$15:$B$29,MATCH(B901&amp;"",'الإعدادات'!$A$15:$A$29,0)),""))</f>
        <v/>
      </c>
      <c r="F901" s="19">
        <f>IF(B901&amp;""="","",IFERROR(INDEX('الإعدادات'!$C$15:$C$29,MATCH(B901&amp;"",'الإعدادات'!$A$15:$A$29,0)),""))</f>
        <v/>
      </c>
      <c r="G901" s="19">
        <f>IF(B901&amp;""="","",IFERROR(INDEX('الإعدادات'!$D$15:$D$29,MATCH(B901&amp;"",'الإعدادات'!$A$15:$A$29,0)),""))</f>
        <v/>
      </c>
      <c r="H901" s="19">
        <f>IF(AND(ISNUMBER(C901),ISNUMBER(D901)),C901+D901,"")</f>
        <v/>
      </c>
      <c r="I901" s="20">
        <f>IF(ISNUMBER(H901),IF(ISNUMBER(F901),IF(F901+G901=0,"",H901/(F901+G901)),""),"")</f>
        <v/>
      </c>
      <c r="J901" s="6">
        <f>IF(AND(A901&amp;""="",B901&amp;""=""),"",IF(A901&amp;""="","بدون طالب",IF(NOT(ISNUMBER(F901)),"مادة غير موجودة",IF(I901="","ناقص",IF(I901&gt;='الإعدادات'!$B$4,"ناجح","متعثر")))))</f>
        <v/>
      </c>
      <c r="K901" s="21">
        <f>IF(J901="","",IF(OR(J901="ناجح",J901="متعثر"),1,0))</f>
        <v/>
      </c>
      <c r="L901" s="19">
        <f>IF(K901=1,C901*INDEX('الإعدادات'!$E$15:$E$29,MATCH(B901&amp;"",'الإعدادات'!$A$15:$A$29,0)),"")</f>
        <v/>
      </c>
      <c r="M901" s="19">
        <f>IF(K901=1,D901*INDEX('الإعدادات'!$E$15:$E$29,MATCH(B901&amp;"",'الإعدادات'!$A$15:$A$29,0)),"")</f>
        <v/>
      </c>
      <c r="N901" s="19">
        <f>IF(K901=1,(F901+G901)*INDEX('الإعدادات'!$E$15:$E$29,MATCH(B901&amp;"",'الإعدادات'!$A$15:$A$29,0)),"")</f>
        <v/>
      </c>
      <c r="O901" s="15">
        <f>IF(J901="متعثر",COUNTIF($J$6:J901,"متعثر"),"")</f>
        <v/>
      </c>
      <c r="P901" s="6">
        <f>IF(J901="","",IF(J901="بدون طالب","اختر الطالب",IF(J901="مادة غير موجودة","اختر المادة من الإعدادات",IF(COUNTIF('الطلاب'!$A$6:$A$305,A901&amp;"")=0,"الطالب غير موجود في الطلاب",IF(IF(ISNUMBER(C901),IF(ISNUMBER(F901),IF(C901&gt;F901,1,0),0),0)=1,"أعمال السنة أكبر من الحد الأقصى",IF(IF(ISNUMBER(D901),IF(ISNUMBER(G901),IF(D901&gt;G901,1,0),0),0)=1,"النهائي أكبر من الحد الأقصى",IF(J901="ناقص","درجة غير مكتوبة","")))))))</f>
        <v/>
      </c>
    </row>
    <row r="902">
      <c r="A902" s="5" t="n"/>
      <c r="B902" s="5" t="n"/>
      <c r="C902" s="18" t="n"/>
      <c r="D902" s="18" t="n"/>
      <c r="E902" s="6">
        <f>IF(B902&amp;""="","",IFERROR(INDEX('الإعدادات'!$B$15:$B$29,MATCH(B902&amp;"",'الإعدادات'!$A$15:$A$29,0)),""))</f>
        <v/>
      </c>
      <c r="F902" s="19">
        <f>IF(B902&amp;""="","",IFERROR(INDEX('الإعدادات'!$C$15:$C$29,MATCH(B902&amp;"",'الإعدادات'!$A$15:$A$29,0)),""))</f>
        <v/>
      </c>
      <c r="G902" s="19">
        <f>IF(B902&amp;""="","",IFERROR(INDEX('الإعدادات'!$D$15:$D$29,MATCH(B902&amp;"",'الإعدادات'!$A$15:$A$29,0)),""))</f>
        <v/>
      </c>
      <c r="H902" s="19">
        <f>IF(AND(ISNUMBER(C902),ISNUMBER(D902)),C902+D902,"")</f>
        <v/>
      </c>
      <c r="I902" s="20">
        <f>IF(ISNUMBER(H902),IF(ISNUMBER(F902),IF(F902+G902=0,"",H902/(F902+G902)),""),"")</f>
        <v/>
      </c>
      <c r="J902" s="6">
        <f>IF(AND(A902&amp;""="",B902&amp;""=""),"",IF(A902&amp;""="","بدون طالب",IF(NOT(ISNUMBER(F902)),"مادة غير موجودة",IF(I902="","ناقص",IF(I902&gt;='الإعدادات'!$B$4,"ناجح","متعثر")))))</f>
        <v/>
      </c>
      <c r="K902" s="21">
        <f>IF(J902="","",IF(OR(J902="ناجح",J902="متعثر"),1,0))</f>
        <v/>
      </c>
      <c r="L902" s="19">
        <f>IF(K902=1,C902*INDEX('الإعدادات'!$E$15:$E$29,MATCH(B902&amp;"",'الإعدادات'!$A$15:$A$29,0)),"")</f>
        <v/>
      </c>
      <c r="M902" s="19">
        <f>IF(K902=1,D902*INDEX('الإعدادات'!$E$15:$E$29,MATCH(B902&amp;"",'الإعدادات'!$A$15:$A$29,0)),"")</f>
        <v/>
      </c>
      <c r="N902" s="19">
        <f>IF(K902=1,(F902+G902)*INDEX('الإعدادات'!$E$15:$E$29,MATCH(B902&amp;"",'الإعدادات'!$A$15:$A$29,0)),"")</f>
        <v/>
      </c>
      <c r="O902" s="15">
        <f>IF(J902="متعثر",COUNTIF($J$6:J902,"متعثر"),"")</f>
        <v/>
      </c>
      <c r="P902" s="6">
        <f>IF(J902="","",IF(J902="بدون طالب","اختر الطالب",IF(J902="مادة غير موجودة","اختر المادة من الإعدادات",IF(COUNTIF('الطلاب'!$A$6:$A$305,A902&amp;"")=0,"الطالب غير موجود في الطلاب",IF(IF(ISNUMBER(C902),IF(ISNUMBER(F902),IF(C902&gt;F902,1,0),0),0)=1,"أعمال السنة أكبر من الحد الأقصى",IF(IF(ISNUMBER(D902),IF(ISNUMBER(G902),IF(D902&gt;G902,1,0),0),0)=1,"النهائي أكبر من الحد الأقصى",IF(J902="ناقص","درجة غير مكتوبة","")))))))</f>
        <v/>
      </c>
    </row>
    <row r="903">
      <c r="A903" s="5" t="n"/>
      <c r="B903" s="5" t="n"/>
      <c r="C903" s="18" t="n"/>
      <c r="D903" s="18" t="n"/>
      <c r="E903" s="6">
        <f>IF(B903&amp;""="","",IFERROR(INDEX('الإعدادات'!$B$15:$B$29,MATCH(B903&amp;"",'الإعدادات'!$A$15:$A$29,0)),""))</f>
        <v/>
      </c>
      <c r="F903" s="19">
        <f>IF(B903&amp;""="","",IFERROR(INDEX('الإعدادات'!$C$15:$C$29,MATCH(B903&amp;"",'الإعدادات'!$A$15:$A$29,0)),""))</f>
        <v/>
      </c>
      <c r="G903" s="19">
        <f>IF(B903&amp;""="","",IFERROR(INDEX('الإعدادات'!$D$15:$D$29,MATCH(B903&amp;"",'الإعدادات'!$A$15:$A$29,0)),""))</f>
        <v/>
      </c>
      <c r="H903" s="19">
        <f>IF(AND(ISNUMBER(C903),ISNUMBER(D903)),C903+D903,"")</f>
        <v/>
      </c>
      <c r="I903" s="20">
        <f>IF(ISNUMBER(H903),IF(ISNUMBER(F903),IF(F903+G903=0,"",H903/(F903+G903)),""),"")</f>
        <v/>
      </c>
      <c r="J903" s="6">
        <f>IF(AND(A903&amp;""="",B903&amp;""=""),"",IF(A903&amp;""="","بدون طالب",IF(NOT(ISNUMBER(F903)),"مادة غير موجودة",IF(I903="","ناقص",IF(I903&gt;='الإعدادات'!$B$4,"ناجح","متعثر")))))</f>
        <v/>
      </c>
      <c r="K903" s="21">
        <f>IF(J903="","",IF(OR(J903="ناجح",J903="متعثر"),1,0))</f>
        <v/>
      </c>
      <c r="L903" s="19">
        <f>IF(K903=1,C903*INDEX('الإعدادات'!$E$15:$E$29,MATCH(B903&amp;"",'الإعدادات'!$A$15:$A$29,0)),"")</f>
        <v/>
      </c>
      <c r="M903" s="19">
        <f>IF(K903=1,D903*INDEX('الإعدادات'!$E$15:$E$29,MATCH(B903&amp;"",'الإعدادات'!$A$15:$A$29,0)),"")</f>
        <v/>
      </c>
      <c r="N903" s="19">
        <f>IF(K903=1,(F903+G903)*INDEX('الإعدادات'!$E$15:$E$29,MATCH(B903&amp;"",'الإعدادات'!$A$15:$A$29,0)),"")</f>
        <v/>
      </c>
      <c r="O903" s="15">
        <f>IF(J903="متعثر",COUNTIF($J$6:J903,"متعثر"),"")</f>
        <v/>
      </c>
      <c r="P903" s="6">
        <f>IF(J903="","",IF(J903="بدون طالب","اختر الطالب",IF(J903="مادة غير موجودة","اختر المادة من الإعدادات",IF(COUNTIF('الطلاب'!$A$6:$A$305,A903&amp;"")=0,"الطالب غير موجود في الطلاب",IF(IF(ISNUMBER(C903),IF(ISNUMBER(F903),IF(C903&gt;F903,1,0),0),0)=1,"أعمال السنة أكبر من الحد الأقصى",IF(IF(ISNUMBER(D903),IF(ISNUMBER(G903),IF(D903&gt;G903,1,0),0),0)=1,"النهائي أكبر من الحد الأقصى",IF(J903="ناقص","درجة غير مكتوبة","")))))))</f>
        <v/>
      </c>
    </row>
    <row r="904">
      <c r="A904" s="5" t="n"/>
      <c r="B904" s="5" t="n"/>
      <c r="C904" s="18" t="n"/>
      <c r="D904" s="18" t="n"/>
      <c r="E904" s="6">
        <f>IF(B904&amp;""="","",IFERROR(INDEX('الإعدادات'!$B$15:$B$29,MATCH(B904&amp;"",'الإعدادات'!$A$15:$A$29,0)),""))</f>
        <v/>
      </c>
      <c r="F904" s="19">
        <f>IF(B904&amp;""="","",IFERROR(INDEX('الإعدادات'!$C$15:$C$29,MATCH(B904&amp;"",'الإعدادات'!$A$15:$A$29,0)),""))</f>
        <v/>
      </c>
      <c r="G904" s="19">
        <f>IF(B904&amp;""="","",IFERROR(INDEX('الإعدادات'!$D$15:$D$29,MATCH(B904&amp;"",'الإعدادات'!$A$15:$A$29,0)),""))</f>
        <v/>
      </c>
      <c r="H904" s="19">
        <f>IF(AND(ISNUMBER(C904),ISNUMBER(D904)),C904+D904,"")</f>
        <v/>
      </c>
      <c r="I904" s="20">
        <f>IF(ISNUMBER(H904),IF(ISNUMBER(F904),IF(F904+G904=0,"",H904/(F904+G904)),""),"")</f>
        <v/>
      </c>
      <c r="J904" s="6">
        <f>IF(AND(A904&amp;""="",B904&amp;""=""),"",IF(A904&amp;""="","بدون طالب",IF(NOT(ISNUMBER(F904)),"مادة غير موجودة",IF(I904="","ناقص",IF(I904&gt;='الإعدادات'!$B$4,"ناجح","متعثر")))))</f>
        <v/>
      </c>
      <c r="K904" s="21">
        <f>IF(J904="","",IF(OR(J904="ناجح",J904="متعثر"),1,0))</f>
        <v/>
      </c>
      <c r="L904" s="19">
        <f>IF(K904=1,C904*INDEX('الإعدادات'!$E$15:$E$29,MATCH(B904&amp;"",'الإعدادات'!$A$15:$A$29,0)),"")</f>
        <v/>
      </c>
      <c r="M904" s="19">
        <f>IF(K904=1,D904*INDEX('الإعدادات'!$E$15:$E$29,MATCH(B904&amp;"",'الإعدادات'!$A$15:$A$29,0)),"")</f>
        <v/>
      </c>
      <c r="N904" s="19">
        <f>IF(K904=1,(F904+G904)*INDEX('الإعدادات'!$E$15:$E$29,MATCH(B904&amp;"",'الإعدادات'!$A$15:$A$29,0)),"")</f>
        <v/>
      </c>
      <c r="O904" s="15">
        <f>IF(J904="متعثر",COUNTIF($J$6:J904,"متعثر"),"")</f>
        <v/>
      </c>
      <c r="P904" s="6">
        <f>IF(J904="","",IF(J904="بدون طالب","اختر الطالب",IF(J904="مادة غير موجودة","اختر المادة من الإعدادات",IF(COUNTIF('الطلاب'!$A$6:$A$305,A904&amp;"")=0,"الطالب غير موجود في الطلاب",IF(IF(ISNUMBER(C904),IF(ISNUMBER(F904),IF(C904&gt;F904,1,0),0),0)=1,"أعمال السنة أكبر من الحد الأقصى",IF(IF(ISNUMBER(D904),IF(ISNUMBER(G904),IF(D904&gt;G904,1,0),0),0)=1,"النهائي أكبر من الحد الأقصى",IF(J904="ناقص","درجة غير مكتوبة","")))))))</f>
        <v/>
      </c>
    </row>
    <row r="905">
      <c r="A905" s="5" t="n"/>
      <c r="B905" s="5" t="n"/>
      <c r="C905" s="18" t="n"/>
      <c r="D905" s="18" t="n"/>
      <c r="E905" s="6">
        <f>IF(B905&amp;""="","",IFERROR(INDEX('الإعدادات'!$B$15:$B$29,MATCH(B905&amp;"",'الإعدادات'!$A$15:$A$29,0)),""))</f>
        <v/>
      </c>
      <c r="F905" s="19">
        <f>IF(B905&amp;""="","",IFERROR(INDEX('الإعدادات'!$C$15:$C$29,MATCH(B905&amp;"",'الإعدادات'!$A$15:$A$29,0)),""))</f>
        <v/>
      </c>
      <c r="G905" s="19">
        <f>IF(B905&amp;""="","",IFERROR(INDEX('الإعدادات'!$D$15:$D$29,MATCH(B905&amp;"",'الإعدادات'!$A$15:$A$29,0)),""))</f>
        <v/>
      </c>
      <c r="H905" s="19">
        <f>IF(AND(ISNUMBER(C905),ISNUMBER(D905)),C905+D905,"")</f>
        <v/>
      </c>
      <c r="I905" s="20">
        <f>IF(ISNUMBER(H905),IF(ISNUMBER(F905),IF(F905+G905=0,"",H905/(F905+G905)),""),"")</f>
        <v/>
      </c>
      <c r="J905" s="6">
        <f>IF(AND(A905&amp;""="",B905&amp;""=""),"",IF(A905&amp;""="","بدون طالب",IF(NOT(ISNUMBER(F905)),"مادة غير موجودة",IF(I905="","ناقص",IF(I905&gt;='الإعدادات'!$B$4,"ناجح","متعثر")))))</f>
        <v/>
      </c>
      <c r="K905" s="21">
        <f>IF(J905="","",IF(OR(J905="ناجح",J905="متعثر"),1,0))</f>
        <v/>
      </c>
      <c r="L905" s="19">
        <f>IF(K905=1,C905*INDEX('الإعدادات'!$E$15:$E$29,MATCH(B905&amp;"",'الإعدادات'!$A$15:$A$29,0)),"")</f>
        <v/>
      </c>
      <c r="M905" s="19">
        <f>IF(K905=1,D905*INDEX('الإعدادات'!$E$15:$E$29,MATCH(B905&amp;"",'الإعدادات'!$A$15:$A$29,0)),"")</f>
        <v/>
      </c>
      <c r="N905" s="19">
        <f>IF(K905=1,(F905+G905)*INDEX('الإعدادات'!$E$15:$E$29,MATCH(B905&amp;"",'الإعدادات'!$A$15:$A$29,0)),"")</f>
        <v/>
      </c>
      <c r="O905" s="15">
        <f>IF(J905="متعثر",COUNTIF($J$6:J905,"متعثر"),"")</f>
        <v/>
      </c>
      <c r="P905" s="6">
        <f>IF(J905="","",IF(J905="بدون طالب","اختر الطالب",IF(J905="مادة غير موجودة","اختر المادة من الإعدادات",IF(COUNTIF('الطلاب'!$A$6:$A$305,A905&amp;"")=0,"الطالب غير موجود في الطلاب",IF(IF(ISNUMBER(C905),IF(ISNUMBER(F905),IF(C905&gt;F905,1,0),0),0)=1,"أعمال السنة أكبر من الحد الأقصى",IF(IF(ISNUMBER(D905),IF(ISNUMBER(G905),IF(D905&gt;G905,1,0),0),0)=1,"النهائي أكبر من الحد الأقصى",IF(J905="ناقص","درجة غير مكتوبة","")))))))</f>
        <v/>
      </c>
    </row>
    <row r="906">
      <c r="A906" s="5" t="n"/>
      <c r="B906" s="5" t="n"/>
      <c r="C906" s="18" t="n"/>
      <c r="D906" s="18" t="n"/>
      <c r="E906" s="6">
        <f>IF(B906&amp;""="","",IFERROR(INDEX('الإعدادات'!$B$15:$B$29,MATCH(B906&amp;"",'الإعدادات'!$A$15:$A$29,0)),""))</f>
        <v/>
      </c>
      <c r="F906" s="19">
        <f>IF(B906&amp;""="","",IFERROR(INDEX('الإعدادات'!$C$15:$C$29,MATCH(B906&amp;"",'الإعدادات'!$A$15:$A$29,0)),""))</f>
        <v/>
      </c>
      <c r="G906" s="19">
        <f>IF(B906&amp;""="","",IFERROR(INDEX('الإعدادات'!$D$15:$D$29,MATCH(B906&amp;"",'الإعدادات'!$A$15:$A$29,0)),""))</f>
        <v/>
      </c>
      <c r="H906" s="19">
        <f>IF(AND(ISNUMBER(C906),ISNUMBER(D906)),C906+D906,"")</f>
        <v/>
      </c>
      <c r="I906" s="20">
        <f>IF(ISNUMBER(H906),IF(ISNUMBER(F906),IF(F906+G906=0,"",H906/(F906+G906)),""),"")</f>
        <v/>
      </c>
      <c r="J906" s="6">
        <f>IF(AND(A906&amp;""="",B906&amp;""=""),"",IF(A906&amp;""="","بدون طالب",IF(NOT(ISNUMBER(F906)),"مادة غير موجودة",IF(I906="","ناقص",IF(I906&gt;='الإعدادات'!$B$4,"ناجح","متعثر")))))</f>
        <v/>
      </c>
      <c r="K906" s="21">
        <f>IF(J906="","",IF(OR(J906="ناجح",J906="متعثر"),1,0))</f>
        <v/>
      </c>
      <c r="L906" s="19">
        <f>IF(K906=1,C906*INDEX('الإعدادات'!$E$15:$E$29,MATCH(B906&amp;"",'الإعدادات'!$A$15:$A$29,0)),"")</f>
        <v/>
      </c>
      <c r="M906" s="19">
        <f>IF(K906=1,D906*INDEX('الإعدادات'!$E$15:$E$29,MATCH(B906&amp;"",'الإعدادات'!$A$15:$A$29,0)),"")</f>
        <v/>
      </c>
      <c r="N906" s="19">
        <f>IF(K906=1,(F906+G906)*INDEX('الإعدادات'!$E$15:$E$29,MATCH(B906&amp;"",'الإعدادات'!$A$15:$A$29,0)),"")</f>
        <v/>
      </c>
      <c r="O906" s="15">
        <f>IF(J906="متعثر",COUNTIF($J$6:J906,"متعثر"),"")</f>
        <v/>
      </c>
      <c r="P906" s="6">
        <f>IF(J906="","",IF(J906="بدون طالب","اختر الطالب",IF(J906="مادة غير موجودة","اختر المادة من الإعدادات",IF(COUNTIF('الطلاب'!$A$6:$A$305,A906&amp;"")=0,"الطالب غير موجود في الطلاب",IF(IF(ISNUMBER(C906),IF(ISNUMBER(F906),IF(C906&gt;F906,1,0),0),0)=1,"أعمال السنة أكبر من الحد الأقصى",IF(IF(ISNUMBER(D906),IF(ISNUMBER(G906),IF(D906&gt;G906,1,0),0),0)=1,"النهائي أكبر من الحد الأقصى",IF(J906="ناقص","درجة غير مكتوبة","")))))))</f>
        <v/>
      </c>
    </row>
    <row r="907">
      <c r="A907" s="5" t="n"/>
      <c r="B907" s="5" t="n"/>
      <c r="C907" s="18" t="n"/>
      <c r="D907" s="18" t="n"/>
      <c r="E907" s="6">
        <f>IF(B907&amp;""="","",IFERROR(INDEX('الإعدادات'!$B$15:$B$29,MATCH(B907&amp;"",'الإعدادات'!$A$15:$A$29,0)),""))</f>
        <v/>
      </c>
      <c r="F907" s="19">
        <f>IF(B907&amp;""="","",IFERROR(INDEX('الإعدادات'!$C$15:$C$29,MATCH(B907&amp;"",'الإعدادات'!$A$15:$A$29,0)),""))</f>
        <v/>
      </c>
      <c r="G907" s="19">
        <f>IF(B907&amp;""="","",IFERROR(INDEX('الإعدادات'!$D$15:$D$29,MATCH(B907&amp;"",'الإعدادات'!$A$15:$A$29,0)),""))</f>
        <v/>
      </c>
      <c r="H907" s="19">
        <f>IF(AND(ISNUMBER(C907),ISNUMBER(D907)),C907+D907,"")</f>
        <v/>
      </c>
      <c r="I907" s="20">
        <f>IF(ISNUMBER(H907),IF(ISNUMBER(F907),IF(F907+G907=0,"",H907/(F907+G907)),""),"")</f>
        <v/>
      </c>
      <c r="J907" s="6">
        <f>IF(AND(A907&amp;""="",B907&amp;""=""),"",IF(A907&amp;""="","بدون طالب",IF(NOT(ISNUMBER(F907)),"مادة غير موجودة",IF(I907="","ناقص",IF(I907&gt;='الإعدادات'!$B$4,"ناجح","متعثر")))))</f>
        <v/>
      </c>
      <c r="K907" s="21">
        <f>IF(J907="","",IF(OR(J907="ناجح",J907="متعثر"),1,0))</f>
        <v/>
      </c>
      <c r="L907" s="19">
        <f>IF(K907=1,C907*INDEX('الإعدادات'!$E$15:$E$29,MATCH(B907&amp;"",'الإعدادات'!$A$15:$A$29,0)),"")</f>
        <v/>
      </c>
      <c r="M907" s="19">
        <f>IF(K907=1,D907*INDEX('الإعدادات'!$E$15:$E$29,MATCH(B907&amp;"",'الإعدادات'!$A$15:$A$29,0)),"")</f>
        <v/>
      </c>
      <c r="N907" s="19">
        <f>IF(K907=1,(F907+G907)*INDEX('الإعدادات'!$E$15:$E$29,MATCH(B907&amp;"",'الإعدادات'!$A$15:$A$29,0)),"")</f>
        <v/>
      </c>
      <c r="O907" s="15">
        <f>IF(J907="متعثر",COUNTIF($J$6:J907,"متعثر"),"")</f>
        <v/>
      </c>
      <c r="P907" s="6">
        <f>IF(J907="","",IF(J907="بدون طالب","اختر الطالب",IF(J907="مادة غير موجودة","اختر المادة من الإعدادات",IF(COUNTIF('الطلاب'!$A$6:$A$305,A907&amp;"")=0,"الطالب غير موجود في الطلاب",IF(IF(ISNUMBER(C907),IF(ISNUMBER(F907),IF(C907&gt;F907,1,0),0),0)=1,"أعمال السنة أكبر من الحد الأقصى",IF(IF(ISNUMBER(D907),IF(ISNUMBER(G907),IF(D907&gt;G907,1,0),0),0)=1,"النهائي أكبر من الحد الأقصى",IF(J907="ناقص","درجة غير مكتوبة","")))))))</f>
        <v/>
      </c>
    </row>
    <row r="908">
      <c r="A908" s="5" t="n"/>
      <c r="B908" s="5" t="n"/>
      <c r="C908" s="18" t="n"/>
      <c r="D908" s="18" t="n"/>
      <c r="E908" s="6">
        <f>IF(B908&amp;""="","",IFERROR(INDEX('الإعدادات'!$B$15:$B$29,MATCH(B908&amp;"",'الإعدادات'!$A$15:$A$29,0)),""))</f>
        <v/>
      </c>
      <c r="F908" s="19">
        <f>IF(B908&amp;""="","",IFERROR(INDEX('الإعدادات'!$C$15:$C$29,MATCH(B908&amp;"",'الإعدادات'!$A$15:$A$29,0)),""))</f>
        <v/>
      </c>
      <c r="G908" s="19">
        <f>IF(B908&amp;""="","",IFERROR(INDEX('الإعدادات'!$D$15:$D$29,MATCH(B908&amp;"",'الإعدادات'!$A$15:$A$29,0)),""))</f>
        <v/>
      </c>
      <c r="H908" s="19">
        <f>IF(AND(ISNUMBER(C908),ISNUMBER(D908)),C908+D908,"")</f>
        <v/>
      </c>
      <c r="I908" s="20">
        <f>IF(ISNUMBER(H908),IF(ISNUMBER(F908),IF(F908+G908=0,"",H908/(F908+G908)),""),"")</f>
        <v/>
      </c>
      <c r="J908" s="6">
        <f>IF(AND(A908&amp;""="",B908&amp;""=""),"",IF(A908&amp;""="","بدون طالب",IF(NOT(ISNUMBER(F908)),"مادة غير موجودة",IF(I908="","ناقص",IF(I908&gt;='الإعدادات'!$B$4,"ناجح","متعثر")))))</f>
        <v/>
      </c>
      <c r="K908" s="21">
        <f>IF(J908="","",IF(OR(J908="ناجح",J908="متعثر"),1,0))</f>
        <v/>
      </c>
      <c r="L908" s="19">
        <f>IF(K908=1,C908*INDEX('الإعدادات'!$E$15:$E$29,MATCH(B908&amp;"",'الإعدادات'!$A$15:$A$29,0)),"")</f>
        <v/>
      </c>
      <c r="M908" s="19">
        <f>IF(K908=1,D908*INDEX('الإعدادات'!$E$15:$E$29,MATCH(B908&amp;"",'الإعدادات'!$A$15:$A$29,0)),"")</f>
        <v/>
      </c>
      <c r="N908" s="19">
        <f>IF(K908=1,(F908+G908)*INDEX('الإعدادات'!$E$15:$E$29,MATCH(B908&amp;"",'الإعدادات'!$A$15:$A$29,0)),"")</f>
        <v/>
      </c>
      <c r="O908" s="15">
        <f>IF(J908="متعثر",COUNTIF($J$6:J908,"متعثر"),"")</f>
        <v/>
      </c>
      <c r="P908" s="6">
        <f>IF(J908="","",IF(J908="بدون طالب","اختر الطالب",IF(J908="مادة غير موجودة","اختر المادة من الإعدادات",IF(COUNTIF('الطلاب'!$A$6:$A$305,A908&amp;"")=0,"الطالب غير موجود في الطلاب",IF(IF(ISNUMBER(C908),IF(ISNUMBER(F908),IF(C908&gt;F908,1,0),0),0)=1,"أعمال السنة أكبر من الحد الأقصى",IF(IF(ISNUMBER(D908),IF(ISNUMBER(G908),IF(D908&gt;G908,1,0),0),0)=1,"النهائي أكبر من الحد الأقصى",IF(J908="ناقص","درجة غير مكتوبة","")))))))</f>
        <v/>
      </c>
    </row>
    <row r="909">
      <c r="A909" s="5" t="n"/>
      <c r="B909" s="5" t="n"/>
      <c r="C909" s="18" t="n"/>
      <c r="D909" s="18" t="n"/>
      <c r="E909" s="6">
        <f>IF(B909&amp;""="","",IFERROR(INDEX('الإعدادات'!$B$15:$B$29,MATCH(B909&amp;"",'الإعدادات'!$A$15:$A$29,0)),""))</f>
        <v/>
      </c>
      <c r="F909" s="19">
        <f>IF(B909&amp;""="","",IFERROR(INDEX('الإعدادات'!$C$15:$C$29,MATCH(B909&amp;"",'الإعدادات'!$A$15:$A$29,0)),""))</f>
        <v/>
      </c>
      <c r="G909" s="19">
        <f>IF(B909&amp;""="","",IFERROR(INDEX('الإعدادات'!$D$15:$D$29,MATCH(B909&amp;"",'الإعدادات'!$A$15:$A$29,0)),""))</f>
        <v/>
      </c>
      <c r="H909" s="19">
        <f>IF(AND(ISNUMBER(C909),ISNUMBER(D909)),C909+D909,"")</f>
        <v/>
      </c>
      <c r="I909" s="20">
        <f>IF(ISNUMBER(H909),IF(ISNUMBER(F909),IF(F909+G909=0,"",H909/(F909+G909)),""),"")</f>
        <v/>
      </c>
      <c r="J909" s="6">
        <f>IF(AND(A909&amp;""="",B909&amp;""=""),"",IF(A909&amp;""="","بدون طالب",IF(NOT(ISNUMBER(F909)),"مادة غير موجودة",IF(I909="","ناقص",IF(I909&gt;='الإعدادات'!$B$4,"ناجح","متعثر")))))</f>
        <v/>
      </c>
      <c r="K909" s="21">
        <f>IF(J909="","",IF(OR(J909="ناجح",J909="متعثر"),1,0))</f>
        <v/>
      </c>
      <c r="L909" s="19">
        <f>IF(K909=1,C909*INDEX('الإعدادات'!$E$15:$E$29,MATCH(B909&amp;"",'الإعدادات'!$A$15:$A$29,0)),"")</f>
        <v/>
      </c>
      <c r="M909" s="19">
        <f>IF(K909=1,D909*INDEX('الإعدادات'!$E$15:$E$29,MATCH(B909&amp;"",'الإعدادات'!$A$15:$A$29,0)),"")</f>
        <v/>
      </c>
      <c r="N909" s="19">
        <f>IF(K909=1,(F909+G909)*INDEX('الإعدادات'!$E$15:$E$29,MATCH(B909&amp;"",'الإعدادات'!$A$15:$A$29,0)),"")</f>
        <v/>
      </c>
      <c r="O909" s="15">
        <f>IF(J909="متعثر",COUNTIF($J$6:J909,"متعثر"),"")</f>
        <v/>
      </c>
      <c r="P909" s="6">
        <f>IF(J909="","",IF(J909="بدون طالب","اختر الطالب",IF(J909="مادة غير موجودة","اختر المادة من الإعدادات",IF(COUNTIF('الطلاب'!$A$6:$A$305,A909&amp;"")=0,"الطالب غير موجود في الطلاب",IF(IF(ISNUMBER(C909),IF(ISNUMBER(F909),IF(C909&gt;F909,1,0),0),0)=1,"أعمال السنة أكبر من الحد الأقصى",IF(IF(ISNUMBER(D909),IF(ISNUMBER(G909),IF(D909&gt;G909,1,0),0),0)=1,"النهائي أكبر من الحد الأقصى",IF(J909="ناقص","درجة غير مكتوبة","")))))))</f>
        <v/>
      </c>
    </row>
    <row r="910">
      <c r="A910" s="5" t="n"/>
      <c r="B910" s="5" t="n"/>
      <c r="C910" s="18" t="n"/>
      <c r="D910" s="18" t="n"/>
      <c r="E910" s="6">
        <f>IF(B910&amp;""="","",IFERROR(INDEX('الإعدادات'!$B$15:$B$29,MATCH(B910&amp;"",'الإعدادات'!$A$15:$A$29,0)),""))</f>
        <v/>
      </c>
      <c r="F910" s="19">
        <f>IF(B910&amp;""="","",IFERROR(INDEX('الإعدادات'!$C$15:$C$29,MATCH(B910&amp;"",'الإعدادات'!$A$15:$A$29,0)),""))</f>
        <v/>
      </c>
      <c r="G910" s="19">
        <f>IF(B910&amp;""="","",IFERROR(INDEX('الإعدادات'!$D$15:$D$29,MATCH(B910&amp;"",'الإعدادات'!$A$15:$A$29,0)),""))</f>
        <v/>
      </c>
      <c r="H910" s="19">
        <f>IF(AND(ISNUMBER(C910),ISNUMBER(D910)),C910+D910,"")</f>
        <v/>
      </c>
      <c r="I910" s="20">
        <f>IF(ISNUMBER(H910),IF(ISNUMBER(F910),IF(F910+G910=0,"",H910/(F910+G910)),""),"")</f>
        <v/>
      </c>
      <c r="J910" s="6">
        <f>IF(AND(A910&amp;""="",B910&amp;""=""),"",IF(A910&amp;""="","بدون طالب",IF(NOT(ISNUMBER(F910)),"مادة غير موجودة",IF(I910="","ناقص",IF(I910&gt;='الإعدادات'!$B$4,"ناجح","متعثر")))))</f>
        <v/>
      </c>
      <c r="K910" s="21">
        <f>IF(J910="","",IF(OR(J910="ناجح",J910="متعثر"),1,0))</f>
        <v/>
      </c>
      <c r="L910" s="19">
        <f>IF(K910=1,C910*INDEX('الإعدادات'!$E$15:$E$29,MATCH(B910&amp;"",'الإعدادات'!$A$15:$A$29,0)),"")</f>
        <v/>
      </c>
      <c r="M910" s="19">
        <f>IF(K910=1,D910*INDEX('الإعدادات'!$E$15:$E$29,MATCH(B910&amp;"",'الإعدادات'!$A$15:$A$29,0)),"")</f>
        <v/>
      </c>
      <c r="N910" s="19">
        <f>IF(K910=1,(F910+G910)*INDEX('الإعدادات'!$E$15:$E$29,MATCH(B910&amp;"",'الإعدادات'!$A$15:$A$29,0)),"")</f>
        <v/>
      </c>
      <c r="O910" s="15">
        <f>IF(J910="متعثر",COUNTIF($J$6:J910,"متعثر"),"")</f>
        <v/>
      </c>
      <c r="P910" s="6">
        <f>IF(J910="","",IF(J910="بدون طالب","اختر الطالب",IF(J910="مادة غير موجودة","اختر المادة من الإعدادات",IF(COUNTIF('الطلاب'!$A$6:$A$305,A910&amp;"")=0,"الطالب غير موجود في الطلاب",IF(IF(ISNUMBER(C910),IF(ISNUMBER(F910),IF(C910&gt;F910,1,0),0),0)=1,"أعمال السنة أكبر من الحد الأقصى",IF(IF(ISNUMBER(D910),IF(ISNUMBER(G910),IF(D910&gt;G910,1,0),0),0)=1,"النهائي أكبر من الحد الأقصى",IF(J910="ناقص","درجة غير مكتوبة","")))))))</f>
        <v/>
      </c>
    </row>
    <row r="911">
      <c r="A911" s="5" t="n"/>
      <c r="B911" s="5" t="n"/>
      <c r="C911" s="18" t="n"/>
      <c r="D911" s="18" t="n"/>
      <c r="E911" s="6">
        <f>IF(B911&amp;""="","",IFERROR(INDEX('الإعدادات'!$B$15:$B$29,MATCH(B911&amp;"",'الإعدادات'!$A$15:$A$29,0)),""))</f>
        <v/>
      </c>
      <c r="F911" s="19">
        <f>IF(B911&amp;""="","",IFERROR(INDEX('الإعدادات'!$C$15:$C$29,MATCH(B911&amp;"",'الإعدادات'!$A$15:$A$29,0)),""))</f>
        <v/>
      </c>
      <c r="G911" s="19">
        <f>IF(B911&amp;""="","",IFERROR(INDEX('الإعدادات'!$D$15:$D$29,MATCH(B911&amp;"",'الإعدادات'!$A$15:$A$29,0)),""))</f>
        <v/>
      </c>
      <c r="H911" s="19">
        <f>IF(AND(ISNUMBER(C911),ISNUMBER(D911)),C911+D911,"")</f>
        <v/>
      </c>
      <c r="I911" s="20">
        <f>IF(ISNUMBER(H911),IF(ISNUMBER(F911),IF(F911+G911=0,"",H911/(F911+G911)),""),"")</f>
        <v/>
      </c>
      <c r="J911" s="6">
        <f>IF(AND(A911&amp;""="",B911&amp;""=""),"",IF(A911&amp;""="","بدون طالب",IF(NOT(ISNUMBER(F911)),"مادة غير موجودة",IF(I911="","ناقص",IF(I911&gt;='الإعدادات'!$B$4,"ناجح","متعثر")))))</f>
        <v/>
      </c>
      <c r="K911" s="21">
        <f>IF(J911="","",IF(OR(J911="ناجح",J911="متعثر"),1,0))</f>
        <v/>
      </c>
      <c r="L911" s="19">
        <f>IF(K911=1,C911*INDEX('الإعدادات'!$E$15:$E$29,MATCH(B911&amp;"",'الإعدادات'!$A$15:$A$29,0)),"")</f>
        <v/>
      </c>
      <c r="M911" s="19">
        <f>IF(K911=1,D911*INDEX('الإعدادات'!$E$15:$E$29,MATCH(B911&amp;"",'الإعدادات'!$A$15:$A$29,0)),"")</f>
        <v/>
      </c>
      <c r="N911" s="19">
        <f>IF(K911=1,(F911+G911)*INDEX('الإعدادات'!$E$15:$E$29,MATCH(B911&amp;"",'الإعدادات'!$A$15:$A$29,0)),"")</f>
        <v/>
      </c>
      <c r="O911" s="15">
        <f>IF(J911="متعثر",COUNTIF($J$6:J911,"متعثر"),"")</f>
        <v/>
      </c>
      <c r="P911" s="6">
        <f>IF(J911="","",IF(J911="بدون طالب","اختر الطالب",IF(J911="مادة غير موجودة","اختر المادة من الإعدادات",IF(COUNTIF('الطلاب'!$A$6:$A$305,A911&amp;"")=0,"الطالب غير موجود في الطلاب",IF(IF(ISNUMBER(C911),IF(ISNUMBER(F911),IF(C911&gt;F911,1,0),0),0)=1,"أعمال السنة أكبر من الحد الأقصى",IF(IF(ISNUMBER(D911),IF(ISNUMBER(G911),IF(D911&gt;G911,1,0),0),0)=1,"النهائي أكبر من الحد الأقصى",IF(J911="ناقص","درجة غير مكتوبة","")))))))</f>
        <v/>
      </c>
    </row>
    <row r="912">
      <c r="A912" s="5" t="n"/>
      <c r="B912" s="5" t="n"/>
      <c r="C912" s="18" t="n"/>
      <c r="D912" s="18" t="n"/>
      <c r="E912" s="6">
        <f>IF(B912&amp;""="","",IFERROR(INDEX('الإعدادات'!$B$15:$B$29,MATCH(B912&amp;"",'الإعدادات'!$A$15:$A$29,0)),""))</f>
        <v/>
      </c>
      <c r="F912" s="19">
        <f>IF(B912&amp;""="","",IFERROR(INDEX('الإعدادات'!$C$15:$C$29,MATCH(B912&amp;"",'الإعدادات'!$A$15:$A$29,0)),""))</f>
        <v/>
      </c>
      <c r="G912" s="19">
        <f>IF(B912&amp;""="","",IFERROR(INDEX('الإعدادات'!$D$15:$D$29,MATCH(B912&amp;"",'الإعدادات'!$A$15:$A$29,0)),""))</f>
        <v/>
      </c>
      <c r="H912" s="19">
        <f>IF(AND(ISNUMBER(C912),ISNUMBER(D912)),C912+D912,"")</f>
        <v/>
      </c>
      <c r="I912" s="20">
        <f>IF(ISNUMBER(H912),IF(ISNUMBER(F912),IF(F912+G912=0,"",H912/(F912+G912)),""),"")</f>
        <v/>
      </c>
      <c r="J912" s="6">
        <f>IF(AND(A912&amp;""="",B912&amp;""=""),"",IF(A912&amp;""="","بدون طالب",IF(NOT(ISNUMBER(F912)),"مادة غير موجودة",IF(I912="","ناقص",IF(I912&gt;='الإعدادات'!$B$4,"ناجح","متعثر")))))</f>
        <v/>
      </c>
      <c r="K912" s="21">
        <f>IF(J912="","",IF(OR(J912="ناجح",J912="متعثر"),1,0))</f>
        <v/>
      </c>
      <c r="L912" s="19">
        <f>IF(K912=1,C912*INDEX('الإعدادات'!$E$15:$E$29,MATCH(B912&amp;"",'الإعدادات'!$A$15:$A$29,0)),"")</f>
        <v/>
      </c>
      <c r="M912" s="19">
        <f>IF(K912=1,D912*INDEX('الإعدادات'!$E$15:$E$29,MATCH(B912&amp;"",'الإعدادات'!$A$15:$A$29,0)),"")</f>
        <v/>
      </c>
      <c r="N912" s="19">
        <f>IF(K912=1,(F912+G912)*INDEX('الإعدادات'!$E$15:$E$29,MATCH(B912&amp;"",'الإعدادات'!$A$15:$A$29,0)),"")</f>
        <v/>
      </c>
      <c r="O912" s="15">
        <f>IF(J912="متعثر",COUNTIF($J$6:J912,"متعثر"),"")</f>
        <v/>
      </c>
      <c r="P912" s="6">
        <f>IF(J912="","",IF(J912="بدون طالب","اختر الطالب",IF(J912="مادة غير موجودة","اختر المادة من الإعدادات",IF(COUNTIF('الطلاب'!$A$6:$A$305,A912&amp;"")=0,"الطالب غير موجود في الطلاب",IF(IF(ISNUMBER(C912),IF(ISNUMBER(F912),IF(C912&gt;F912,1,0),0),0)=1,"أعمال السنة أكبر من الحد الأقصى",IF(IF(ISNUMBER(D912),IF(ISNUMBER(G912),IF(D912&gt;G912,1,0),0),0)=1,"النهائي أكبر من الحد الأقصى",IF(J912="ناقص","درجة غير مكتوبة","")))))))</f>
        <v/>
      </c>
    </row>
    <row r="913">
      <c r="A913" s="5" t="n"/>
      <c r="B913" s="5" t="n"/>
      <c r="C913" s="18" t="n"/>
      <c r="D913" s="18" t="n"/>
      <c r="E913" s="6">
        <f>IF(B913&amp;""="","",IFERROR(INDEX('الإعدادات'!$B$15:$B$29,MATCH(B913&amp;"",'الإعدادات'!$A$15:$A$29,0)),""))</f>
        <v/>
      </c>
      <c r="F913" s="19">
        <f>IF(B913&amp;""="","",IFERROR(INDEX('الإعدادات'!$C$15:$C$29,MATCH(B913&amp;"",'الإعدادات'!$A$15:$A$29,0)),""))</f>
        <v/>
      </c>
      <c r="G913" s="19">
        <f>IF(B913&amp;""="","",IFERROR(INDEX('الإعدادات'!$D$15:$D$29,MATCH(B913&amp;"",'الإعدادات'!$A$15:$A$29,0)),""))</f>
        <v/>
      </c>
      <c r="H913" s="19">
        <f>IF(AND(ISNUMBER(C913),ISNUMBER(D913)),C913+D913,"")</f>
        <v/>
      </c>
      <c r="I913" s="20">
        <f>IF(ISNUMBER(H913),IF(ISNUMBER(F913),IF(F913+G913=0,"",H913/(F913+G913)),""),"")</f>
        <v/>
      </c>
      <c r="J913" s="6">
        <f>IF(AND(A913&amp;""="",B913&amp;""=""),"",IF(A913&amp;""="","بدون طالب",IF(NOT(ISNUMBER(F913)),"مادة غير موجودة",IF(I913="","ناقص",IF(I913&gt;='الإعدادات'!$B$4,"ناجح","متعثر")))))</f>
        <v/>
      </c>
      <c r="K913" s="21">
        <f>IF(J913="","",IF(OR(J913="ناجح",J913="متعثر"),1,0))</f>
        <v/>
      </c>
      <c r="L913" s="19">
        <f>IF(K913=1,C913*INDEX('الإعدادات'!$E$15:$E$29,MATCH(B913&amp;"",'الإعدادات'!$A$15:$A$29,0)),"")</f>
        <v/>
      </c>
      <c r="M913" s="19">
        <f>IF(K913=1,D913*INDEX('الإعدادات'!$E$15:$E$29,MATCH(B913&amp;"",'الإعدادات'!$A$15:$A$29,0)),"")</f>
        <v/>
      </c>
      <c r="N913" s="19">
        <f>IF(K913=1,(F913+G913)*INDEX('الإعدادات'!$E$15:$E$29,MATCH(B913&amp;"",'الإعدادات'!$A$15:$A$29,0)),"")</f>
        <v/>
      </c>
      <c r="O913" s="15">
        <f>IF(J913="متعثر",COUNTIF($J$6:J913,"متعثر"),"")</f>
        <v/>
      </c>
      <c r="P913" s="6">
        <f>IF(J913="","",IF(J913="بدون طالب","اختر الطالب",IF(J913="مادة غير موجودة","اختر المادة من الإعدادات",IF(COUNTIF('الطلاب'!$A$6:$A$305,A913&amp;"")=0,"الطالب غير موجود في الطلاب",IF(IF(ISNUMBER(C913),IF(ISNUMBER(F913),IF(C913&gt;F913,1,0),0),0)=1,"أعمال السنة أكبر من الحد الأقصى",IF(IF(ISNUMBER(D913),IF(ISNUMBER(G913),IF(D913&gt;G913,1,0),0),0)=1,"النهائي أكبر من الحد الأقصى",IF(J913="ناقص","درجة غير مكتوبة","")))))))</f>
        <v/>
      </c>
    </row>
    <row r="914">
      <c r="A914" s="5" t="n"/>
      <c r="B914" s="5" t="n"/>
      <c r="C914" s="18" t="n"/>
      <c r="D914" s="18" t="n"/>
      <c r="E914" s="6">
        <f>IF(B914&amp;""="","",IFERROR(INDEX('الإعدادات'!$B$15:$B$29,MATCH(B914&amp;"",'الإعدادات'!$A$15:$A$29,0)),""))</f>
        <v/>
      </c>
      <c r="F914" s="19">
        <f>IF(B914&amp;""="","",IFERROR(INDEX('الإعدادات'!$C$15:$C$29,MATCH(B914&amp;"",'الإعدادات'!$A$15:$A$29,0)),""))</f>
        <v/>
      </c>
      <c r="G914" s="19">
        <f>IF(B914&amp;""="","",IFERROR(INDEX('الإعدادات'!$D$15:$D$29,MATCH(B914&amp;"",'الإعدادات'!$A$15:$A$29,0)),""))</f>
        <v/>
      </c>
      <c r="H914" s="19">
        <f>IF(AND(ISNUMBER(C914),ISNUMBER(D914)),C914+D914,"")</f>
        <v/>
      </c>
      <c r="I914" s="20">
        <f>IF(ISNUMBER(H914),IF(ISNUMBER(F914),IF(F914+G914=0,"",H914/(F914+G914)),""),"")</f>
        <v/>
      </c>
      <c r="J914" s="6">
        <f>IF(AND(A914&amp;""="",B914&amp;""=""),"",IF(A914&amp;""="","بدون طالب",IF(NOT(ISNUMBER(F914)),"مادة غير موجودة",IF(I914="","ناقص",IF(I914&gt;='الإعدادات'!$B$4,"ناجح","متعثر")))))</f>
        <v/>
      </c>
      <c r="K914" s="21">
        <f>IF(J914="","",IF(OR(J914="ناجح",J914="متعثر"),1,0))</f>
        <v/>
      </c>
      <c r="L914" s="19">
        <f>IF(K914=1,C914*INDEX('الإعدادات'!$E$15:$E$29,MATCH(B914&amp;"",'الإعدادات'!$A$15:$A$29,0)),"")</f>
        <v/>
      </c>
      <c r="M914" s="19">
        <f>IF(K914=1,D914*INDEX('الإعدادات'!$E$15:$E$29,MATCH(B914&amp;"",'الإعدادات'!$A$15:$A$29,0)),"")</f>
        <v/>
      </c>
      <c r="N914" s="19">
        <f>IF(K914=1,(F914+G914)*INDEX('الإعدادات'!$E$15:$E$29,MATCH(B914&amp;"",'الإعدادات'!$A$15:$A$29,0)),"")</f>
        <v/>
      </c>
      <c r="O914" s="15">
        <f>IF(J914="متعثر",COUNTIF($J$6:J914,"متعثر"),"")</f>
        <v/>
      </c>
      <c r="P914" s="6">
        <f>IF(J914="","",IF(J914="بدون طالب","اختر الطالب",IF(J914="مادة غير موجودة","اختر المادة من الإعدادات",IF(COUNTIF('الطلاب'!$A$6:$A$305,A914&amp;"")=0,"الطالب غير موجود في الطلاب",IF(IF(ISNUMBER(C914),IF(ISNUMBER(F914),IF(C914&gt;F914,1,0),0),0)=1,"أعمال السنة أكبر من الحد الأقصى",IF(IF(ISNUMBER(D914),IF(ISNUMBER(G914),IF(D914&gt;G914,1,0),0),0)=1,"النهائي أكبر من الحد الأقصى",IF(J914="ناقص","درجة غير مكتوبة","")))))))</f>
        <v/>
      </c>
    </row>
    <row r="915">
      <c r="A915" s="5" t="n"/>
      <c r="B915" s="5" t="n"/>
      <c r="C915" s="18" t="n"/>
      <c r="D915" s="18" t="n"/>
      <c r="E915" s="6">
        <f>IF(B915&amp;""="","",IFERROR(INDEX('الإعدادات'!$B$15:$B$29,MATCH(B915&amp;"",'الإعدادات'!$A$15:$A$29,0)),""))</f>
        <v/>
      </c>
      <c r="F915" s="19">
        <f>IF(B915&amp;""="","",IFERROR(INDEX('الإعدادات'!$C$15:$C$29,MATCH(B915&amp;"",'الإعدادات'!$A$15:$A$29,0)),""))</f>
        <v/>
      </c>
      <c r="G915" s="19">
        <f>IF(B915&amp;""="","",IFERROR(INDEX('الإعدادات'!$D$15:$D$29,MATCH(B915&amp;"",'الإعدادات'!$A$15:$A$29,0)),""))</f>
        <v/>
      </c>
      <c r="H915" s="19">
        <f>IF(AND(ISNUMBER(C915),ISNUMBER(D915)),C915+D915,"")</f>
        <v/>
      </c>
      <c r="I915" s="20">
        <f>IF(ISNUMBER(H915),IF(ISNUMBER(F915),IF(F915+G915=0,"",H915/(F915+G915)),""),"")</f>
        <v/>
      </c>
      <c r="J915" s="6">
        <f>IF(AND(A915&amp;""="",B915&amp;""=""),"",IF(A915&amp;""="","بدون طالب",IF(NOT(ISNUMBER(F915)),"مادة غير موجودة",IF(I915="","ناقص",IF(I915&gt;='الإعدادات'!$B$4,"ناجح","متعثر")))))</f>
        <v/>
      </c>
      <c r="K915" s="21">
        <f>IF(J915="","",IF(OR(J915="ناجح",J915="متعثر"),1,0))</f>
        <v/>
      </c>
      <c r="L915" s="19">
        <f>IF(K915=1,C915*INDEX('الإعدادات'!$E$15:$E$29,MATCH(B915&amp;"",'الإعدادات'!$A$15:$A$29,0)),"")</f>
        <v/>
      </c>
      <c r="M915" s="19">
        <f>IF(K915=1,D915*INDEX('الإعدادات'!$E$15:$E$29,MATCH(B915&amp;"",'الإعدادات'!$A$15:$A$29,0)),"")</f>
        <v/>
      </c>
      <c r="N915" s="19">
        <f>IF(K915=1,(F915+G915)*INDEX('الإعدادات'!$E$15:$E$29,MATCH(B915&amp;"",'الإعدادات'!$A$15:$A$29,0)),"")</f>
        <v/>
      </c>
      <c r="O915" s="15">
        <f>IF(J915="متعثر",COUNTIF($J$6:J915,"متعثر"),"")</f>
        <v/>
      </c>
      <c r="P915" s="6">
        <f>IF(J915="","",IF(J915="بدون طالب","اختر الطالب",IF(J915="مادة غير موجودة","اختر المادة من الإعدادات",IF(COUNTIF('الطلاب'!$A$6:$A$305,A915&amp;"")=0,"الطالب غير موجود في الطلاب",IF(IF(ISNUMBER(C915),IF(ISNUMBER(F915),IF(C915&gt;F915,1,0),0),0)=1,"أعمال السنة أكبر من الحد الأقصى",IF(IF(ISNUMBER(D915),IF(ISNUMBER(G915),IF(D915&gt;G915,1,0),0),0)=1,"النهائي أكبر من الحد الأقصى",IF(J915="ناقص","درجة غير مكتوبة","")))))))</f>
        <v/>
      </c>
    </row>
    <row r="916">
      <c r="A916" s="5" t="n"/>
      <c r="B916" s="5" t="n"/>
      <c r="C916" s="18" t="n"/>
      <c r="D916" s="18" t="n"/>
      <c r="E916" s="6">
        <f>IF(B916&amp;""="","",IFERROR(INDEX('الإعدادات'!$B$15:$B$29,MATCH(B916&amp;"",'الإعدادات'!$A$15:$A$29,0)),""))</f>
        <v/>
      </c>
      <c r="F916" s="19">
        <f>IF(B916&amp;""="","",IFERROR(INDEX('الإعدادات'!$C$15:$C$29,MATCH(B916&amp;"",'الإعدادات'!$A$15:$A$29,0)),""))</f>
        <v/>
      </c>
      <c r="G916" s="19">
        <f>IF(B916&amp;""="","",IFERROR(INDEX('الإعدادات'!$D$15:$D$29,MATCH(B916&amp;"",'الإعدادات'!$A$15:$A$29,0)),""))</f>
        <v/>
      </c>
      <c r="H916" s="19">
        <f>IF(AND(ISNUMBER(C916),ISNUMBER(D916)),C916+D916,"")</f>
        <v/>
      </c>
      <c r="I916" s="20">
        <f>IF(ISNUMBER(H916),IF(ISNUMBER(F916),IF(F916+G916=0,"",H916/(F916+G916)),""),"")</f>
        <v/>
      </c>
      <c r="J916" s="6">
        <f>IF(AND(A916&amp;""="",B916&amp;""=""),"",IF(A916&amp;""="","بدون طالب",IF(NOT(ISNUMBER(F916)),"مادة غير موجودة",IF(I916="","ناقص",IF(I916&gt;='الإعدادات'!$B$4,"ناجح","متعثر")))))</f>
        <v/>
      </c>
      <c r="K916" s="21">
        <f>IF(J916="","",IF(OR(J916="ناجح",J916="متعثر"),1,0))</f>
        <v/>
      </c>
      <c r="L916" s="19">
        <f>IF(K916=1,C916*INDEX('الإعدادات'!$E$15:$E$29,MATCH(B916&amp;"",'الإعدادات'!$A$15:$A$29,0)),"")</f>
        <v/>
      </c>
      <c r="M916" s="19">
        <f>IF(K916=1,D916*INDEX('الإعدادات'!$E$15:$E$29,MATCH(B916&amp;"",'الإعدادات'!$A$15:$A$29,0)),"")</f>
        <v/>
      </c>
      <c r="N916" s="19">
        <f>IF(K916=1,(F916+G916)*INDEX('الإعدادات'!$E$15:$E$29,MATCH(B916&amp;"",'الإعدادات'!$A$15:$A$29,0)),"")</f>
        <v/>
      </c>
      <c r="O916" s="15">
        <f>IF(J916="متعثر",COUNTIF($J$6:J916,"متعثر"),"")</f>
        <v/>
      </c>
      <c r="P916" s="6">
        <f>IF(J916="","",IF(J916="بدون طالب","اختر الطالب",IF(J916="مادة غير موجودة","اختر المادة من الإعدادات",IF(COUNTIF('الطلاب'!$A$6:$A$305,A916&amp;"")=0,"الطالب غير موجود في الطلاب",IF(IF(ISNUMBER(C916),IF(ISNUMBER(F916),IF(C916&gt;F916,1,0),0),0)=1,"أعمال السنة أكبر من الحد الأقصى",IF(IF(ISNUMBER(D916),IF(ISNUMBER(G916),IF(D916&gt;G916,1,0),0),0)=1,"النهائي أكبر من الحد الأقصى",IF(J916="ناقص","درجة غير مكتوبة","")))))))</f>
        <v/>
      </c>
    </row>
    <row r="917">
      <c r="A917" s="5" t="n"/>
      <c r="B917" s="5" t="n"/>
      <c r="C917" s="18" t="n"/>
      <c r="D917" s="18" t="n"/>
      <c r="E917" s="6">
        <f>IF(B917&amp;""="","",IFERROR(INDEX('الإعدادات'!$B$15:$B$29,MATCH(B917&amp;"",'الإعدادات'!$A$15:$A$29,0)),""))</f>
        <v/>
      </c>
      <c r="F917" s="19">
        <f>IF(B917&amp;""="","",IFERROR(INDEX('الإعدادات'!$C$15:$C$29,MATCH(B917&amp;"",'الإعدادات'!$A$15:$A$29,0)),""))</f>
        <v/>
      </c>
      <c r="G917" s="19">
        <f>IF(B917&amp;""="","",IFERROR(INDEX('الإعدادات'!$D$15:$D$29,MATCH(B917&amp;"",'الإعدادات'!$A$15:$A$29,0)),""))</f>
        <v/>
      </c>
      <c r="H917" s="19">
        <f>IF(AND(ISNUMBER(C917),ISNUMBER(D917)),C917+D917,"")</f>
        <v/>
      </c>
      <c r="I917" s="20">
        <f>IF(ISNUMBER(H917),IF(ISNUMBER(F917),IF(F917+G917=0,"",H917/(F917+G917)),""),"")</f>
        <v/>
      </c>
      <c r="J917" s="6">
        <f>IF(AND(A917&amp;""="",B917&amp;""=""),"",IF(A917&amp;""="","بدون طالب",IF(NOT(ISNUMBER(F917)),"مادة غير موجودة",IF(I917="","ناقص",IF(I917&gt;='الإعدادات'!$B$4,"ناجح","متعثر")))))</f>
        <v/>
      </c>
      <c r="K917" s="21">
        <f>IF(J917="","",IF(OR(J917="ناجح",J917="متعثر"),1,0))</f>
        <v/>
      </c>
      <c r="L917" s="19">
        <f>IF(K917=1,C917*INDEX('الإعدادات'!$E$15:$E$29,MATCH(B917&amp;"",'الإعدادات'!$A$15:$A$29,0)),"")</f>
        <v/>
      </c>
      <c r="M917" s="19">
        <f>IF(K917=1,D917*INDEX('الإعدادات'!$E$15:$E$29,MATCH(B917&amp;"",'الإعدادات'!$A$15:$A$29,0)),"")</f>
        <v/>
      </c>
      <c r="N917" s="19">
        <f>IF(K917=1,(F917+G917)*INDEX('الإعدادات'!$E$15:$E$29,MATCH(B917&amp;"",'الإعدادات'!$A$15:$A$29,0)),"")</f>
        <v/>
      </c>
      <c r="O917" s="15">
        <f>IF(J917="متعثر",COUNTIF($J$6:J917,"متعثر"),"")</f>
        <v/>
      </c>
      <c r="P917" s="6">
        <f>IF(J917="","",IF(J917="بدون طالب","اختر الطالب",IF(J917="مادة غير موجودة","اختر المادة من الإعدادات",IF(COUNTIF('الطلاب'!$A$6:$A$305,A917&amp;"")=0,"الطالب غير موجود في الطلاب",IF(IF(ISNUMBER(C917),IF(ISNUMBER(F917),IF(C917&gt;F917,1,0),0),0)=1,"أعمال السنة أكبر من الحد الأقصى",IF(IF(ISNUMBER(D917),IF(ISNUMBER(G917),IF(D917&gt;G917,1,0),0),0)=1,"النهائي أكبر من الحد الأقصى",IF(J917="ناقص","درجة غير مكتوبة","")))))))</f>
        <v/>
      </c>
    </row>
    <row r="918">
      <c r="A918" s="5" t="n"/>
      <c r="B918" s="5" t="n"/>
      <c r="C918" s="18" t="n"/>
      <c r="D918" s="18" t="n"/>
      <c r="E918" s="6">
        <f>IF(B918&amp;""="","",IFERROR(INDEX('الإعدادات'!$B$15:$B$29,MATCH(B918&amp;"",'الإعدادات'!$A$15:$A$29,0)),""))</f>
        <v/>
      </c>
      <c r="F918" s="19">
        <f>IF(B918&amp;""="","",IFERROR(INDEX('الإعدادات'!$C$15:$C$29,MATCH(B918&amp;"",'الإعدادات'!$A$15:$A$29,0)),""))</f>
        <v/>
      </c>
      <c r="G918" s="19">
        <f>IF(B918&amp;""="","",IFERROR(INDEX('الإعدادات'!$D$15:$D$29,MATCH(B918&amp;"",'الإعدادات'!$A$15:$A$29,0)),""))</f>
        <v/>
      </c>
      <c r="H918" s="19">
        <f>IF(AND(ISNUMBER(C918),ISNUMBER(D918)),C918+D918,"")</f>
        <v/>
      </c>
      <c r="I918" s="20">
        <f>IF(ISNUMBER(H918),IF(ISNUMBER(F918),IF(F918+G918=0,"",H918/(F918+G918)),""),"")</f>
        <v/>
      </c>
      <c r="J918" s="6">
        <f>IF(AND(A918&amp;""="",B918&amp;""=""),"",IF(A918&amp;""="","بدون طالب",IF(NOT(ISNUMBER(F918)),"مادة غير موجودة",IF(I918="","ناقص",IF(I918&gt;='الإعدادات'!$B$4,"ناجح","متعثر")))))</f>
        <v/>
      </c>
      <c r="K918" s="21">
        <f>IF(J918="","",IF(OR(J918="ناجح",J918="متعثر"),1,0))</f>
        <v/>
      </c>
      <c r="L918" s="19">
        <f>IF(K918=1,C918*INDEX('الإعدادات'!$E$15:$E$29,MATCH(B918&amp;"",'الإعدادات'!$A$15:$A$29,0)),"")</f>
        <v/>
      </c>
      <c r="M918" s="19">
        <f>IF(K918=1,D918*INDEX('الإعدادات'!$E$15:$E$29,MATCH(B918&amp;"",'الإعدادات'!$A$15:$A$29,0)),"")</f>
        <v/>
      </c>
      <c r="N918" s="19">
        <f>IF(K918=1,(F918+G918)*INDEX('الإعدادات'!$E$15:$E$29,MATCH(B918&amp;"",'الإعدادات'!$A$15:$A$29,0)),"")</f>
        <v/>
      </c>
      <c r="O918" s="15">
        <f>IF(J918="متعثر",COUNTIF($J$6:J918,"متعثر"),"")</f>
        <v/>
      </c>
      <c r="P918" s="6">
        <f>IF(J918="","",IF(J918="بدون طالب","اختر الطالب",IF(J918="مادة غير موجودة","اختر المادة من الإعدادات",IF(COUNTIF('الطلاب'!$A$6:$A$305,A918&amp;"")=0,"الطالب غير موجود في الطلاب",IF(IF(ISNUMBER(C918),IF(ISNUMBER(F918),IF(C918&gt;F918,1,0),0),0)=1,"أعمال السنة أكبر من الحد الأقصى",IF(IF(ISNUMBER(D918),IF(ISNUMBER(G918),IF(D918&gt;G918,1,0),0),0)=1,"النهائي أكبر من الحد الأقصى",IF(J918="ناقص","درجة غير مكتوبة","")))))))</f>
        <v/>
      </c>
    </row>
    <row r="919">
      <c r="A919" s="5" t="n"/>
      <c r="B919" s="5" t="n"/>
      <c r="C919" s="18" t="n"/>
      <c r="D919" s="18" t="n"/>
      <c r="E919" s="6">
        <f>IF(B919&amp;""="","",IFERROR(INDEX('الإعدادات'!$B$15:$B$29,MATCH(B919&amp;"",'الإعدادات'!$A$15:$A$29,0)),""))</f>
        <v/>
      </c>
      <c r="F919" s="19">
        <f>IF(B919&amp;""="","",IFERROR(INDEX('الإعدادات'!$C$15:$C$29,MATCH(B919&amp;"",'الإعدادات'!$A$15:$A$29,0)),""))</f>
        <v/>
      </c>
      <c r="G919" s="19">
        <f>IF(B919&amp;""="","",IFERROR(INDEX('الإعدادات'!$D$15:$D$29,MATCH(B919&amp;"",'الإعدادات'!$A$15:$A$29,0)),""))</f>
        <v/>
      </c>
      <c r="H919" s="19">
        <f>IF(AND(ISNUMBER(C919),ISNUMBER(D919)),C919+D919,"")</f>
        <v/>
      </c>
      <c r="I919" s="20">
        <f>IF(ISNUMBER(H919),IF(ISNUMBER(F919),IF(F919+G919=0,"",H919/(F919+G919)),""),"")</f>
        <v/>
      </c>
      <c r="J919" s="6">
        <f>IF(AND(A919&amp;""="",B919&amp;""=""),"",IF(A919&amp;""="","بدون طالب",IF(NOT(ISNUMBER(F919)),"مادة غير موجودة",IF(I919="","ناقص",IF(I919&gt;='الإعدادات'!$B$4,"ناجح","متعثر")))))</f>
        <v/>
      </c>
      <c r="K919" s="21">
        <f>IF(J919="","",IF(OR(J919="ناجح",J919="متعثر"),1,0))</f>
        <v/>
      </c>
      <c r="L919" s="19">
        <f>IF(K919=1,C919*INDEX('الإعدادات'!$E$15:$E$29,MATCH(B919&amp;"",'الإعدادات'!$A$15:$A$29,0)),"")</f>
        <v/>
      </c>
      <c r="M919" s="19">
        <f>IF(K919=1,D919*INDEX('الإعدادات'!$E$15:$E$29,MATCH(B919&amp;"",'الإعدادات'!$A$15:$A$29,0)),"")</f>
        <v/>
      </c>
      <c r="N919" s="19">
        <f>IF(K919=1,(F919+G919)*INDEX('الإعدادات'!$E$15:$E$29,MATCH(B919&amp;"",'الإعدادات'!$A$15:$A$29,0)),"")</f>
        <v/>
      </c>
      <c r="O919" s="15">
        <f>IF(J919="متعثر",COUNTIF($J$6:J919,"متعثر"),"")</f>
        <v/>
      </c>
      <c r="P919" s="6">
        <f>IF(J919="","",IF(J919="بدون طالب","اختر الطالب",IF(J919="مادة غير موجودة","اختر المادة من الإعدادات",IF(COUNTIF('الطلاب'!$A$6:$A$305,A919&amp;"")=0,"الطالب غير موجود في الطلاب",IF(IF(ISNUMBER(C919),IF(ISNUMBER(F919),IF(C919&gt;F919,1,0),0),0)=1,"أعمال السنة أكبر من الحد الأقصى",IF(IF(ISNUMBER(D919),IF(ISNUMBER(G919),IF(D919&gt;G919,1,0),0),0)=1,"النهائي أكبر من الحد الأقصى",IF(J919="ناقص","درجة غير مكتوبة","")))))))</f>
        <v/>
      </c>
    </row>
    <row r="920">
      <c r="A920" s="5" t="n"/>
      <c r="B920" s="5" t="n"/>
      <c r="C920" s="18" t="n"/>
      <c r="D920" s="18" t="n"/>
      <c r="E920" s="6">
        <f>IF(B920&amp;""="","",IFERROR(INDEX('الإعدادات'!$B$15:$B$29,MATCH(B920&amp;"",'الإعدادات'!$A$15:$A$29,0)),""))</f>
        <v/>
      </c>
      <c r="F920" s="19">
        <f>IF(B920&amp;""="","",IFERROR(INDEX('الإعدادات'!$C$15:$C$29,MATCH(B920&amp;"",'الإعدادات'!$A$15:$A$29,0)),""))</f>
        <v/>
      </c>
      <c r="G920" s="19">
        <f>IF(B920&amp;""="","",IFERROR(INDEX('الإعدادات'!$D$15:$D$29,MATCH(B920&amp;"",'الإعدادات'!$A$15:$A$29,0)),""))</f>
        <v/>
      </c>
      <c r="H920" s="19">
        <f>IF(AND(ISNUMBER(C920),ISNUMBER(D920)),C920+D920,"")</f>
        <v/>
      </c>
      <c r="I920" s="20">
        <f>IF(ISNUMBER(H920),IF(ISNUMBER(F920),IF(F920+G920=0,"",H920/(F920+G920)),""),"")</f>
        <v/>
      </c>
      <c r="J920" s="6">
        <f>IF(AND(A920&amp;""="",B920&amp;""=""),"",IF(A920&amp;""="","بدون طالب",IF(NOT(ISNUMBER(F920)),"مادة غير موجودة",IF(I920="","ناقص",IF(I920&gt;='الإعدادات'!$B$4,"ناجح","متعثر")))))</f>
        <v/>
      </c>
      <c r="K920" s="21">
        <f>IF(J920="","",IF(OR(J920="ناجح",J920="متعثر"),1,0))</f>
        <v/>
      </c>
      <c r="L920" s="19">
        <f>IF(K920=1,C920*INDEX('الإعدادات'!$E$15:$E$29,MATCH(B920&amp;"",'الإعدادات'!$A$15:$A$29,0)),"")</f>
        <v/>
      </c>
      <c r="M920" s="19">
        <f>IF(K920=1,D920*INDEX('الإعدادات'!$E$15:$E$29,MATCH(B920&amp;"",'الإعدادات'!$A$15:$A$29,0)),"")</f>
        <v/>
      </c>
      <c r="N920" s="19">
        <f>IF(K920=1,(F920+G920)*INDEX('الإعدادات'!$E$15:$E$29,MATCH(B920&amp;"",'الإعدادات'!$A$15:$A$29,0)),"")</f>
        <v/>
      </c>
      <c r="O920" s="15">
        <f>IF(J920="متعثر",COUNTIF($J$6:J920,"متعثر"),"")</f>
        <v/>
      </c>
      <c r="P920" s="6">
        <f>IF(J920="","",IF(J920="بدون طالب","اختر الطالب",IF(J920="مادة غير موجودة","اختر المادة من الإعدادات",IF(COUNTIF('الطلاب'!$A$6:$A$305,A920&amp;"")=0,"الطالب غير موجود في الطلاب",IF(IF(ISNUMBER(C920),IF(ISNUMBER(F920),IF(C920&gt;F920,1,0),0),0)=1,"أعمال السنة أكبر من الحد الأقصى",IF(IF(ISNUMBER(D920),IF(ISNUMBER(G920),IF(D920&gt;G920,1,0),0),0)=1,"النهائي أكبر من الحد الأقصى",IF(J920="ناقص","درجة غير مكتوبة","")))))))</f>
        <v/>
      </c>
    </row>
    <row r="921">
      <c r="A921" s="5" t="n"/>
      <c r="B921" s="5" t="n"/>
      <c r="C921" s="18" t="n"/>
      <c r="D921" s="18" t="n"/>
      <c r="E921" s="6">
        <f>IF(B921&amp;""="","",IFERROR(INDEX('الإعدادات'!$B$15:$B$29,MATCH(B921&amp;"",'الإعدادات'!$A$15:$A$29,0)),""))</f>
        <v/>
      </c>
      <c r="F921" s="19">
        <f>IF(B921&amp;""="","",IFERROR(INDEX('الإعدادات'!$C$15:$C$29,MATCH(B921&amp;"",'الإعدادات'!$A$15:$A$29,0)),""))</f>
        <v/>
      </c>
      <c r="G921" s="19">
        <f>IF(B921&amp;""="","",IFERROR(INDEX('الإعدادات'!$D$15:$D$29,MATCH(B921&amp;"",'الإعدادات'!$A$15:$A$29,0)),""))</f>
        <v/>
      </c>
      <c r="H921" s="19">
        <f>IF(AND(ISNUMBER(C921),ISNUMBER(D921)),C921+D921,"")</f>
        <v/>
      </c>
      <c r="I921" s="20">
        <f>IF(ISNUMBER(H921),IF(ISNUMBER(F921),IF(F921+G921=0,"",H921/(F921+G921)),""),"")</f>
        <v/>
      </c>
      <c r="J921" s="6">
        <f>IF(AND(A921&amp;""="",B921&amp;""=""),"",IF(A921&amp;""="","بدون طالب",IF(NOT(ISNUMBER(F921)),"مادة غير موجودة",IF(I921="","ناقص",IF(I921&gt;='الإعدادات'!$B$4,"ناجح","متعثر")))))</f>
        <v/>
      </c>
      <c r="K921" s="21">
        <f>IF(J921="","",IF(OR(J921="ناجح",J921="متعثر"),1,0))</f>
        <v/>
      </c>
      <c r="L921" s="19">
        <f>IF(K921=1,C921*INDEX('الإعدادات'!$E$15:$E$29,MATCH(B921&amp;"",'الإعدادات'!$A$15:$A$29,0)),"")</f>
        <v/>
      </c>
      <c r="M921" s="19">
        <f>IF(K921=1,D921*INDEX('الإعدادات'!$E$15:$E$29,MATCH(B921&amp;"",'الإعدادات'!$A$15:$A$29,0)),"")</f>
        <v/>
      </c>
      <c r="N921" s="19">
        <f>IF(K921=1,(F921+G921)*INDEX('الإعدادات'!$E$15:$E$29,MATCH(B921&amp;"",'الإعدادات'!$A$15:$A$29,0)),"")</f>
        <v/>
      </c>
      <c r="O921" s="15">
        <f>IF(J921="متعثر",COUNTIF($J$6:J921,"متعثر"),"")</f>
        <v/>
      </c>
      <c r="P921" s="6">
        <f>IF(J921="","",IF(J921="بدون طالب","اختر الطالب",IF(J921="مادة غير موجودة","اختر المادة من الإعدادات",IF(COUNTIF('الطلاب'!$A$6:$A$305,A921&amp;"")=0,"الطالب غير موجود في الطلاب",IF(IF(ISNUMBER(C921),IF(ISNUMBER(F921),IF(C921&gt;F921,1,0),0),0)=1,"أعمال السنة أكبر من الحد الأقصى",IF(IF(ISNUMBER(D921),IF(ISNUMBER(G921),IF(D921&gt;G921,1,0),0),0)=1,"النهائي أكبر من الحد الأقصى",IF(J921="ناقص","درجة غير مكتوبة","")))))))</f>
        <v/>
      </c>
    </row>
    <row r="922">
      <c r="A922" s="5" t="n"/>
      <c r="B922" s="5" t="n"/>
      <c r="C922" s="18" t="n"/>
      <c r="D922" s="18" t="n"/>
      <c r="E922" s="6">
        <f>IF(B922&amp;""="","",IFERROR(INDEX('الإعدادات'!$B$15:$B$29,MATCH(B922&amp;"",'الإعدادات'!$A$15:$A$29,0)),""))</f>
        <v/>
      </c>
      <c r="F922" s="19">
        <f>IF(B922&amp;""="","",IFERROR(INDEX('الإعدادات'!$C$15:$C$29,MATCH(B922&amp;"",'الإعدادات'!$A$15:$A$29,0)),""))</f>
        <v/>
      </c>
      <c r="G922" s="19">
        <f>IF(B922&amp;""="","",IFERROR(INDEX('الإعدادات'!$D$15:$D$29,MATCH(B922&amp;"",'الإعدادات'!$A$15:$A$29,0)),""))</f>
        <v/>
      </c>
      <c r="H922" s="19">
        <f>IF(AND(ISNUMBER(C922),ISNUMBER(D922)),C922+D922,"")</f>
        <v/>
      </c>
      <c r="I922" s="20">
        <f>IF(ISNUMBER(H922),IF(ISNUMBER(F922),IF(F922+G922=0,"",H922/(F922+G922)),""),"")</f>
        <v/>
      </c>
      <c r="J922" s="6">
        <f>IF(AND(A922&amp;""="",B922&amp;""=""),"",IF(A922&amp;""="","بدون طالب",IF(NOT(ISNUMBER(F922)),"مادة غير موجودة",IF(I922="","ناقص",IF(I922&gt;='الإعدادات'!$B$4,"ناجح","متعثر")))))</f>
        <v/>
      </c>
      <c r="K922" s="21">
        <f>IF(J922="","",IF(OR(J922="ناجح",J922="متعثر"),1,0))</f>
        <v/>
      </c>
      <c r="L922" s="19">
        <f>IF(K922=1,C922*INDEX('الإعدادات'!$E$15:$E$29,MATCH(B922&amp;"",'الإعدادات'!$A$15:$A$29,0)),"")</f>
        <v/>
      </c>
      <c r="M922" s="19">
        <f>IF(K922=1,D922*INDEX('الإعدادات'!$E$15:$E$29,MATCH(B922&amp;"",'الإعدادات'!$A$15:$A$29,0)),"")</f>
        <v/>
      </c>
      <c r="N922" s="19">
        <f>IF(K922=1,(F922+G922)*INDEX('الإعدادات'!$E$15:$E$29,MATCH(B922&amp;"",'الإعدادات'!$A$15:$A$29,0)),"")</f>
        <v/>
      </c>
      <c r="O922" s="15">
        <f>IF(J922="متعثر",COUNTIF($J$6:J922,"متعثر"),"")</f>
        <v/>
      </c>
      <c r="P922" s="6">
        <f>IF(J922="","",IF(J922="بدون طالب","اختر الطالب",IF(J922="مادة غير موجودة","اختر المادة من الإعدادات",IF(COUNTIF('الطلاب'!$A$6:$A$305,A922&amp;"")=0,"الطالب غير موجود في الطلاب",IF(IF(ISNUMBER(C922),IF(ISNUMBER(F922),IF(C922&gt;F922,1,0),0),0)=1,"أعمال السنة أكبر من الحد الأقصى",IF(IF(ISNUMBER(D922),IF(ISNUMBER(G922),IF(D922&gt;G922,1,0),0),0)=1,"النهائي أكبر من الحد الأقصى",IF(J922="ناقص","درجة غير مكتوبة","")))))))</f>
        <v/>
      </c>
    </row>
    <row r="923">
      <c r="A923" s="5" t="n"/>
      <c r="B923" s="5" t="n"/>
      <c r="C923" s="18" t="n"/>
      <c r="D923" s="18" t="n"/>
      <c r="E923" s="6">
        <f>IF(B923&amp;""="","",IFERROR(INDEX('الإعدادات'!$B$15:$B$29,MATCH(B923&amp;"",'الإعدادات'!$A$15:$A$29,0)),""))</f>
        <v/>
      </c>
      <c r="F923" s="19">
        <f>IF(B923&amp;""="","",IFERROR(INDEX('الإعدادات'!$C$15:$C$29,MATCH(B923&amp;"",'الإعدادات'!$A$15:$A$29,0)),""))</f>
        <v/>
      </c>
      <c r="G923" s="19">
        <f>IF(B923&amp;""="","",IFERROR(INDEX('الإعدادات'!$D$15:$D$29,MATCH(B923&amp;"",'الإعدادات'!$A$15:$A$29,0)),""))</f>
        <v/>
      </c>
      <c r="H923" s="19">
        <f>IF(AND(ISNUMBER(C923),ISNUMBER(D923)),C923+D923,"")</f>
        <v/>
      </c>
      <c r="I923" s="20">
        <f>IF(ISNUMBER(H923),IF(ISNUMBER(F923),IF(F923+G923=0,"",H923/(F923+G923)),""),"")</f>
        <v/>
      </c>
      <c r="J923" s="6">
        <f>IF(AND(A923&amp;""="",B923&amp;""=""),"",IF(A923&amp;""="","بدون طالب",IF(NOT(ISNUMBER(F923)),"مادة غير موجودة",IF(I923="","ناقص",IF(I923&gt;='الإعدادات'!$B$4,"ناجح","متعثر")))))</f>
        <v/>
      </c>
      <c r="K923" s="21">
        <f>IF(J923="","",IF(OR(J923="ناجح",J923="متعثر"),1,0))</f>
        <v/>
      </c>
      <c r="L923" s="19">
        <f>IF(K923=1,C923*INDEX('الإعدادات'!$E$15:$E$29,MATCH(B923&amp;"",'الإعدادات'!$A$15:$A$29,0)),"")</f>
        <v/>
      </c>
      <c r="M923" s="19">
        <f>IF(K923=1,D923*INDEX('الإعدادات'!$E$15:$E$29,MATCH(B923&amp;"",'الإعدادات'!$A$15:$A$29,0)),"")</f>
        <v/>
      </c>
      <c r="N923" s="19">
        <f>IF(K923=1,(F923+G923)*INDEX('الإعدادات'!$E$15:$E$29,MATCH(B923&amp;"",'الإعدادات'!$A$15:$A$29,0)),"")</f>
        <v/>
      </c>
      <c r="O923" s="15">
        <f>IF(J923="متعثر",COUNTIF($J$6:J923,"متعثر"),"")</f>
        <v/>
      </c>
      <c r="P923" s="6">
        <f>IF(J923="","",IF(J923="بدون طالب","اختر الطالب",IF(J923="مادة غير موجودة","اختر المادة من الإعدادات",IF(COUNTIF('الطلاب'!$A$6:$A$305,A923&amp;"")=0,"الطالب غير موجود في الطلاب",IF(IF(ISNUMBER(C923),IF(ISNUMBER(F923),IF(C923&gt;F923,1,0),0),0)=1,"أعمال السنة أكبر من الحد الأقصى",IF(IF(ISNUMBER(D923),IF(ISNUMBER(G923),IF(D923&gt;G923,1,0),0),0)=1,"النهائي أكبر من الحد الأقصى",IF(J923="ناقص","درجة غير مكتوبة","")))))))</f>
        <v/>
      </c>
    </row>
    <row r="924">
      <c r="A924" s="5" t="n"/>
      <c r="B924" s="5" t="n"/>
      <c r="C924" s="18" t="n"/>
      <c r="D924" s="18" t="n"/>
      <c r="E924" s="6">
        <f>IF(B924&amp;""="","",IFERROR(INDEX('الإعدادات'!$B$15:$B$29,MATCH(B924&amp;"",'الإعدادات'!$A$15:$A$29,0)),""))</f>
        <v/>
      </c>
      <c r="F924" s="19">
        <f>IF(B924&amp;""="","",IFERROR(INDEX('الإعدادات'!$C$15:$C$29,MATCH(B924&amp;"",'الإعدادات'!$A$15:$A$29,0)),""))</f>
        <v/>
      </c>
      <c r="G924" s="19">
        <f>IF(B924&amp;""="","",IFERROR(INDEX('الإعدادات'!$D$15:$D$29,MATCH(B924&amp;"",'الإعدادات'!$A$15:$A$29,0)),""))</f>
        <v/>
      </c>
      <c r="H924" s="19">
        <f>IF(AND(ISNUMBER(C924),ISNUMBER(D924)),C924+D924,"")</f>
        <v/>
      </c>
      <c r="I924" s="20">
        <f>IF(ISNUMBER(H924),IF(ISNUMBER(F924),IF(F924+G924=0,"",H924/(F924+G924)),""),"")</f>
        <v/>
      </c>
      <c r="J924" s="6">
        <f>IF(AND(A924&amp;""="",B924&amp;""=""),"",IF(A924&amp;""="","بدون طالب",IF(NOT(ISNUMBER(F924)),"مادة غير موجودة",IF(I924="","ناقص",IF(I924&gt;='الإعدادات'!$B$4,"ناجح","متعثر")))))</f>
        <v/>
      </c>
      <c r="K924" s="21">
        <f>IF(J924="","",IF(OR(J924="ناجح",J924="متعثر"),1,0))</f>
        <v/>
      </c>
      <c r="L924" s="19">
        <f>IF(K924=1,C924*INDEX('الإعدادات'!$E$15:$E$29,MATCH(B924&amp;"",'الإعدادات'!$A$15:$A$29,0)),"")</f>
        <v/>
      </c>
      <c r="M924" s="19">
        <f>IF(K924=1,D924*INDEX('الإعدادات'!$E$15:$E$29,MATCH(B924&amp;"",'الإعدادات'!$A$15:$A$29,0)),"")</f>
        <v/>
      </c>
      <c r="N924" s="19">
        <f>IF(K924=1,(F924+G924)*INDEX('الإعدادات'!$E$15:$E$29,MATCH(B924&amp;"",'الإعدادات'!$A$15:$A$29,0)),"")</f>
        <v/>
      </c>
      <c r="O924" s="15">
        <f>IF(J924="متعثر",COUNTIF($J$6:J924,"متعثر"),"")</f>
        <v/>
      </c>
      <c r="P924" s="6">
        <f>IF(J924="","",IF(J924="بدون طالب","اختر الطالب",IF(J924="مادة غير موجودة","اختر المادة من الإعدادات",IF(COUNTIF('الطلاب'!$A$6:$A$305,A924&amp;"")=0,"الطالب غير موجود في الطلاب",IF(IF(ISNUMBER(C924),IF(ISNUMBER(F924),IF(C924&gt;F924,1,0),0),0)=1,"أعمال السنة أكبر من الحد الأقصى",IF(IF(ISNUMBER(D924),IF(ISNUMBER(G924),IF(D924&gt;G924,1,0),0),0)=1,"النهائي أكبر من الحد الأقصى",IF(J924="ناقص","درجة غير مكتوبة","")))))))</f>
        <v/>
      </c>
    </row>
    <row r="925">
      <c r="A925" s="5" t="n"/>
      <c r="B925" s="5" t="n"/>
      <c r="C925" s="18" t="n"/>
      <c r="D925" s="18" t="n"/>
      <c r="E925" s="6">
        <f>IF(B925&amp;""="","",IFERROR(INDEX('الإعدادات'!$B$15:$B$29,MATCH(B925&amp;"",'الإعدادات'!$A$15:$A$29,0)),""))</f>
        <v/>
      </c>
      <c r="F925" s="19">
        <f>IF(B925&amp;""="","",IFERROR(INDEX('الإعدادات'!$C$15:$C$29,MATCH(B925&amp;"",'الإعدادات'!$A$15:$A$29,0)),""))</f>
        <v/>
      </c>
      <c r="G925" s="19">
        <f>IF(B925&amp;""="","",IFERROR(INDEX('الإعدادات'!$D$15:$D$29,MATCH(B925&amp;"",'الإعدادات'!$A$15:$A$29,0)),""))</f>
        <v/>
      </c>
      <c r="H925" s="19">
        <f>IF(AND(ISNUMBER(C925),ISNUMBER(D925)),C925+D925,"")</f>
        <v/>
      </c>
      <c r="I925" s="20">
        <f>IF(ISNUMBER(H925),IF(ISNUMBER(F925),IF(F925+G925=0,"",H925/(F925+G925)),""),"")</f>
        <v/>
      </c>
      <c r="J925" s="6">
        <f>IF(AND(A925&amp;""="",B925&amp;""=""),"",IF(A925&amp;""="","بدون طالب",IF(NOT(ISNUMBER(F925)),"مادة غير موجودة",IF(I925="","ناقص",IF(I925&gt;='الإعدادات'!$B$4,"ناجح","متعثر")))))</f>
        <v/>
      </c>
      <c r="K925" s="21">
        <f>IF(J925="","",IF(OR(J925="ناجح",J925="متعثر"),1,0))</f>
        <v/>
      </c>
      <c r="L925" s="19">
        <f>IF(K925=1,C925*INDEX('الإعدادات'!$E$15:$E$29,MATCH(B925&amp;"",'الإعدادات'!$A$15:$A$29,0)),"")</f>
        <v/>
      </c>
      <c r="M925" s="19">
        <f>IF(K925=1,D925*INDEX('الإعدادات'!$E$15:$E$29,MATCH(B925&amp;"",'الإعدادات'!$A$15:$A$29,0)),"")</f>
        <v/>
      </c>
      <c r="N925" s="19">
        <f>IF(K925=1,(F925+G925)*INDEX('الإعدادات'!$E$15:$E$29,MATCH(B925&amp;"",'الإعدادات'!$A$15:$A$29,0)),"")</f>
        <v/>
      </c>
      <c r="O925" s="15">
        <f>IF(J925="متعثر",COUNTIF($J$6:J925,"متعثر"),"")</f>
        <v/>
      </c>
      <c r="P925" s="6">
        <f>IF(J925="","",IF(J925="بدون طالب","اختر الطالب",IF(J925="مادة غير موجودة","اختر المادة من الإعدادات",IF(COUNTIF('الطلاب'!$A$6:$A$305,A925&amp;"")=0,"الطالب غير موجود في الطلاب",IF(IF(ISNUMBER(C925),IF(ISNUMBER(F925),IF(C925&gt;F925,1,0),0),0)=1,"أعمال السنة أكبر من الحد الأقصى",IF(IF(ISNUMBER(D925),IF(ISNUMBER(G925),IF(D925&gt;G925,1,0),0),0)=1,"النهائي أكبر من الحد الأقصى",IF(J925="ناقص","درجة غير مكتوبة","")))))))</f>
        <v/>
      </c>
    </row>
    <row r="926">
      <c r="A926" s="5" t="n"/>
      <c r="B926" s="5" t="n"/>
      <c r="C926" s="18" t="n"/>
      <c r="D926" s="18" t="n"/>
      <c r="E926" s="6">
        <f>IF(B926&amp;""="","",IFERROR(INDEX('الإعدادات'!$B$15:$B$29,MATCH(B926&amp;"",'الإعدادات'!$A$15:$A$29,0)),""))</f>
        <v/>
      </c>
      <c r="F926" s="19">
        <f>IF(B926&amp;""="","",IFERROR(INDEX('الإعدادات'!$C$15:$C$29,MATCH(B926&amp;"",'الإعدادات'!$A$15:$A$29,0)),""))</f>
        <v/>
      </c>
      <c r="G926" s="19">
        <f>IF(B926&amp;""="","",IFERROR(INDEX('الإعدادات'!$D$15:$D$29,MATCH(B926&amp;"",'الإعدادات'!$A$15:$A$29,0)),""))</f>
        <v/>
      </c>
      <c r="H926" s="19">
        <f>IF(AND(ISNUMBER(C926),ISNUMBER(D926)),C926+D926,"")</f>
        <v/>
      </c>
      <c r="I926" s="20">
        <f>IF(ISNUMBER(H926),IF(ISNUMBER(F926),IF(F926+G926=0,"",H926/(F926+G926)),""),"")</f>
        <v/>
      </c>
      <c r="J926" s="6">
        <f>IF(AND(A926&amp;""="",B926&amp;""=""),"",IF(A926&amp;""="","بدون طالب",IF(NOT(ISNUMBER(F926)),"مادة غير موجودة",IF(I926="","ناقص",IF(I926&gt;='الإعدادات'!$B$4,"ناجح","متعثر")))))</f>
        <v/>
      </c>
      <c r="K926" s="21">
        <f>IF(J926="","",IF(OR(J926="ناجح",J926="متعثر"),1,0))</f>
        <v/>
      </c>
      <c r="L926" s="19">
        <f>IF(K926=1,C926*INDEX('الإعدادات'!$E$15:$E$29,MATCH(B926&amp;"",'الإعدادات'!$A$15:$A$29,0)),"")</f>
        <v/>
      </c>
      <c r="M926" s="19">
        <f>IF(K926=1,D926*INDEX('الإعدادات'!$E$15:$E$29,MATCH(B926&amp;"",'الإعدادات'!$A$15:$A$29,0)),"")</f>
        <v/>
      </c>
      <c r="N926" s="19">
        <f>IF(K926=1,(F926+G926)*INDEX('الإعدادات'!$E$15:$E$29,MATCH(B926&amp;"",'الإعدادات'!$A$15:$A$29,0)),"")</f>
        <v/>
      </c>
      <c r="O926" s="15">
        <f>IF(J926="متعثر",COUNTIF($J$6:J926,"متعثر"),"")</f>
        <v/>
      </c>
      <c r="P926" s="6">
        <f>IF(J926="","",IF(J926="بدون طالب","اختر الطالب",IF(J926="مادة غير موجودة","اختر المادة من الإعدادات",IF(COUNTIF('الطلاب'!$A$6:$A$305,A926&amp;"")=0,"الطالب غير موجود في الطلاب",IF(IF(ISNUMBER(C926),IF(ISNUMBER(F926),IF(C926&gt;F926,1,0),0),0)=1,"أعمال السنة أكبر من الحد الأقصى",IF(IF(ISNUMBER(D926),IF(ISNUMBER(G926),IF(D926&gt;G926,1,0),0),0)=1,"النهائي أكبر من الحد الأقصى",IF(J926="ناقص","درجة غير مكتوبة","")))))))</f>
        <v/>
      </c>
    </row>
    <row r="927">
      <c r="A927" s="5" t="n"/>
      <c r="B927" s="5" t="n"/>
      <c r="C927" s="18" t="n"/>
      <c r="D927" s="18" t="n"/>
      <c r="E927" s="6">
        <f>IF(B927&amp;""="","",IFERROR(INDEX('الإعدادات'!$B$15:$B$29,MATCH(B927&amp;"",'الإعدادات'!$A$15:$A$29,0)),""))</f>
        <v/>
      </c>
      <c r="F927" s="19">
        <f>IF(B927&amp;""="","",IFERROR(INDEX('الإعدادات'!$C$15:$C$29,MATCH(B927&amp;"",'الإعدادات'!$A$15:$A$29,0)),""))</f>
        <v/>
      </c>
      <c r="G927" s="19">
        <f>IF(B927&amp;""="","",IFERROR(INDEX('الإعدادات'!$D$15:$D$29,MATCH(B927&amp;"",'الإعدادات'!$A$15:$A$29,0)),""))</f>
        <v/>
      </c>
      <c r="H927" s="19">
        <f>IF(AND(ISNUMBER(C927),ISNUMBER(D927)),C927+D927,"")</f>
        <v/>
      </c>
      <c r="I927" s="20">
        <f>IF(ISNUMBER(H927),IF(ISNUMBER(F927),IF(F927+G927=0,"",H927/(F927+G927)),""),"")</f>
        <v/>
      </c>
      <c r="J927" s="6">
        <f>IF(AND(A927&amp;""="",B927&amp;""=""),"",IF(A927&amp;""="","بدون طالب",IF(NOT(ISNUMBER(F927)),"مادة غير موجودة",IF(I927="","ناقص",IF(I927&gt;='الإعدادات'!$B$4,"ناجح","متعثر")))))</f>
        <v/>
      </c>
      <c r="K927" s="21">
        <f>IF(J927="","",IF(OR(J927="ناجح",J927="متعثر"),1,0))</f>
        <v/>
      </c>
      <c r="L927" s="19">
        <f>IF(K927=1,C927*INDEX('الإعدادات'!$E$15:$E$29,MATCH(B927&amp;"",'الإعدادات'!$A$15:$A$29,0)),"")</f>
        <v/>
      </c>
      <c r="M927" s="19">
        <f>IF(K927=1,D927*INDEX('الإعدادات'!$E$15:$E$29,MATCH(B927&amp;"",'الإعدادات'!$A$15:$A$29,0)),"")</f>
        <v/>
      </c>
      <c r="N927" s="19">
        <f>IF(K927=1,(F927+G927)*INDEX('الإعدادات'!$E$15:$E$29,MATCH(B927&amp;"",'الإعدادات'!$A$15:$A$29,0)),"")</f>
        <v/>
      </c>
      <c r="O927" s="15">
        <f>IF(J927="متعثر",COUNTIF($J$6:J927,"متعثر"),"")</f>
        <v/>
      </c>
      <c r="P927" s="6">
        <f>IF(J927="","",IF(J927="بدون طالب","اختر الطالب",IF(J927="مادة غير موجودة","اختر المادة من الإعدادات",IF(COUNTIF('الطلاب'!$A$6:$A$305,A927&amp;"")=0,"الطالب غير موجود في الطلاب",IF(IF(ISNUMBER(C927),IF(ISNUMBER(F927),IF(C927&gt;F927,1,0),0),0)=1,"أعمال السنة أكبر من الحد الأقصى",IF(IF(ISNUMBER(D927),IF(ISNUMBER(G927),IF(D927&gt;G927,1,0),0),0)=1,"النهائي أكبر من الحد الأقصى",IF(J927="ناقص","درجة غير مكتوبة","")))))))</f>
        <v/>
      </c>
    </row>
    <row r="928">
      <c r="A928" s="5" t="n"/>
      <c r="B928" s="5" t="n"/>
      <c r="C928" s="18" t="n"/>
      <c r="D928" s="18" t="n"/>
      <c r="E928" s="6">
        <f>IF(B928&amp;""="","",IFERROR(INDEX('الإعدادات'!$B$15:$B$29,MATCH(B928&amp;"",'الإعدادات'!$A$15:$A$29,0)),""))</f>
        <v/>
      </c>
      <c r="F928" s="19">
        <f>IF(B928&amp;""="","",IFERROR(INDEX('الإعدادات'!$C$15:$C$29,MATCH(B928&amp;"",'الإعدادات'!$A$15:$A$29,0)),""))</f>
        <v/>
      </c>
      <c r="G928" s="19">
        <f>IF(B928&amp;""="","",IFERROR(INDEX('الإعدادات'!$D$15:$D$29,MATCH(B928&amp;"",'الإعدادات'!$A$15:$A$29,0)),""))</f>
        <v/>
      </c>
      <c r="H928" s="19">
        <f>IF(AND(ISNUMBER(C928),ISNUMBER(D928)),C928+D928,"")</f>
        <v/>
      </c>
      <c r="I928" s="20">
        <f>IF(ISNUMBER(H928),IF(ISNUMBER(F928),IF(F928+G928=0,"",H928/(F928+G928)),""),"")</f>
        <v/>
      </c>
      <c r="J928" s="6">
        <f>IF(AND(A928&amp;""="",B928&amp;""=""),"",IF(A928&amp;""="","بدون طالب",IF(NOT(ISNUMBER(F928)),"مادة غير موجودة",IF(I928="","ناقص",IF(I928&gt;='الإعدادات'!$B$4,"ناجح","متعثر")))))</f>
        <v/>
      </c>
      <c r="K928" s="21">
        <f>IF(J928="","",IF(OR(J928="ناجح",J928="متعثر"),1,0))</f>
        <v/>
      </c>
      <c r="L928" s="19">
        <f>IF(K928=1,C928*INDEX('الإعدادات'!$E$15:$E$29,MATCH(B928&amp;"",'الإعدادات'!$A$15:$A$29,0)),"")</f>
        <v/>
      </c>
      <c r="M928" s="19">
        <f>IF(K928=1,D928*INDEX('الإعدادات'!$E$15:$E$29,MATCH(B928&amp;"",'الإعدادات'!$A$15:$A$29,0)),"")</f>
        <v/>
      </c>
      <c r="N928" s="19">
        <f>IF(K928=1,(F928+G928)*INDEX('الإعدادات'!$E$15:$E$29,MATCH(B928&amp;"",'الإعدادات'!$A$15:$A$29,0)),"")</f>
        <v/>
      </c>
      <c r="O928" s="15">
        <f>IF(J928="متعثر",COUNTIF($J$6:J928,"متعثر"),"")</f>
        <v/>
      </c>
      <c r="P928" s="6">
        <f>IF(J928="","",IF(J928="بدون طالب","اختر الطالب",IF(J928="مادة غير موجودة","اختر المادة من الإعدادات",IF(COUNTIF('الطلاب'!$A$6:$A$305,A928&amp;"")=0,"الطالب غير موجود في الطلاب",IF(IF(ISNUMBER(C928),IF(ISNUMBER(F928),IF(C928&gt;F928,1,0),0),0)=1,"أعمال السنة أكبر من الحد الأقصى",IF(IF(ISNUMBER(D928),IF(ISNUMBER(G928),IF(D928&gt;G928,1,0),0),0)=1,"النهائي أكبر من الحد الأقصى",IF(J928="ناقص","درجة غير مكتوبة","")))))))</f>
        <v/>
      </c>
    </row>
    <row r="929">
      <c r="A929" s="5" t="n"/>
      <c r="B929" s="5" t="n"/>
      <c r="C929" s="18" t="n"/>
      <c r="D929" s="18" t="n"/>
      <c r="E929" s="6">
        <f>IF(B929&amp;""="","",IFERROR(INDEX('الإعدادات'!$B$15:$B$29,MATCH(B929&amp;"",'الإعدادات'!$A$15:$A$29,0)),""))</f>
        <v/>
      </c>
      <c r="F929" s="19">
        <f>IF(B929&amp;""="","",IFERROR(INDEX('الإعدادات'!$C$15:$C$29,MATCH(B929&amp;"",'الإعدادات'!$A$15:$A$29,0)),""))</f>
        <v/>
      </c>
      <c r="G929" s="19">
        <f>IF(B929&amp;""="","",IFERROR(INDEX('الإعدادات'!$D$15:$D$29,MATCH(B929&amp;"",'الإعدادات'!$A$15:$A$29,0)),""))</f>
        <v/>
      </c>
      <c r="H929" s="19">
        <f>IF(AND(ISNUMBER(C929),ISNUMBER(D929)),C929+D929,"")</f>
        <v/>
      </c>
      <c r="I929" s="20">
        <f>IF(ISNUMBER(H929),IF(ISNUMBER(F929),IF(F929+G929=0,"",H929/(F929+G929)),""),"")</f>
        <v/>
      </c>
      <c r="J929" s="6">
        <f>IF(AND(A929&amp;""="",B929&amp;""=""),"",IF(A929&amp;""="","بدون طالب",IF(NOT(ISNUMBER(F929)),"مادة غير موجودة",IF(I929="","ناقص",IF(I929&gt;='الإعدادات'!$B$4,"ناجح","متعثر")))))</f>
        <v/>
      </c>
      <c r="K929" s="21">
        <f>IF(J929="","",IF(OR(J929="ناجح",J929="متعثر"),1,0))</f>
        <v/>
      </c>
      <c r="L929" s="19">
        <f>IF(K929=1,C929*INDEX('الإعدادات'!$E$15:$E$29,MATCH(B929&amp;"",'الإعدادات'!$A$15:$A$29,0)),"")</f>
        <v/>
      </c>
      <c r="M929" s="19">
        <f>IF(K929=1,D929*INDEX('الإعدادات'!$E$15:$E$29,MATCH(B929&amp;"",'الإعدادات'!$A$15:$A$29,0)),"")</f>
        <v/>
      </c>
      <c r="N929" s="19">
        <f>IF(K929=1,(F929+G929)*INDEX('الإعدادات'!$E$15:$E$29,MATCH(B929&amp;"",'الإعدادات'!$A$15:$A$29,0)),"")</f>
        <v/>
      </c>
      <c r="O929" s="15">
        <f>IF(J929="متعثر",COUNTIF($J$6:J929,"متعثر"),"")</f>
        <v/>
      </c>
      <c r="P929" s="6">
        <f>IF(J929="","",IF(J929="بدون طالب","اختر الطالب",IF(J929="مادة غير موجودة","اختر المادة من الإعدادات",IF(COUNTIF('الطلاب'!$A$6:$A$305,A929&amp;"")=0,"الطالب غير موجود في الطلاب",IF(IF(ISNUMBER(C929),IF(ISNUMBER(F929),IF(C929&gt;F929,1,0),0),0)=1,"أعمال السنة أكبر من الحد الأقصى",IF(IF(ISNUMBER(D929),IF(ISNUMBER(G929),IF(D929&gt;G929,1,0),0),0)=1,"النهائي أكبر من الحد الأقصى",IF(J929="ناقص","درجة غير مكتوبة","")))))))</f>
        <v/>
      </c>
    </row>
    <row r="930">
      <c r="A930" s="5" t="n"/>
      <c r="B930" s="5" t="n"/>
      <c r="C930" s="18" t="n"/>
      <c r="D930" s="18" t="n"/>
      <c r="E930" s="6">
        <f>IF(B930&amp;""="","",IFERROR(INDEX('الإعدادات'!$B$15:$B$29,MATCH(B930&amp;"",'الإعدادات'!$A$15:$A$29,0)),""))</f>
        <v/>
      </c>
      <c r="F930" s="19">
        <f>IF(B930&amp;""="","",IFERROR(INDEX('الإعدادات'!$C$15:$C$29,MATCH(B930&amp;"",'الإعدادات'!$A$15:$A$29,0)),""))</f>
        <v/>
      </c>
      <c r="G930" s="19">
        <f>IF(B930&amp;""="","",IFERROR(INDEX('الإعدادات'!$D$15:$D$29,MATCH(B930&amp;"",'الإعدادات'!$A$15:$A$29,0)),""))</f>
        <v/>
      </c>
      <c r="H930" s="19">
        <f>IF(AND(ISNUMBER(C930),ISNUMBER(D930)),C930+D930,"")</f>
        <v/>
      </c>
      <c r="I930" s="20">
        <f>IF(ISNUMBER(H930),IF(ISNUMBER(F930),IF(F930+G930=0,"",H930/(F930+G930)),""),"")</f>
        <v/>
      </c>
      <c r="J930" s="6">
        <f>IF(AND(A930&amp;""="",B930&amp;""=""),"",IF(A930&amp;""="","بدون طالب",IF(NOT(ISNUMBER(F930)),"مادة غير موجودة",IF(I930="","ناقص",IF(I930&gt;='الإعدادات'!$B$4,"ناجح","متعثر")))))</f>
        <v/>
      </c>
      <c r="K930" s="21">
        <f>IF(J930="","",IF(OR(J930="ناجح",J930="متعثر"),1,0))</f>
        <v/>
      </c>
      <c r="L930" s="19">
        <f>IF(K930=1,C930*INDEX('الإعدادات'!$E$15:$E$29,MATCH(B930&amp;"",'الإعدادات'!$A$15:$A$29,0)),"")</f>
        <v/>
      </c>
      <c r="M930" s="19">
        <f>IF(K930=1,D930*INDEX('الإعدادات'!$E$15:$E$29,MATCH(B930&amp;"",'الإعدادات'!$A$15:$A$29,0)),"")</f>
        <v/>
      </c>
      <c r="N930" s="19">
        <f>IF(K930=1,(F930+G930)*INDEX('الإعدادات'!$E$15:$E$29,MATCH(B930&amp;"",'الإعدادات'!$A$15:$A$29,0)),"")</f>
        <v/>
      </c>
      <c r="O930" s="15">
        <f>IF(J930="متعثر",COUNTIF($J$6:J930,"متعثر"),"")</f>
        <v/>
      </c>
      <c r="P930" s="6">
        <f>IF(J930="","",IF(J930="بدون طالب","اختر الطالب",IF(J930="مادة غير موجودة","اختر المادة من الإعدادات",IF(COUNTIF('الطلاب'!$A$6:$A$305,A930&amp;"")=0,"الطالب غير موجود في الطلاب",IF(IF(ISNUMBER(C930),IF(ISNUMBER(F930),IF(C930&gt;F930,1,0),0),0)=1,"أعمال السنة أكبر من الحد الأقصى",IF(IF(ISNUMBER(D930),IF(ISNUMBER(G930),IF(D930&gt;G930,1,0),0),0)=1,"النهائي أكبر من الحد الأقصى",IF(J930="ناقص","درجة غير مكتوبة","")))))))</f>
        <v/>
      </c>
    </row>
    <row r="931">
      <c r="A931" s="5" t="n"/>
      <c r="B931" s="5" t="n"/>
      <c r="C931" s="18" t="n"/>
      <c r="D931" s="18" t="n"/>
      <c r="E931" s="6">
        <f>IF(B931&amp;""="","",IFERROR(INDEX('الإعدادات'!$B$15:$B$29,MATCH(B931&amp;"",'الإعدادات'!$A$15:$A$29,0)),""))</f>
        <v/>
      </c>
      <c r="F931" s="19">
        <f>IF(B931&amp;""="","",IFERROR(INDEX('الإعدادات'!$C$15:$C$29,MATCH(B931&amp;"",'الإعدادات'!$A$15:$A$29,0)),""))</f>
        <v/>
      </c>
      <c r="G931" s="19">
        <f>IF(B931&amp;""="","",IFERROR(INDEX('الإعدادات'!$D$15:$D$29,MATCH(B931&amp;"",'الإعدادات'!$A$15:$A$29,0)),""))</f>
        <v/>
      </c>
      <c r="H931" s="19">
        <f>IF(AND(ISNUMBER(C931),ISNUMBER(D931)),C931+D931,"")</f>
        <v/>
      </c>
      <c r="I931" s="20">
        <f>IF(ISNUMBER(H931),IF(ISNUMBER(F931),IF(F931+G931=0,"",H931/(F931+G931)),""),"")</f>
        <v/>
      </c>
      <c r="J931" s="6">
        <f>IF(AND(A931&amp;""="",B931&amp;""=""),"",IF(A931&amp;""="","بدون طالب",IF(NOT(ISNUMBER(F931)),"مادة غير موجودة",IF(I931="","ناقص",IF(I931&gt;='الإعدادات'!$B$4,"ناجح","متعثر")))))</f>
        <v/>
      </c>
      <c r="K931" s="21">
        <f>IF(J931="","",IF(OR(J931="ناجح",J931="متعثر"),1,0))</f>
        <v/>
      </c>
      <c r="L931" s="19">
        <f>IF(K931=1,C931*INDEX('الإعدادات'!$E$15:$E$29,MATCH(B931&amp;"",'الإعدادات'!$A$15:$A$29,0)),"")</f>
        <v/>
      </c>
      <c r="M931" s="19">
        <f>IF(K931=1,D931*INDEX('الإعدادات'!$E$15:$E$29,MATCH(B931&amp;"",'الإعدادات'!$A$15:$A$29,0)),"")</f>
        <v/>
      </c>
      <c r="N931" s="19">
        <f>IF(K931=1,(F931+G931)*INDEX('الإعدادات'!$E$15:$E$29,MATCH(B931&amp;"",'الإعدادات'!$A$15:$A$29,0)),"")</f>
        <v/>
      </c>
      <c r="O931" s="15">
        <f>IF(J931="متعثر",COUNTIF($J$6:J931,"متعثر"),"")</f>
        <v/>
      </c>
      <c r="P931" s="6">
        <f>IF(J931="","",IF(J931="بدون طالب","اختر الطالب",IF(J931="مادة غير موجودة","اختر المادة من الإعدادات",IF(COUNTIF('الطلاب'!$A$6:$A$305,A931&amp;"")=0,"الطالب غير موجود في الطلاب",IF(IF(ISNUMBER(C931),IF(ISNUMBER(F931),IF(C931&gt;F931,1,0),0),0)=1,"أعمال السنة أكبر من الحد الأقصى",IF(IF(ISNUMBER(D931),IF(ISNUMBER(G931),IF(D931&gt;G931,1,0),0),0)=1,"النهائي أكبر من الحد الأقصى",IF(J931="ناقص","درجة غير مكتوبة","")))))))</f>
        <v/>
      </c>
    </row>
    <row r="932">
      <c r="A932" s="5" t="n"/>
      <c r="B932" s="5" t="n"/>
      <c r="C932" s="18" t="n"/>
      <c r="D932" s="18" t="n"/>
      <c r="E932" s="6">
        <f>IF(B932&amp;""="","",IFERROR(INDEX('الإعدادات'!$B$15:$B$29,MATCH(B932&amp;"",'الإعدادات'!$A$15:$A$29,0)),""))</f>
        <v/>
      </c>
      <c r="F932" s="19">
        <f>IF(B932&amp;""="","",IFERROR(INDEX('الإعدادات'!$C$15:$C$29,MATCH(B932&amp;"",'الإعدادات'!$A$15:$A$29,0)),""))</f>
        <v/>
      </c>
      <c r="G932" s="19">
        <f>IF(B932&amp;""="","",IFERROR(INDEX('الإعدادات'!$D$15:$D$29,MATCH(B932&amp;"",'الإعدادات'!$A$15:$A$29,0)),""))</f>
        <v/>
      </c>
      <c r="H932" s="19">
        <f>IF(AND(ISNUMBER(C932),ISNUMBER(D932)),C932+D932,"")</f>
        <v/>
      </c>
      <c r="I932" s="20">
        <f>IF(ISNUMBER(H932),IF(ISNUMBER(F932),IF(F932+G932=0,"",H932/(F932+G932)),""),"")</f>
        <v/>
      </c>
      <c r="J932" s="6">
        <f>IF(AND(A932&amp;""="",B932&amp;""=""),"",IF(A932&amp;""="","بدون طالب",IF(NOT(ISNUMBER(F932)),"مادة غير موجودة",IF(I932="","ناقص",IF(I932&gt;='الإعدادات'!$B$4,"ناجح","متعثر")))))</f>
        <v/>
      </c>
      <c r="K932" s="21">
        <f>IF(J932="","",IF(OR(J932="ناجح",J932="متعثر"),1,0))</f>
        <v/>
      </c>
      <c r="L932" s="19">
        <f>IF(K932=1,C932*INDEX('الإعدادات'!$E$15:$E$29,MATCH(B932&amp;"",'الإعدادات'!$A$15:$A$29,0)),"")</f>
        <v/>
      </c>
      <c r="M932" s="19">
        <f>IF(K932=1,D932*INDEX('الإعدادات'!$E$15:$E$29,MATCH(B932&amp;"",'الإعدادات'!$A$15:$A$29,0)),"")</f>
        <v/>
      </c>
      <c r="N932" s="19">
        <f>IF(K932=1,(F932+G932)*INDEX('الإعدادات'!$E$15:$E$29,MATCH(B932&amp;"",'الإعدادات'!$A$15:$A$29,0)),"")</f>
        <v/>
      </c>
      <c r="O932" s="15">
        <f>IF(J932="متعثر",COUNTIF($J$6:J932,"متعثر"),"")</f>
        <v/>
      </c>
      <c r="P932" s="6">
        <f>IF(J932="","",IF(J932="بدون طالب","اختر الطالب",IF(J932="مادة غير موجودة","اختر المادة من الإعدادات",IF(COUNTIF('الطلاب'!$A$6:$A$305,A932&amp;"")=0,"الطالب غير موجود في الطلاب",IF(IF(ISNUMBER(C932),IF(ISNUMBER(F932),IF(C932&gt;F932,1,0),0),0)=1,"أعمال السنة أكبر من الحد الأقصى",IF(IF(ISNUMBER(D932),IF(ISNUMBER(G932),IF(D932&gt;G932,1,0),0),0)=1,"النهائي أكبر من الحد الأقصى",IF(J932="ناقص","درجة غير مكتوبة","")))))))</f>
        <v/>
      </c>
    </row>
    <row r="933">
      <c r="A933" s="5" t="n"/>
      <c r="B933" s="5" t="n"/>
      <c r="C933" s="18" t="n"/>
      <c r="D933" s="18" t="n"/>
      <c r="E933" s="6">
        <f>IF(B933&amp;""="","",IFERROR(INDEX('الإعدادات'!$B$15:$B$29,MATCH(B933&amp;"",'الإعدادات'!$A$15:$A$29,0)),""))</f>
        <v/>
      </c>
      <c r="F933" s="19">
        <f>IF(B933&amp;""="","",IFERROR(INDEX('الإعدادات'!$C$15:$C$29,MATCH(B933&amp;"",'الإعدادات'!$A$15:$A$29,0)),""))</f>
        <v/>
      </c>
      <c r="G933" s="19">
        <f>IF(B933&amp;""="","",IFERROR(INDEX('الإعدادات'!$D$15:$D$29,MATCH(B933&amp;"",'الإعدادات'!$A$15:$A$29,0)),""))</f>
        <v/>
      </c>
      <c r="H933" s="19">
        <f>IF(AND(ISNUMBER(C933),ISNUMBER(D933)),C933+D933,"")</f>
        <v/>
      </c>
      <c r="I933" s="20">
        <f>IF(ISNUMBER(H933),IF(ISNUMBER(F933),IF(F933+G933=0,"",H933/(F933+G933)),""),"")</f>
        <v/>
      </c>
      <c r="J933" s="6">
        <f>IF(AND(A933&amp;""="",B933&amp;""=""),"",IF(A933&amp;""="","بدون طالب",IF(NOT(ISNUMBER(F933)),"مادة غير موجودة",IF(I933="","ناقص",IF(I933&gt;='الإعدادات'!$B$4,"ناجح","متعثر")))))</f>
        <v/>
      </c>
      <c r="K933" s="21">
        <f>IF(J933="","",IF(OR(J933="ناجح",J933="متعثر"),1,0))</f>
        <v/>
      </c>
      <c r="L933" s="19">
        <f>IF(K933=1,C933*INDEX('الإعدادات'!$E$15:$E$29,MATCH(B933&amp;"",'الإعدادات'!$A$15:$A$29,0)),"")</f>
        <v/>
      </c>
      <c r="M933" s="19">
        <f>IF(K933=1,D933*INDEX('الإعدادات'!$E$15:$E$29,MATCH(B933&amp;"",'الإعدادات'!$A$15:$A$29,0)),"")</f>
        <v/>
      </c>
      <c r="N933" s="19">
        <f>IF(K933=1,(F933+G933)*INDEX('الإعدادات'!$E$15:$E$29,MATCH(B933&amp;"",'الإعدادات'!$A$15:$A$29,0)),"")</f>
        <v/>
      </c>
      <c r="O933" s="15">
        <f>IF(J933="متعثر",COUNTIF($J$6:J933,"متعثر"),"")</f>
        <v/>
      </c>
      <c r="P933" s="6">
        <f>IF(J933="","",IF(J933="بدون طالب","اختر الطالب",IF(J933="مادة غير موجودة","اختر المادة من الإعدادات",IF(COUNTIF('الطلاب'!$A$6:$A$305,A933&amp;"")=0,"الطالب غير موجود في الطلاب",IF(IF(ISNUMBER(C933),IF(ISNUMBER(F933),IF(C933&gt;F933,1,0),0),0)=1,"أعمال السنة أكبر من الحد الأقصى",IF(IF(ISNUMBER(D933),IF(ISNUMBER(G933),IF(D933&gt;G933,1,0),0),0)=1,"النهائي أكبر من الحد الأقصى",IF(J933="ناقص","درجة غير مكتوبة","")))))))</f>
        <v/>
      </c>
    </row>
    <row r="934">
      <c r="A934" s="5" t="n"/>
      <c r="B934" s="5" t="n"/>
      <c r="C934" s="18" t="n"/>
      <c r="D934" s="18" t="n"/>
      <c r="E934" s="6">
        <f>IF(B934&amp;""="","",IFERROR(INDEX('الإعدادات'!$B$15:$B$29,MATCH(B934&amp;"",'الإعدادات'!$A$15:$A$29,0)),""))</f>
        <v/>
      </c>
      <c r="F934" s="19">
        <f>IF(B934&amp;""="","",IFERROR(INDEX('الإعدادات'!$C$15:$C$29,MATCH(B934&amp;"",'الإعدادات'!$A$15:$A$29,0)),""))</f>
        <v/>
      </c>
      <c r="G934" s="19">
        <f>IF(B934&amp;""="","",IFERROR(INDEX('الإعدادات'!$D$15:$D$29,MATCH(B934&amp;"",'الإعدادات'!$A$15:$A$29,0)),""))</f>
        <v/>
      </c>
      <c r="H934" s="19">
        <f>IF(AND(ISNUMBER(C934),ISNUMBER(D934)),C934+D934,"")</f>
        <v/>
      </c>
      <c r="I934" s="20">
        <f>IF(ISNUMBER(H934),IF(ISNUMBER(F934),IF(F934+G934=0,"",H934/(F934+G934)),""),"")</f>
        <v/>
      </c>
      <c r="J934" s="6">
        <f>IF(AND(A934&amp;""="",B934&amp;""=""),"",IF(A934&amp;""="","بدون طالب",IF(NOT(ISNUMBER(F934)),"مادة غير موجودة",IF(I934="","ناقص",IF(I934&gt;='الإعدادات'!$B$4,"ناجح","متعثر")))))</f>
        <v/>
      </c>
      <c r="K934" s="21">
        <f>IF(J934="","",IF(OR(J934="ناجح",J934="متعثر"),1,0))</f>
        <v/>
      </c>
      <c r="L934" s="19">
        <f>IF(K934=1,C934*INDEX('الإعدادات'!$E$15:$E$29,MATCH(B934&amp;"",'الإعدادات'!$A$15:$A$29,0)),"")</f>
        <v/>
      </c>
      <c r="M934" s="19">
        <f>IF(K934=1,D934*INDEX('الإعدادات'!$E$15:$E$29,MATCH(B934&amp;"",'الإعدادات'!$A$15:$A$29,0)),"")</f>
        <v/>
      </c>
      <c r="N934" s="19">
        <f>IF(K934=1,(F934+G934)*INDEX('الإعدادات'!$E$15:$E$29,MATCH(B934&amp;"",'الإعدادات'!$A$15:$A$29,0)),"")</f>
        <v/>
      </c>
      <c r="O934" s="15">
        <f>IF(J934="متعثر",COUNTIF($J$6:J934,"متعثر"),"")</f>
        <v/>
      </c>
      <c r="P934" s="6">
        <f>IF(J934="","",IF(J934="بدون طالب","اختر الطالب",IF(J934="مادة غير موجودة","اختر المادة من الإعدادات",IF(COUNTIF('الطلاب'!$A$6:$A$305,A934&amp;"")=0,"الطالب غير موجود في الطلاب",IF(IF(ISNUMBER(C934),IF(ISNUMBER(F934),IF(C934&gt;F934,1,0),0),0)=1,"أعمال السنة أكبر من الحد الأقصى",IF(IF(ISNUMBER(D934),IF(ISNUMBER(G934),IF(D934&gt;G934,1,0),0),0)=1,"النهائي أكبر من الحد الأقصى",IF(J934="ناقص","درجة غير مكتوبة","")))))))</f>
        <v/>
      </c>
    </row>
    <row r="935">
      <c r="A935" s="5" t="n"/>
      <c r="B935" s="5" t="n"/>
      <c r="C935" s="18" t="n"/>
      <c r="D935" s="18" t="n"/>
      <c r="E935" s="6">
        <f>IF(B935&amp;""="","",IFERROR(INDEX('الإعدادات'!$B$15:$B$29,MATCH(B935&amp;"",'الإعدادات'!$A$15:$A$29,0)),""))</f>
        <v/>
      </c>
      <c r="F935" s="19">
        <f>IF(B935&amp;""="","",IFERROR(INDEX('الإعدادات'!$C$15:$C$29,MATCH(B935&amp;"",'الإعدادات'!$A$15:$A$29,0)),""))</f>
        <v/>
      </c>
      <c r="G935" s="19">
        <f>IF(B935&amp;""="","",IFERROR(INDEX('الإعدادات'!$D$15:$D$29,MATCH(B935&amp;"",'الإعدادات'!$A$15:$A$29,0)),""))</f>
        <v/>
      </c>
      <c r="H935" s="19">
        <f>IF(AND(ISNUMBER(C935),ISNUMBER(D935)),C935+D935,"")</f>
        <v/>
      </c>
      <c r="I935" s="20">
        <f>IF(ISNUMBER(H935),IF(ISNUMBER(F935),IF(F935+G935=0,"",H935/(F935+G935)),""),"")</f>
        <v/>
      </c>
      <c r="J935" s="6">
        <f>IF(AND(A935&amp;""="",B935&amp;""=""),"",IF(A935&amp;""="","بدون طالب",IF(NOT(ISNUMBER(F935)),"مادة غير موجودة",IF(I935="","ناقص",IF(I935&gt;='الإعدادات'!$B$4,"ناجح","متعثر")))))</f>
        <v/>
      </c>
      <c r="K935" s="21">
        <f>IF(J935="","",IF(OR(J935="ناجح",J935="متعثر"),1,0))</f>
        <v/>
      </c>
      <c r="L935" s="19">
        <f>IF(K935=1,C935*INDEX('الإعدادات'!$E$15:$E$29,MATCH(B935&amp;"",'الإعدادات'!$A$15:$A$29,0)),"")</f>
        <v/>
      </c>
      <c r="M935" s="19">
        <f>IF(K935=1,D935*INDEX('الإعدادات'!$E$15:$E$29,MATCH(B935&amp;"",'الإعدادات'!$A$15:$A$29,0)),"")</f>
        <v/>
      </c>
      <c r="N935" s="19">
        <f>IF(K935=1,(F935+G935)*INDEX('الإعدادات'!$E$15:$E$29,MATCH(B935&amp;"",'الإعدادات'!$A$15:$A$29,0)),"")</f>
        <v/>
      </c>
      <c r="O935" s="15">
        <f>IF(J935="متعثر",COUNTIF($J$6:J935,"متعثر"),"")</f>
        <v/>
      </c>
      <c r="P935" s="6">
        <f>IF(J935="","",IF(J935="بدون طالب","اختر الطالب",IF(J935="مادة غير موجودة","اختر المادة من الإعدادات",IF(COUNTIF('الطلاب'!$A$6:$A$305,A935&amp;"")=0,"الطالب غير موجود في الطلاب",IF(IF(ISNUMBER(C935),IF(ISNUMBER(F935),IF(C935&gt;F935,1,0),0),0)=1,"أعمال السنة أكبر من الحد الأقصى",IF(IF(ISNUMBER(D935),IF(ISNUMBER(G935),IF(D935&gt;G935,1,0),0),0)=1,"النهائي أكبر من الحد الأقصى",IF(J935="ناقص","درجة غير مكتوبة","")))))))</f>
        <v/>
      </c>
    </row>
    <row r="936">
      <c r="A936" s="5" t="n"/>
      <c r="B936" s="5" t="n"/>
      <c r="C936" s="18" t="n"/>
      <c r="D936" s="18" t="n"/>
      <c r="E936" s="6">
        <f>IF(B936&amp;""="","",IFERROR(INDEX('الإعدادات'!$B$15:$B$29,MATCH(B936&amp;"",'الإعدادات'!$A$15:$A$29,0)),""))</f>
        <v/>
      </c>
      <c r="F936" s="19">
        <f>IF(B936&amp;""="","",IFERROR(INDEX('الإعدادات'!$C$15:$C$29,MATCH(B936&amp;"",'الإعدادات'!$A$15:$A$29,0)),""))</f>
        <v/>
      </c>
      <c r="G936" s="19">
        <f>IF(B936&amp;""="","",IFERROR(INDEX('الإعدادات'!$D$15:$D$29,MATCH(B936&amp;"",'الإعدادات'!$A$15:$A$29,0)),""))</f>
        <v/>
      </c>
      <c r="H936" s="19">
        <f>IF(AND(ISNUMBER(C936),ISNUMBER(D936)),C936+D936,"")</f>
        <v/>
      </c>
      <c r="I936" s="20">
        <f>IF(ISNUMBER(H936),IF(ISNUMBER(F936),IF(F936+G936=0,"",H936/(F936+G936)),""),"")</f>
        <v/>
      </c>
      <c r="J936" s="6">
        <f>IF(AND(A936&amp;""="",B936&amp;""=""),"",IF(A936&amp;""="","بدون طالب",IF(NOT(ISNUMBER(F936)),"مادة غير موجودة",IF(I936="","ناقص",IF(I936&gt;='الإعدادات'!$B$4,"ناجح","متعثر")))))</f>
        <v/>
      </c>
      <c r="K936" s="21">
        <f>IF(J936="","",IF(OR(J936="ناجح",J936="متعثر"),1,0))</f>
        <v/>
      </c>
      <c r="L936" s="19">
        <f>IF(K936=1,C936*INDEX('الإعدادات'!$E$15:$E$29,MATCH(B936&amp;"",'الإعدادات'!$A$15:$A$29,0)),"")</f>
        <v/>
      </c>
      <c r="M936" s="19">
        <f>IF(K936=1,D936*INDEX('الإعدادات'!$E$15:$E$29,MATCH(B936&amp;"",'الإعدادات'!$A$15:$A$29,0)),"")</f>
        <v/>
      </c>
      <c r="N936" s="19">
        <f>IF(K936=1,(F936+G936)*INDEX('الإعدادات'!$E$15:$E$29,MATCH(B936&amp;"",'الإعدادات'!$A$15:$A$29,0)),"")</f>
        <v/>
      </c>
      <c r="O936" s="15">
        <f>IF(J936="متعثر",COUNTIF($J$6:J936,"متعثر"),"")</f>
        <v/>
      </c>
      <c r="P936" s="6">
        <f>IF(J936="","",IF(J936="بدون طالب","اختر الطالب",IF(J936="مادة غير موجودة","اختر المادة من الإعدادات",IF(COUNTIF('الطلاب'!$A$6:$A$305,A936&amp;"")=0,"الطالب غير موجود في الطلاب",IF(IF(ISNUMBER(C936),IF(ISNUMBER(F936),IF(C936&gt;F936,1,0),0),0)=1,"أعمال السنة أكبر من الحد الأقصى",IF(IF(ISNUMBER(D936),IF(ISNUMBER(G936),IF(D936&gt;G936,1,0),0),0)=1,"النهائي أكبر من الحد الأقصى",IF(J936="ناقص","درجة غير مكتوبة","")))))))</f>
        <v/>
      </c>
    </row>
    <row r="937">
      <c r="A937" s="5" t="n"/>
      <c r="B937" s="5" t="n"/>
      <c r="C937" s="18" t="n"/>
      <c r="D937" s="18" t="n"/>
      <c r="E937" s="6">
        <f>IF(B937&amp;""="","",IFERROR(INDEX('الإعدادات'!$B$15:$B$29,MATCH(B937&amp;"",'الإعدادات'!$A$15:$A$29,0)),""))</f>
        <v/>
      </c>
      <c r="F937" s="19">
        <f>IF(B937&amp;""="","",IFERROR(INDEX('الإعدادات'!$C$15:$C$29,MATCH(B937&amp;"",'الإعدادات'!$A$15:$A$29,0)),""))</f>
        <v/>
      </c>
      <c r="G937" s="19">
        <f>IF(B937&amp;""="","",IFERROR(INDEX('الإعدادات'!$D$15:$D$29,MATCH(B937&amp;"",'الإعدادات'!$A$15:$A$29,0)),""))</f>
        <v/>
      </c>
      <c r="H937" s="19">
        <f>IF(AND(ISNUMBER(C937),ISNUMBER(D937)),C937+D937,"")</f>
        <v/>
      </c>
      <c r="I937" s="20">
        <f>IF(ISNUMBER(H937),IF(ISNUMBER(F937),IF(F937+G937=0,"",H937/(F937+G937)),""),"")</f>
        <v/>
      </c>
      <c r="J937" s="6">
        <f>IF(AND(A937&amp;""="",B937&amp;""=""),"",IF(A937&amp;""="","بدون طالب",IF(NOT(ISNUMBER(F937)),"مادة غير موجودة",IF(I937="","ناقص",IF(I937&gt;='الإعدادات'!$B$4,"ناجح","متعثر")))))</f>
        <v/>
      </c>
      <c r="K937" s="21">
        <f>IF(J937="","",IF(OR(J937="ناجح",J937="متعثر"),1,0))</f>
        <v/>
      </c>
      <c r="L937" s="19">
        <f>IF(K937=1,C937*INDEX('الإعدادات'!$E$15:$E$29,MATCH(B937&amp;"",'الإعدادات'!$A$15:$A$29,0)),"")</f>
        <v/>
      </c>
      <c r="M937" s="19">
        <f>IF(K937=1,D937*INDEX('الإعدادات'!$E$15:$E$29,MATCH(B937&amp;"",'الإعدادات'!$A$15:$A$29,0)),"")</f>
        <v/>
      </c>
      <c r="N937" s="19">
        <f>IF(K937=1,(F937+G937)*INDEX('الإعدادات'!$E$15:$E$29,MATCH(B937&amp;"",'الإعدادات'!$A$15:$A$29,0)),"")</f>
        <v/>
      </c>
      <c r="O937" s="15">
        <f>IF(J937="متعثر",COUNTIF($J$6:J937,"متعثر"),"")</f>
        <v/>
      </c>
      <c r="P937" s="6">
        <f>IF(J937="","",IF(J937="بدون طالب","اختر الطالب",IF(J937="مادة غير موجودة","اختر المادة من الإعدادات",IF(COUNTIF('الطلاب'!$A$6:$A$305,A937&amp;"")=0,"الطالب غير موجود في الطلاب",IF(IF(ISNUMBER(C937),IF(ISNUMBER(F937),IF(C937&gt;F937,1,0),0),0)=1,"أعمال السنة أكبر من الحد الأقصى",IF(IF(ISNUMBER(D937),IF(ISNUMBER(G937),IF(D937&gt;G937,1,0),0),0)=1,"النهائي أكبر من الحد الأقصى",IF(J937="ناقص","درجة غير مكتوبة","")))))))</f>
        <v/>
      </c>
    </row>
    <row r="938">
      <c r="A938" s="5" t="n"/>
      <c r="B938" s="5" t="n"/>
      <c r="C938" s="18" t="n"/>
      <c r="D938" s="18" t="n"/>
      <c r="E938" s="6">
        <f>IF(B938&amp;""="","",IFERROR(INDEX('الإعدادات'!$B$15:$B$29,MATCH(B938&amp;"",'الإعدادات'!$A$15:$A$29,0)),""))</f>
        <v/>
      </c>
      <c r="F938" s="19">
        <f>IF(B938&amp;""="","",IFERROR(INDEX('الإعدادات'!$C$15:$C$29,MATCH(B938&amp;"",'الإعدادات'!$A$15:$A$29,0)),""))</f>
        <v/>
      </c>
      <c r="G938" s="19">
        <f>IF(B938&amp;""="","",IFERROR(INDEX('الإعدادات'!$D$15:$D$29,MATCH(B938&amp;"",'الإعدادات'!$A$15:$A$29,0)),""))</f>
        <v/>
      </c>
      <c r="H938" s="19">
        <f>IF(AND(ISNUMBER(C938),ISNUMBER(D938)),C938+D938,"")</f>
        <v/>
      </c>
      <c r="I938" s="20">
        <f>IF(ISNUMBER(H938),IF(ISNUMBER(F938),IF(F938+G938=0,"",H938/(F938+G938)),""),"")</f>
        <v/>
      </c>
      <c r="J938" s="6">
        <f>IF(AND(A938&amp;""="",B938&amp;""=""),"",IF(A938&amp;""="","بدون طالب",IF(NOT(ISNUMBER(F938)),"مادة غير موجودة",IF(I938="","ناقص",IF(I938&gt;='الإعدادات'!$B$4,"ناجح","متعثر")))))</f>
        <v/>
      </c>
      <c r="K938" s="21">
        <f>IF(J938="","",IF(OR(J938="ناجح",J938="متعثر"),1,0))</f>
        <v/>
      </c>
      <c r="L938" s="19">
        <f>IF(K938=1,C938*INDEX('الإعدادات'!$E$15:$E$29,MATCH(B938&amp;"",'الإعدادات'!$A$15:$A$29,0)),"")</f>
        <v/>
      </c>
      <c r="M938" s="19">
        <f>IF(K938=1,D938*INDEX('الإعدادات'!$E$15:$E$29,MATCH(B938&amp;"",'الإعدادات'!$A$15:$A$29,0)),"")</f>
        <v/>
      </c>
      <c r="N938" s="19">
        <f>IF(K938=1,(F938+G938)*INDEX('الإعدادات'!$E$15:$E$29,MATCH(B938&amp;"",'الإعدادات'!$A$15:$A$29,0)),"")</f>
        <v/>
      </c>
      <c r="O938" s="15">
        <f>IF(J938="متعثر",COUNTIF($J$6:J938,"متعثر"),"")</f>
        <v/>
      </c>
      <c r="P938" s="6">
        <f>IF(J938="","",IF(J938="بدون طالب","اختر الطالب",IF(J938="مادة غير موجودة","اختر المادة من الإعدادات",IF(COUNTIF('الطلاب'!$A$6:$A$305,A938&amp;"")=0,"الطالب غير موجود في الطلاب",IF(IF(ISNUMBER(C938),IF(ISNUMBER(F938),IF(C938&gt;F938,1,0),0),0)=1,"أعمال السنة أكبر من الحد الأقصى",IF(IF(ISNUMBER(D938),IF(ISNUMBER(G938),IF(D938&gt;G938,1,0),0),0)=1,"النهائي أكبر من الحد الأقصى",IF(J938="ناقص","درجة غير مكتوبة","")))))))</f>
        <v/>
      </c>
    </row>
    <row r="939">
      <c r="A939" s="5" t="n"/>
      <c r="B939" s="5" t="n"/>
      <c r="C939" s="18" t="n"/>
      <c r="D939" s="18" t="n"/>
      <c r="E939" s="6">
        <f>IF(B939&amp;""="","",IFERROR(INDEX('الإعدادات'!$B$15:$B$29,MATCH(B939&amp;"",'الإعدادات'!$A$15:$A$29,0)),""))</f>
        <v/>
      </c>
      <c r="F939" s="19">
        <f>IF(B939&amp;""="","",IFERROR(INDEX('الإعدادات'!$C$15:$C$29,MATCH(B939&amp;"",'الإعدادات'!$A$15:$A$29,0)),""))</f>
        <v/>
      </c>
      <c r="G939" s="19">
        <f>IF(B939&amp;""="","",IFERROR(INDEX('الإعدادات'!$D$15:$D$29,MATCH(B939&amp;"",'الإعدادات'!$A$15:$A$29,0)),""))</f>
        <v/>
      </c>
      <c r="H939" s="19">
        <f>IF(AND(ISNUMBER(C939),ISNUMBER(D939)),C939+D939,"")</f>
        <v/>
      </c>
      <c r="I939" s="20">
        <f>IF(ISNUMBER(H939),IF(ISNUMBER(F939),IF(F939+G939=0,"",H939/(F939+G939)),""),"")</f>
        <v/>
      </c>
      <c r="J939" s="6">
        <f>IF(AND(A939&amp;""="",B939&amp;""=""),"",IF(A939&amp;""="","بدون طالب",IF(NOT(ISNUMBER(F939)),"مادة غير موجودة",IF(I939="","ناقص",IF(I939&gt;='الإعدادات'!$B$4,"ناجح","متعثر")))))</f>
        <v/>
      </c>
      <c r="K939" s="21">
        <f>IF(J939="","",IF(OR(J939="ناجح",J939="متعثر"),1,0))</f>
        <v/>
      </c>
      <c r="L939" s="19">
        <f>IF(K939=1,C939*INDEX('الإعدادات'!$E$15:$E$29,MATCH(B939&amp;"",'الإعدادات'!$A$15:$A$29,0)),"")</f>
        <v/>
      </c>
      <c r="M939" s="19">
        <f>IF(K939=1,D939*INDEX('الإعدادات'!$E$15:$E$29,MATCH(B939&amp;"",'الإعدادات'!$A$15:$A$29,0)),"")</f>
        <v/>
      </c>
      <c r="N939" s="19">
        <f>IF(K939=1,(F939+G939)*INDEX('الإعدادات'!$E$15:$E$29,MATCH(B939&amp;"",'الإعدادات'!$A$15:$A$29,0)),"")</f>
        <v/>
      </c>
      <c r="O939" s="15">
        <f>IF(J939="متعثر",COUNTIF($J$6:J939,"متعثر"),"")</f>
        <v/>
      </c>
      <c r="P939" s="6">
        <f>IF(J939="","",IF(J939="بدون طالب","اختر الطالب",IF(J939="مادة غير موجودة","اختر المادة من الإعدادات",IF(COUNTIF('الطلاب'!$A$6:$A$305,A939&amp;"")=0,"الطالب غير موجود في الطلاب",IF(IF(ISNUMBER(C939),IF(ISNUMBER(F939),IF(C939&gt;F939,1,0),0),0)=1,"أعمال السنة أكبر من الحد الأقصى",IF(IF(ISNUMBER(D939),IF(ISNUMBER(G939),IF(D939&gt;G939,1,0),0),0)=1,"النهائي أكبر من الحد الأقصى",IF(J939="ناقص","درجة غير مكتوبة","")))))))</f>
        <v/>
      </c>
    </row>
    <row r="940">
      <c r="A940" s="5" t="n"/>
      <c r="B940" s="5" t="n"/>
      <c r="C940" s="18" t="n"/>
      <c r="D940" s="18" t="n"/>
      <c r="E940" s="6">
        <f>IF(B940&amp;""="","",IFERROR(INDEX('الإعدادات'!$B$15:$B$29,MATCH(B940&amp;"",'الإعدادات'!$A$15:$A$29,0)),""))</f>
        <v/>
      </c>
      <c r="F940" s="19">
        <f>IF(B940&amp;""="","",IFERROR(INDEX('الإعدادات'!$C$15:$C$29,MATCH(B940&amp;"",'الإعدادات'!$A$15:$A$29,0)),""))</f>
        <v/>
      </c>
      <c r="G940" s="19">
        <f>IF(B940&amp;""="","",IFERROR(INDEX('الإعدادات'!$D$15:$D$29,MATCH(B940&amp;"",'الإعدادات'!$A$15:$A$29,0)),""))</f>
        <v/>
      </c>
      <c r="H940" s="19">
        <f>IF(AND(ISNUMBER(C940),ISNUMBER(D940)),C940+D940,"")</f>
        <v/>
      </c>
      <c r="I940" s="20">
        <f>IF(ISNUMBER(H940),IF(ISNUMBER(F940),IF(F940+G940=0,"",H940/(F940+G940)),""),"")</f>
        <v/>
      </c>
      <c r="J940" s="6">
        <f>IF(AND(A940&amp;""="",B940&amp;""=""),"",IF(A940&amp;""="","بدون طالب",IF(NOT(ISNUMBER(F940)),"مادة غير موجودة",IF(I940="","ناقص",IF(I940&gt;='الإعدادات'!$B$4,"ناجح","متعثر")))))</f>
        <v/>
      </c>
      <c r="K940" s="21">
        <f>IF(J940="","",IF(OR(J940="ناجح",J940="متعثر"),1,0))</f>
        <v/>
      </c>
      <c r="L940" s="19">
        <f>IF(K940=1,C940*INDEX('الإعدادات'!$E$15:$E$29,MATCH(B940&amp;"",'الإعدادات'!$A$15:$A$29,0)),"")</f>
        <v/>
      </c>
      <c r="M940" s="19">
        <f>IF(K940=1,D940*INDEX('الإعدادات'!$E$15:$E$29,MATCH(B940&amp;"",'الإعدادات'!$A$15:$A$29,0)),"")</f>
        <v/>
      </c>
      <c r="N940" s="19">
        <f>IF(K940=1,(F940+G940)*INDEX('الإعدادات'!$E$15:$E$29,MATCH(B940&amp;"",'الإعدادات'!$A$15:$A$29,0)),"")</f>
        <v/>
      </c>
      <c r="O940" s="15">
        <f>IF(J940="متعثر",COUNTIF($J$6:J940,"متعثر"),"")</f>
        <v/>
      </c>
      <c r="P940" s="6">
        <f>IF(J940="","",IF(J940="بدون طالب","اختر الطالب",IF(J940="مادة غير موجودة","اختر المادة من الإعدادات",IF(COUNTIF('الطلاب'!$A$6:$A$305,A940&amp;"")=0,"الطالب غير موجود في الطلاب",IF(IF(ISNUMBER(C940),IF(ISNUMBER(F940),IF(C940&gt;F940,1,0),0),0)=1,"أعمال السنة أكبر من الحد الأقصى",IF(IF(ISNUMBER(D940),IF(ISNUMBER(G940),IF(D940&gt;G940,1,0),0),0)=1,"النهائي أكبر من الحد الأقصى",IF(J940="ناقص","درجة غير مكتوبة","")))))))</f>
        <v/>
      </c>
    </row>
    <row r="941">
      <c r="A941" s="5" t="n"/>
      <c r="B941" s="5" t="n"/>
      <c r="C941" s="18" t="n"/>
      <c r="D941" s="18" t="n"/>
      <c r="E941" s="6">
        <f>IF(B941&amp;""="","",IFERROR(INDEX('الإعدادات'!$B$15:$B$29,MATCH(B941&amp;"",'الإعدادات'!$A$15:$A$29,0)),""))</f>
        <v/>
      </c>
      <c r="F941" s="19">
        <f>IF(B941&amp;""="","",IFERROR(INDEX('الإعدادات'!$C$15:$C$29,MATCH(B941&amp;"",'الإعدادات'!$A$15:$A$29,0)),""))</f>
        <v/>
      </c>
      <c r="G941" s="19">
        <f>IF(B941&amp;""="","",IFERROR(INDEX('الإعدادات'!$D$15:$D$29,MATCH(B941&amp;"",'الإعدادات'!$A$15:$A$29,0)),""))</f>
        <v/>
      </c>
      <c r="H941" s="19">
        <f>IF(AND(ISNUMBER(C941),ISNUMBER(D941)),C941+D941,"")</f>
        <v/>
      </c>
      <c r="I941" s="20">
        <f>IF(ISNUMBER(H941),IF(ISNUMBER(F941),IF(F941+G941=0,"",H941/(F941+G941)),""),"")</f>
        <v/>
      </c>
      <c r="J941" s="6">
        <f>IF(AND(A941&amp;""="",B941&amp;""=""),"",IF(A941&amp;""="","بدون طالب",IF(NOT(ISNUMBER(F941)),"مادة غير موجودة",IF(I941="","ناقص",IF(I941&gt;='الإعدادات'!$B$4,"ناجح","متعثر")))))</f>
        <v/>
      </c>
      <c r="K941" s="21">
        <f>IF(J941="","",IF(OR(J941="ناجح",J941="متعثر"),1,0))</f>
        <v/>
      </c>
      <c r="L941" s="19">
        <f>IF(K941=1,C941*INDEX('الإعدادات'!$E$15:$E$29,MATCH(B941&amp;"",'الإعدادات'!$A$15:$A$29,0)),"")</f>
        <v/>
      </c>
      <c r="M941" s="19">
        <f>IF(K941=1,D941*INDEX('الإعدادات'!$E$15:$E$29,MATCH(B941&amp;"",'الإعدادات'!$A$15:$A$29,0)),"")</f>
        <v/>
      </c>
      <c r="N941" s="19">
        <f>IF(K941=1,(F941+G941)*INDEX('الإعدادات'!$E$15:$E$29,MATCH(B941&amp;"",'الإعدادات'!$A$15:$A$29,0)),"")</f>
        <v/>
      </c>
      <c r="O941" s="15">
        <f>IF(J941="متعثر",COUNTIF($J$6:J941,"متعثر"),"")</f>
        <v/>
      </c>
      <c r="P941" s="6">
        <f>IF(J941="","",IF(J941="بدون طالب","اختر الطالب",IF(J941="مادة غير موجودة","اختر المادة من الإعدادات",IF(COUNTIF('الطلاب'!$A$6:$A$305,A941&amp;"")=0,"الطالب غير موجود في الطلاب",IF(IF(ISNUMBER(C941),IF(ISNUMBER(F941),IF(C941&gt;F941,1,0),0),0)=1,"أعمال السنة أكبر من الحد الأقصى",IF(IF(ISNUMBER(D941),IF(ISNUMBER(G941),IF(D941&gt;G941,1,0),0),0)=1,"النهائي أكبر من الحد الأقصى",IF(J941="ناقص","درجة غير مكتوبة","")))))))</f>
        <v/>
      </c>
    </row>
    <row r="942">
      <c r="A942" s="5" t="n"/>
      <c r="B942" s="5" t="n"/>
      <c r="C942" s="18" t="n"/>
      <c r="D942" s="18" t="n"/>
      <c r="E942" s="6">
        <f>IF(B942&amp;""="","",IFERROR(INDEX('الإعدادات'!$B$15:$B$29,MATCH(B942&amp;"",'الإعدادات'!$A$15:$A$29,0)),""))</f>
        <v/>
      </c>
      <c r="F942" s="19">
        <f>IF(B942&amp;""="","",IFERROR(INDEX('الإعدادات'!$C$15:$C$29,MATCH(B942&amp;"",'الإعدادات'!$A$15:$A$29,0)),""))</f>
        <v/>
      </c>
      <c r="G942" s="19">
        <f>IF(B942&amp;""="","",IFERROR(INDEX('الإعدادات'!$D$15:$D$29,MATCH(B942&amp;"",'الإعدادات'!$A$15:$A$29,0)),""))</f>
        <v/>
      </c>
      <c r="H942" s="19">
        <f>IF(AND(ISNUMBER(C942),ISNUMBER(D942)),C942+D942,"")</f>
        <v/>
      </c>
      <c r="I942" s="20">
        <f>IF(ISNUMBER(H942),IF(ISNUMBER(F942),IF(F942+G942=0,"",H942/(F942+G942)),""),"")</f>
        <v/>
      </c>
      <c r="J942" s="6">
        <f>IF(AND(A942&amp;""="",B942&amp;""=""),"",IF(A942&amp;""="","بدون طالب",IF(NOT(ISNUMBER(F942)),"مادة غير موجودة",IF(I942="","ناقص",IF(I942&gt;='الإعدادات'!$B$4,"ناجح","متعثر")))))</f>
        <v/>
      </c>
      <c r="K942" s="21">
        <f>IF(J942="","",IF(OR(J942="ناجح",J942="متعثر"),1,0))</f>
        <v/>
      </c>
      <c r="L942" s="19">
        <f>IF(K942=1,C942*INDEX('الإعدادات'!$E$15:$E$29,MATCH(B942&amp;"",'الإعدادات'!$A$15:$A$29,0)),"")</f>
        <v/>
      </c>
      <c r="M942" s="19">
        <f>IF(K942=1,D942*INDEX('الإعدادات'!$E$15:$E$29,MATCH(B942&amp;"",'الإعدادات'!$A$15:$A$29,0)),"")</f>
        <v/>
      </c>
      <c r="N942" s="19">
        <f>IF(K942=1,(F942+G942)*INDEX('الإعدادات'!$E$15:$E$29,MATCH(B942&amp;"",'الإعدادات'!$A$15:$A$29,0)),"")</f>
        <v/>
      </c>
      <c r="O942" s="15">
        <f>IF(J942="متعثر",COUNTIF($J$6:J942,"متعثر"),"")</f>
        <v/>
      </c>
      <c r="P942" s="6">
        <f>IF(J942="","",IF(J942="بدون طالب","اختر الطالب",IF(J942="مادة غير موجودة","اختر المادة من الإعدادات",IF(COUNTIF('الطلاب'!$A$6:$A$305,A942&amp;"")=0,"الطالب غير موجود في الطلاب",IF(IF(ISNUMBER(C942),IF(ISNUMBER(F942),IF(C942&gt;F942,1,0),0),0)=1,"أعمال السنة أكبر من الحد الأقصى",IF(IF(ISNUMBER(D942),IF(ISNUMBER(G942),IF(D942&gt;G942,1,0),0),0)=1,"النهائي أكبر من الحد الأقصى",IF(J942="ناقص","درجة غير مكتوبة","")))))))</f>
        <v/>
      </c>
    </row>
    <row r="943">
      <c r="A943" s="5" t="n"/>
      <c r="B943" s="5" t="n"/>
      <c r="C943" s="18" t="n"/>
      <c r="D943" s="18" t="n"/>
      <c r="E943" s="6">
        <f>IF(B943&amp;""="","",IFERROR(INDEX('الإعدادات'!$B$15:$B$29,MATCH(B943&amp;"",'الإعدادات'!$A$15:$A$29,0)),""))</f>
        <v/>
      </c>
      <c r="F943" s="19">
        <f>IF(B943&amp;""="","",IFERROR(INDEX('الإعدادات'!$C$15:$C$29,MATCH(B943&amp;"",'الإعدادات'!$A$15:$A$29,0)),""))</f>
        <v/>
      </c>
      <c r="G943" s="19">
        <f>IF(B943&amp;""="","",IFERROR(INDEX('الإعدادات'!$D$15:$D$29,MATCH(B943&amp;"",'الإعدادات'!$A$15:$A$29,0)),""))</f>
        <v/>
      </c>
      <c r="H943" s="19">
        <f>IF(AND(ISNUMBER(C943),ISNUMBER(D943)),C943+D943,"")</f>
        <v/>
      </c>
      <c r="I943" s="20">
        <f>IF(ISNUMBER(H943),IF(ISNUMBER(F943),IF(F943+G943=0,"",H943/(F943+G943)),""),"")</f>
        <v/>
      </c>
      <c r="J943" s="6">
        <f>IF(AND(A943&amp;""="",B943&amp;""=""),"",IF(A943&amp;""="","بدون طالب",IF(NOT(ISNUMBER(F943)),"مادة غير موجودة",IF(I943="","ناقص",IF(I943&gt;='الإعدادات'!$B$4,"ناجح","متعثر")))))</f>
        <v/>
      </c>
      <c r="K943" s="21">
        <f>IF(J943="","",IF(OR(J943="ناجح",J943="متعثر"),1,0))</f>
        <v/>
      </c>
      <c r="L943" s="19">
        <f>IF(K943=1,C943*INDEX('الإعدادات'!$E$15:$E$29,MATCH(B943&amp;"",'الإعدادات'!$A$15:$A$29,0)),"")</f>
        <v/>
      </c>
      <c r="M943" s="19">
        <f>IF(K943=1,D943*INDEX('الإعدادات'!$E$15:$E$29,MATCH(B943&amp;"",'الإعدادات'!$A$15:$A$29,0)),"")</f>
        <v/>
      </c>
      <c r="N943" s="19">
        <f>IF(K943=1,(F943+G943)*INDEX('الإعدادات'!$E$15:$E$29,MATCH(B943&amp;"",'الإعدادات'!$A$15:$A$29,0)),"")</f>
        <v/>
      </c>
      <c r="O943" s="15">
        <f>IF(J943="متعثر",COUNTIF($J$6:J943,"متعثر"),"")</f>
        <v/>
      </c>
      <c r="P943" s="6">
        <f>IF(J943="","",IF(J943="بدون طالب","اختر الطالب",IF(J943="مادة غير موجودة","اختر المادة من الإعدادات",IF(COUNTIF('الطلاب'!$A$6:$A$305,A943&amp;"")=0,"الطالب غير موجود في الطلاب",IF(IF(ISNUMBER(C943),IF(ISNUMBER(F943),IF(C943&gt;F943,1,0),0),0)=1,"أعمال السنة أكبر من الحد الأقصى",IF(IF(ISNUMBER(D943),IF(ISNUMBER(G943),IF(D943&gt;G943,1,0),0),0)=1,"النهائي أكبر من الحد الأقصى",IF(J943="ناقص","درجة غير مكتوبة","")))))))</f>
        <v/>
      </c>
    </row>
    <row r="944">
      <c r="A944" s="5" t="n"/>
      <c r="B944" s="5" t="n"/>
      <c r="C944" s="18" t="n"/>
      <c r="D944" s="18" t="n"/>
      <c r="E944" s="6">
        <f>IF(B944&amp;""="","",IFERROR(INDEX('الإعدادات'!$B$15:$B$29,MATCH(B944&amp;"",'الإعدادات'!$A$15:$A$29,0)),""))</f>
        <v/>
      </c>
      <c r="F944" s="19">
        <f>IF(B944&amp;""="","",IFERROR(INDEX('الإعدادات'!$C$15:$C$29,MATCH(B944&amp;"",'الإعدادات'!$A$15:$A$29,0)),""))</f>
        <v/>
      </c>
      <c r="G944" s="19">
        <f>IF(B944&amp;""="","",IFERROR(INDEX('الإعدادات'!$D$15:$D$29,MATCH(B944&amp;"",'الإعدادات'!$A$15:$A$29,0)),""))</f>
        <v/>
      </c>
      <c r="H944" s="19">
        <f>IF(AND(ISNUMBER(C944),ISNUMBER(D944)),C944+D944,"")</f>
        <v/>
      </c>
      <c r="I944" s="20">
        <f>IF(ISNUMBER(H944),IF(ISNUMBER(F944),IF(F944+G944=0,"",H944/(F944+G944)),""),"")</f>
        <v/>
      </c>
      <c r="J944" s="6">
        <f>IF(AND(A944&amp;""="",B944&amp;""=""),"",IF(A944&amp;""="","بدون طالب",IF(NOT(ISNUMBER(F944)),"مادة غير موجودة",IF(I944="","ناقص",IF(I944&gt;='الإعدادات'!$B$4,"ناجح","متعثر")))))</f>
        <v/>
      </c>
      <c r="K944" s="21">
        <f>IF(J944="","",IF(OR(J944="ناجح",J944="متعثر"),1,0))</f>
        <v/>
      </c>
      <c r="L944" s="19">
        <f>IF(K944=1,C944*INDEX('الإعدادات'!$E$15:$E$29,MATCH(B944&amp;"",'الإعدادات'!$A$15:$A$29,0)),"")</f>
        <v/>
      </c>
      <c r="M944" s="19">
        <f>IF(K944=1,D944*INDEX('الإعدادات'!$E$15:$E$29,MATCH(B944&amp;"",'الإعدادات'!$A$15:$A$29,0)),"")</f>
        <v/>
      </c>
      <c r="N944" s="19">
        <f>IF(K944=1,(F944+G944)*INDEX('الإعدادات'!$E$15:$E$29,MATCH(B944&amp;"",'الإعدادات'!$A$15:$A$29,0)),"")</f>
        <v/>
      </c>
      <c r="O944" s="15">
        <f>IF(J944="متعثر",COUNTIF($J$6:J944,"متعثر"),"")</f>
        <v/>
      </c>
      <c r="P944" s="6">
        <f>IF(J944="","",IF(J944="بدون طالب","اختر الطالب",IF(J944="مادة غير موجودة","اختر المادة من الإعدادات",IF(COUNTIF('الطلاب'!$A$6:$A$305,A944&amp;"")=0,"الطالب غير موجود في الطلاب",IF(IF(ISNUMBER(C944),IF(ISNUMBER(F944),IF(C944&gt;F944,1,0),0),0)=1,"أعمال السنة أكبر من الحد الأقصى",IF(IF(ISNUMBER(D944),IF(ISNUMBER(G944),IF(D944&gt;G944,1,0),0),0)=1,"النهائي أكبر من الحد الأقصى",IF(J944="ناقص","درجة غير مكتوبة","")))))))</f>
        <v/>
      </c>
    </row>
    <row r="945">
      <c r="A945" s="5" t="n"/>
      <c r="B945" s="5" t="n"/>
      <c r="C945" s="18" t="n"/>
      <c r="D945" s="18" t="n"/>
      <c r="E945" s="6">
        <f>IF(B945&amp;""="","",IFERROR(INDEX('الإعدادات'!$B$15:$B$29,MATCH(B945&amp;"",'الإعدادات'!$A$15:$A$29,0)),""))</f>
        <v/>
      </c>
      <c r="F945" s="19">
        <f>IF(B945&amp;""="","",IFERROR(INDEX('الإعدادات'!$C$15:$C$29,MATCH(B945&amp;"",'الإعدادات'!$A$15:$A$29,0)),""))</f>
        <v/>
      </c>
      <c r="G945" s="19">
        <f>IF(B945&amp;""="","",IFERROR(INDEX('الإعدادات'!$D$15:$D$29,MATCH(B945&amp;"",'الإعدادات'!$A$15:$A$29,0)),""))</f>
        <v/>
      </c>
      <c r="H945" s="19">
        <f>IF(AND(ISNUMBER(C945),ISNUMBER(D945)),C945+D945,"")</f>
        <v/>
      </c>
      <c r="I945" s="20">
        <f>IF(ISNUMBER(H945),IF(ISNUMBER(F945),IF(F945+G945=0,"",H945/(F945+G945)),""),"")</f>
        <v/>
      </c>
      <c r="J945" s="6">
        <f>IF(AND(A945&amp;""="",B945&amp;""=""),"",IF(A945&amp;""="","بدون طالب",IF(NOT(ISNUMBER(F945)),"مادة غير موجودة",IF(I945="","ناقص",IF(I945&gt;='الإعدادات'!$B$4,"ناجح","متعثر")))))</f>
        <v/>
      </c>
      <c r="K945" s="21">
        <f>IF(J945="","",IF(OR(J945="ناجح",J945="متعثر"),1,0))</f>
        <v/>
      </c>
      <c r="L945" s="19">
        <f>IF(K945=1,C945*INDEX('الإعدادات'!$E$15:$E$29,MATCH(B945&amp;"",'الإعدادات'!$A$15:$A$29,0)),"")</f>
        <v/>
      </c>
      <c r="M945" s="19">
        <f>IF(K945=1,D945*INDEX('الإعدادات'!$E$15:$E$29,MATCH(B945&amp;"",'الإعدادات'!$A$15:$A$29,0)),"")</f>
        <v/>
      </c>
      <c r="N945" s="19">
        <f>IF(K945=1,(F945+G945)*INDEX('الإعدادات'!$E$15:$E$29,MATCH(B945&amp;"",'الإعدادات'!$A$15:$A$29,0)),"")</f>
        <v/>
      </c>
      <c r="O945" s="15">
        <f>IF(J945="متعثر",COUNTIF($J$6:J945,"متعثر"),"")</f>
        <v/>
      </c>
      <c r="P945" s="6">
        <f>IF(J945="","",IF(J945="بدون طالب","اختر الطالب",IF(J945="مادة غير موجودة","اختر المادة من الإعدادات",IF(COUNTIF('الطلاب'!$A$6:$A$305,A945&amp;"")=0,"الطالب غير موجود في الطلاب",IF(IF(ISNUMBER(C945),IF(ISNUMBER(F945),IF(C945&gt;F945,1,0),0),0)=1,"أعمال السنة أكبر من الحد الأقصى",IF(IF(ISNUMBER(D945),IF(ISNUMBER(G945),IF(D945&gt;G945,1,0),0),0)=1,"النهائي أكبر من الحد الأقصى",IF(J945="ناقص","درجة غير مكتوبة","")))))))</f>
        <v/>
      </c>
    </row>
    <row r="946">
      <c r="A946" s="5" t="n"/>
      <c r="B946" s="5" t="n"/>
      <c r="C946" s="18" t="n"/>
      <c r="D946" s="18" t="n"/>
      <c r="E946" s="6">
        <f>IF(B946&amp;""="","",IFERROR(INDEX('الإعدادات'!$B$15:$B$29,MATCH(B946&amp;"",'الإعدادات'!$A$15:$A$29,0)),""))</f>
        <v/>
      </c>
      <c r="F946" s="19">
        <f>IF(B946&amp;""="","",IFERROR(INDEX('الإعدادات'!$C$15:$C$29,MATCH(B946&amp;"",'الإعدادات'!$A$15:$A$29,0)),""))</f>
        <v/>
      </c>
      <c r="G946" s="19">
        <f>IF(B946&amp;""="","",IFERROR(INDEX('الإعدادات'!$D$15:$D$29,MATCH(B946&amp;"",'الإعدادات'!$A$15:$A$29,0)),""))</f>
        <v/>
      </c>
      <c r="H946" s="19">
        <f>IF(AND(ISNUMBER(C946),ISNUMBER(D946)),C946+D946,"")</f>
        <v/>
      </c>
      <c r="I946" s="20">
        <f>IF(ISNUMBER(H946),IF(ISNUMBER(F946),IF(F946+G946=0,"",H946/(F946+G946)),""),"")</f>
        <v/>
      </c>
      <c r="J946" s="6">
        <f>IF(AND(A946&amp;""="",B946&amp;""=""),"",IF(A946&amp;""="","بدون طالب",IF(NOT(ISNUMBER(F946)),"مادة غير موجودة",IF(I946="","ناقص",IF(I946&gt;='الإعدادات'!$B$4,"ناجح","متعثر")))))</f>
        <v/>
      </c>
      <c r="K946" s="21">
        <f>IF(J946="","",IF(OR(J946="ناجح",J946="متعثر"),1,0))</f>
        <v/>
      </c>
      <c r="L946" s="19">
        <f>IF(K946=1,C946*INDEX('الإعدادات'!$E$15:$E$29,MATCH(B946&amp;"",'الإعدادات'!$A$15:$A$29,0)),"")</f>
        <v/>
      </c>
      <c r="M946" s="19">
        <f>IF(K946=1,D946*INDEX('الإعدادات'!$E$15:$E$29,MATCH(B946&amp;"",'الإعدادات'!$A$15:$A$29,0)),"")</f>
        <v/>
      </c>
      <c r="N946" s="19">
        <f>IF(K946=1,(F946+G946)*INDEX('الإعدادات'!$E$15:$E$29,MATCH(B946&amp;"",'الإعدادات'!$A$15:$A$29,0)),"")</f>
        <v/>
      </c>
      <c r="O946" s="15">
        <f>IF(J946="متعثر",COUNTIF($J$6:J946,"متعثر"),"")</f>
        <v/>
      </c>
      <c r="P946" s="6">
        <f>IF(J946="","",IF(J946="بدون طالب","اختر الطالب",IF(J946="مادة غير موجودة","اختر المادة من الإعدادات",IF(COUNTIF('الطلاب'!$A$6:$A$305,A946&amp;"")=0,"الطالب غير موجود في الطلاب",IF(IF(ISNUMBER(C946),IF(ISNUMBER(F946),IF(C946&gt;F946,1,0),0),0)=1,"أعمال السنة أكبر من الحد الأقصى",IF(IF(ISNUMBER(D946),IF(ISNUMBER(G946),IF(D946&gt;G946,1,0),0),0)=1,"النهائي أكبر من الحد الأقصى",IF(J946="ناقص","درجة غير مكتوبة","")))))))</f>
        <v/>
      </c>
    </row>
    <row r="947">
      <c r="A947" s="5" t="n"/>
      <c r="B947" s="5" t="n"/>
      <c r="C947" s="18" t="n"/>
      <c r="D947" s="18" t="n"/>
      <c r="E947" s="6">
        <f>IF(B947&amp;""="","",IFERROR(INDEX('الإعدادات'!$B$15:$B$29,MATCH(B947&amp;"",'الإعدادات'!$A$15:$A$29,0)),""))</f>
        <v/>
      </c>
      <c r="F947" s="19">
        <f>IF(B947&amp;""="","",IFERROR(INDEX('الإعدادات'!$C$15:$C$29,MATCH(B947&amp;"",'الإعدادات'!$A$15:$A$29,0)),""))</f>
        <v/>
      </c>
      <c r="G947" s="19">
        <f>IF(B947&amp;""="","",IFERROR(INDEX('الإعدادات'!$D$15:$D$29,MATCH(B947&amp;"",'الإعدادات'!$A$15:$A$29,0)),""))</f>
        <v/>
      </c>
      <c r="H947" s="19">
        <f>IF(AND(ISNUMBER(C947),ISNUMBER(D947)),C947+D947,"")</f>
        <v/>
      </c>
      <c r="I947" s="20">
        <f>IF(ISNUMBER(H947),IF(ISNUMBER(F947),IF(F947+G947=0,"",H947/(F947+G947)),""),"")</f>
        <v/>
      </c>
      <c r="J947" s="6">
        <f>IF(AND(A947&amp;""="",B947&amp;""=""),"",IF(A947&amp;""="","بدون طالب",IF(NOT(ISNUMBER(F947)),"مادة غير موجودة",IF(I947="","ناقص",IF(I947&gt;='الإعدادات'!$B$4,"ناجح","متعثر")))))</f>
        <v/>
      </c>
      <c r="K947" s="21">
        <f>IF(J947="","",IF(OR(J947="ناجح",J947="متعثر"),1,0))</f>
        <v/>
      </c>
      <c r="L947" s="19">
        <f>IF(K947=1,C947*INDEX('الإعدادات'!$E$15:$E$29,MATCH(B947&amp;"",'الإعدادات'!$A$15:$A$29,0)),"")</f>
        <v/>
      </c>
      <c r="M947" s="19">
        <f>IF(K947=1,D947*INDEX('الإعدادات'!$E$15:$E$29,MATCH(B947&amp;"",'الإعدادات'!$A$15:$A$29,0)),"")</f>
        <v/>
      </c>
      <c r="N947" s="19">
        <f>IF(K947=1,(F947+G947)*INDEX('الإعدادات'!$E$15:$E$29,MATCH(B947&amp;"",'الإعدادات'!$A$15:$A$29,0)),"")</f>
        <v/>
      </c>
      <c r="O947" s="15">
        <f>IF(J947="متعثر",COUNTIF($J$6:J947,"متعثر"),"")</f>
        <v/>
      </c>
      <c r="P947" s="6">
        <f>IF(J947="","",IF(J947="بدون طالب","اختر الطالب",IF(J947="مادة غير موجودة","اختر المادة من الإعدادات",IF(COUNTIF('الطلاب'!$A$6:$A$305,A947&amp;"")=0,"الطالب غير موجود في الطلاب",IF(IF(ISNUMBER(C947),IF(ISNUMBER(F947),IF(C947&gt;F947,1,0),0),0)=1,"أعمال السنة أكبر من الحد الأقصى",IF(IF(ISNUMBER(D947),IF(ISNUMBER(G947),IF(D947&gt;G947,1,0),0),0)=1,"النهائي أكبر من الحد الأقصى",IF(J947="ناقص","درجة غير مكتوبة","")))))))</f>
        <v/>
      </c>
    </row>
    <row r="948">
      <c r="A948" s="5" t="n"/>
      <c r="B948" s="5" t="n"/>
      <c r="C948" s="18" t="n"/>
      <c r="D948" s="18" t="n"/>
      <c r="E948" s="6">
        <f>IF(B948&amp;""="","",IFERROR(INDEX('الإعدادات'!$B$15:$B$29,MATCH(B948&amp;"",'الإعدادات'!$A$15:$A$29,0)),""))</f>
        <v/>
      </c>
      <c r="F948" s="19">
        <f>IF(B948&amp;""="","",IFERROR(INDEX('الإعدادات'!$C$15:$C$29,MATCH(B948&amp;"",'الإعدادات'!$A$15:$A$29,0)),""))</f>
        <v/>
      </c>
      <c r="G948" s="19">
        <f>IF(B948&amp;""="","",IFERROR(INDEX('الإعدادات'!$D$15:$D$29,MATCH(B948&amp;"",'الإعدادات'!$A$15:$A$29,0)),""))</f>
        <v/>
      </c>
      <c r="H948" s="19">
        <f>IF(AND(ISNUMBER(C948),ISNUMBER(D948)),C948+D948,"")</f>
        <v/>
      </c>
      <c r="I948" s="20">
        <f>IF(ISNUMBER(H948),IF(ISNUMBER(F948),IF(F948+G948=0,"",H948/(F948+G948)),""),"")</f>
        <v/>
      </c>
      <c r="J948" s="6">
        <f>IF(AND(A948&amp;""="",B948&amp;""=""),"",IF(A948&amp;""="","بدون طالب",IF(NOT(ISNUMBER(F948)),"مادة غير موجودة",IF(I948="","ناقص",IF(I948&gt;='الإعدادات'!$B$4,"ناجح","متعثر")))))</f>
        <v/>
      </c>
      <c r="K948" s="21">
        <f>IF(J948="","",IF(OR(J948="ناجح",J948="متعثر"),1,0))</f>
        <v/>
      </c>
      <c r="L948" s="19">
        <f>IF(K948=1,C948*INDEX('الإعدادات'!$E$15:$E$29,MATCH(B948&amp;"",'الإعدادات'!$A$15:$A$29,0)),"")</f>
        <v/>
      </c>
      <c r="M948" s="19">
        <f>IF(K948=1,D948*INDEX('الإعدادات'!$E$15:$E$29,MATCH(B948&amp;"",'الإعدادات'!$A$15:$A$29,0)),"")</f>
        <v/>
      </c>
      <c r="N948" s="19">
        <f>IF(K948=1,(F948+G948)*INDEX('الإعدادات'!$E$15:$E$29,MATCH(B948&amp;"",'الإعدادات'!$A$15:$A$29,0)),"")</f>
        <v/>
      </c>
      <c r="O948" s="15">
        <f>IF(J948="متعثر",COUNTIF($J$6:J948,"متعثر"),"")</f>
        <v/>
      </c>
      <c r="P948" s="6">
        <f>IF(J948="","",IF(J948="بدون طالب","اختر الطالب",IF(J948="مادة غير موجودة","اختر المادة من الإعدادات",IF(COUNTIF('الطلاب'!$A$6:$A$305,A948&amp;"")=0,"الطالب غير موجود في الطلاب",IF(IF(ISNUMBER(C948),IF(ISNUMBER(F948),IF(C948&gt;F948,1,0),0),0)=1,"أعمال السنة أكبر من الحد الأقصى",IF(IF(ISNUMBER(D948),IF(ISNUMBER(G948),IF(D948&gt;G948,1,0),0),0)=1,"النهائي أكبر من الحد الأقصى",IF(J948="ناقص","درجة غير مكتوبة","")))))))</f>
        <v/>
      </c>
    </row>
    <row r="949">
      <c r="A949" s="5" t="n"/>
      <c r="B949" s="5" t="n"/>
      <c r="C949" s="18" t="n"/>
      <c r="D949" s="18" t="n"/>
      <c r="E949" s="6">
        <f>IF(B949&amp;""="","",IFERROR(INDEX('الإعدادات'!$B$15:$B$29,MATCH(B949&amp;"",'الإعدادات'!$A$15:$A$29,0)),""))</f>
        <v/>
      </c>
      <c r="F949" s="19">
        <f>IF(B949&amp;""="","",IFERROR(INDEX('الإعدادات'!$C$15:$C$29,MATCH(B949&amp;"",'الإعدادات'!$A$15:$A$29,0)),""))</f>
        <v/>
      </c>
      <c r="G949" s="19">
        <f>IF(B949&amp;""="","",IFERROR(INDEX('الإعدادات'!$D$15:$D$29,MATCH(B949&amp;"",'الإعدادات'!$A$15:$A$29,0)),""))</f>
        <v/>
      </c>
      <c r="H949" s="19">
        <f>IF(AND(ISNUMBER(C949),ISNUMBER(D949)),C949+D949,"")</f>
        <v/>
      </c>
      <c r="I949" s="20">
        <f>IF(ISNUMBER(H949),IF(ISNUMBER(F949),IF(F949+G949=0,"",H949/(F949+G949)),""),"")</f>
        <v/>
      </c>
      <c r="J949" s="6">
        <f>IF(AND(A949&amp;""="",B949&amp;""=""),"",IF(A949&amp;""="","بدون طالب",IF(NOT(ISNUMBER(F949)),"مادة غير موجودة",IF(I949="","ناقص",IF(I949&gt;='الإعدادات'!$B$4,"ناجح","متعثر")))))</f>
        <v/>
      </c>
      <c r="K949" s="21">
        <f>IF(J949="","",IF(OR(J949="ناجح",J949="متعثر"),1,0))</f>
        <v/>
      </c>
      <c r="L949" s="19">
        <f>IF(K949=1,C949*INDEX('الإعدادات'!$E$15:$E$29,MATCH(B949&amp;"",'الإعدادات'!$A$15:$A$29,0)),"")</f>
        <v/>
      </c>
      <c r="M949" s="19">
        <f>IF(K949=1,D949*INDEX('الإعدادات'!$E$15:$E$29,MATCH(B949&amp;"",'الإعدادات'!$A$15:$A$29,0)),"")</f>
        <v/>
      </c>
      <c r="N949" s="19">
        <f>IF(K949=1,(F949+G949)*INDEX('الإعدادات'!$E$15:$E$29,MATCH(B949&amp;"",'الإعدادات'!$A$15:$A$29,0)),"")</f>
        <v/>
      </c>
      <c r="O949" s="15">
        <f>IF(J949="متعثر",COUNTIF($J$6:J949,"متعثر"),"")</f>
        <v/>
      </c>
      <c r="P949" s="6">
        <f>IF(J949="","",IF(J949="بدون طالب","اختر الطالب",IF(J949="مادة غير موجودة","اختر المادة من الإعدادات",IF(COUNTIF('الطلاب'!$A$6:$A$305,A949&amp;"")=0,"الطالب غير موجود في الطلاب",IF(IF(ISNUMBER(C949),IF(ISNUMBER(F949),IF(C949&gt;F949,1,0),0),0)=1,"أعمال السنة أكبر من الحد الأقصى",IF(IF(ISNUMBER(D949),IF(ISNUMBER(G949),IF(D949&gt;G949,1,0),0),0)=1,"النهائي أكبر من الحد الأقصى",IF(J949="ناقص","درجة غير مكتوبة","")))))))</f>
        <v/>
      </c>
    </row>
    <row r="950">
      <c r="A950" s="5" t="n"/>
      <c r="B950" s="5" t="n"/>
      <c r="C950" s="18" t="n"/>
      <c r="D950" s="18" t="n"/>
      <c r="E950" s="6">
        <f>IF(B950&amp;""="","",IFERROR(INDEX('الإعدادات'!$B$15:$B$29,MATCH(B950&amp;"",'الإعدادات'!$A$15:$A$29,0)),""))</f>
        <v/>
      </c>
      <c r="F950" s="19">
        <f>IF(B950&amp;""="","",IFERROR(INDEX('الإعدادات'!$C$15:$C$29,MATCH(B950&amp;"",'الإعدادات'!$A$15:$A$29,0)),""))</f>
        <v/>
      </c>
      <c r="G950" s="19">
        <f>IF(B950&amp;""="","",IFERROR(INDEX('الإعدادات'!$D$15:$D$29,MATCH(B950&amp;"",'الإعدادات'!$A$15:$A$29,0)),""))</f>
        <v/>
      </c>
      <c r="H950" s="19">
        <f>IF(AND(ISNUMBER(C950),ISNUMBER(D950)),C950+D950,"")</f>
        <v/>
      </c>
      <c r="I950" s="20">
        <f>IF(ISNUMBER(H950),IF(ISNUMBER(F950),IF(F950+G950=0,"",H950/(F950+G950)),""),"")</f>
        <v/>
      </c>
      <c r="J950" s="6">
        <f>IF(AND(A950&amp;""="",B950&amp;""=""),"",IF(A950&amp;""="","بدون طالب",IF(NOT(ISNUMBER(F950)),"مادة غير موجودة",IF(I950="","ناقص",IF(I950&gt;='الإعدادات'!$B$4,"ناجح","متعثر")))))</f>
        <v/>
      </c>
      <c r="K950" s="21">
        <f>IF(J950="","",IF(OR(J950="ناجح",J950="متعثر"),1,0))</f>
        <v/>
      </c>
      <c r="L950" s="19">
        <f>IF(K950=1,C950*INDEX('الإعدادات'!$E$15:$E$29,MATCH(B950&amp;"",'الإعدادات'!$A$15:$A$29,0)),"")</f>
        <v/>
      </c>
      <c r="M950" s="19">
        <f>IF(K950=1,D950*INDEX('الإعدادات'!$E$15:$E$29,MATCH(B950&amp;"",'الإعدادات'!$A$15:$A$29,0)),"")</f>
        <v/>
      </c>
      <c r="N950" s="19">
        <f>IF(K950=1,(F950+G950)*INDEX('الإعدادات'!$E$15:$E$29,MATCH(B950&amp;"",'الإعدادات'!$A$15:$A$29,0)),"")</f>
        <v/>
      </c>
      <c r="O950" s="15">
        <f>IF(J950="متعثر",COUNTIF($J$6:J950,"متعثر"),"")</f>
        <v/>
      </c>
      <c r="P950" s="6">
        <f>IF(J950="","",IF(J950="بدون طالب","اختر الطالب",IF(J950="مادة غير موجودة","اختر المادة من الإعدادات",IF(COUNTIF('الطلاب'!$A$6:$A$305,A950&amp;"")=0,"الطالب غير موجود في الطلاب",IF(IF(ISNUMBER(C950),IF(ISNUMBER(F950),IF(C950&gt;F950,1,0),0),0)=1,"أعمال السنة أكبر من الحد الأقصى",IF(IF(ISNUMBER(D950),IF(ISNUMBER(G950),IF(D950&gt;G950,1,0),0),0)=1,"النهائي أكبر من الحد الأقصى",IF(J950="ناقص","درجة غير مكتوبة","")))))))</f>
        <v/>
      </c>
    </row>
    <row r="951">
      <c r="A951" s="5" t="n"/>
      <c r="B951" s="5" t="n"/>
      <c r="C951" s="18" t="n"/>
      <c r="D951" s="18" t="n"/>
      <c r="E951" s="6">
        <f>IF(B951&amp;""="","",IFERROR(INDEX('الإعدادات'!$B$15:$B$29,MATCH(B951&amp;"",'الإعدادات'!$A$15:$A$29,0)),""))</f>
        <v/>
      </c>
      <c r="F951" s="19">
        <f>IF(B951&amp;""="","",IFERROR(INDEX('الإعدادات'!$C$15:$C$29,MATCH(B951&amp;"",'الإعدادات'!$A$15:$A$29,0)),""))</f>
        <v/>
      </c>
      <c r="G951" s="19">
        <f>IF(B951&amp;""="","",IFERROR(INDEX('الإعدادات'!$D$15:$D$29,MATCH(B951&amp;"",'الإعدادات'!$A$15:$A$29,0)),""))</f>
        <v/>
      </c>
      <c r="H951" s="19">
        <f>IF(AND(ISNUMBER(C951),ISNUMBER(D951)),C951+D951,"")</f>
        <v/>
      </c>
      <c r="I951" s="20">
        <f>IF(ISNUMBER(H951),IF(ISNUMBER(F951),IF(F951+G951=0,"",H951/(F951+G951)),""),"")</f>
        <v/>
      </c>
      <c r="J951" s="6">
        <f>IF(AND(A951&amp;""="",B951&amp;""=""),"",IF(A951&amp;""="","بدون طالب",IF(NOT(ISNUMBER(F951)),"مادة غير موجودة",IF(I951="","ناقص",IF(I951&gt;='الإعدادات'!$B$4,"ناجح","متعثر")))))</f>
        <v/>
      </c>
      <c r="K951" s="21">
        <f>IF(J951="","",IF(OR(J951="ناجح",J951="متعثر"),1,0))</f>
        <v/>
      </c>
      <c r="L951" s="19">
        <f>IF(K951=1,C951*INDEX('الإعدادات'!$E$15:$E$29,MATCH(B951&amp;"",'الإعدادات'!$A$15:$A$29,0)),"")</f>
        <v/>
      </c>
      <c r="M951" s="19">
        <f>IF(K951=1,D951*INDEX('الإعدادات'!$E$15:$E$29,MATCH(B951&amp;"",'الإعدادات'!$A$15:$A$29,0)),"")</f>
        <v/>
      </c>
      <c r="N951" s="19">
        <f>IF(K951=1,(F951+G951)*INDEX('الإعدادات'!$E$15:$E$29,MATCH(B951&amp;"",'الإعدادات'!$A$15:$A$29,0)),"")</f>
        <v/>
      </c>
      <c r="O951" s="15">
        <f>IF(J951="متعثر",COUNTIF($J$6:J951,"متعثر"),"")</f>
        <v/>
      </c>
      <c r="P951" s="6">
        <f>IF(J951="","",IF(J951="بدون طالب","اختر الطالب",IF(J951="مادة غير موجودة","اختر المادة من الإعدادات",IF(COUNTIF('الطلاب'!$A$6:$A$305,A951&amp;"")=0,"الطالب غير موجود في الطلاب",IF(IF(ISNUMBER(C951),IF(ISNUMBER(F951),IF(C951&gt;F951,1,0),0),0)=1,"أعمال السنة أكبر من الحد الأقصى",IF(IF(ISNUMBER(D951),IF(ISNUMBER(G951),IF(D951&gt;G951,1,0),0),0)=1,"النهائي أكبر من الحد الأقصى",IF(J951="ناقص","درجة غير مكتوبة","")))))))</f>
        <v/>
      </c>
    </row>
    <row r="952">
      <c r="A952" s="5" t="n"/>
      <c r="B952" s="5" t="n"/>
      <c r="C952" s="18" t="n"/>
      <c r="D952" s="18" t="n"/>
      <c r="E952" s="6">
        <f>IF(B952&amp;""="","",IFERROR(INDEX('الإعدادات'!$B$15:$B$29,MATCH(B952&amp;"",'الإعدادات'!$A$15:$A$29,0)),""))</f>
        <v/>
      </c>
      <c r="F952" s="19">
        <f>IF(B952&amp;""="","",IFERROR(INDEX('الإعدادات'!$C$15:$C$29,MATCH(B952&amp;"",'الإعدادات'!$A$15:$A$29,0)),""))</f>
        <v/>
      </c>
      <c r="G952" s="19">
        <f>IF(B952&amp;""="","",IFERROR(INDEX('الإعدادات'!$D$15:$D$29,MATCH(B952&amp;"",'الإعدادات'!$A$15:$A$29,0)),""))</f>
        <v/>
      </c>
      <c r="H952" s="19">
        <f>IF(AND(ISNUMBER(C952),ISNUMBER(D952)),C952+D952,"")</f>
        <v/>
      </c>
      <c r="I952" s="20">
        <f>IF(ISNUMBER(H952),IF(ISNUMBER(F952),IF(F952+G952=0,"",H952/(F952+G952)),""),"")</f>
        <v/>
      </c>
      <c r="J952" s="6">
        <f>IF(AND(A952&amp;""="",B952&amp;""=""),"",IF(A952&amp;""="","بدون طالب",IF(NOT(ISNUMBER(F952)),"مادة غير موجودة",IF(I952="","ناقص",IF(I952&gt;='الإعدادات'!$B$4,"ناجح","متعثر")))))</f>
        <v/>
      </c>
      <c r="K952" s="21">
        <f>IF(J952="","",IF(OR(J952="ناجح",J952="متعثر"),1,0))</f>
        <v/>
      </c>
      <c r="L952" s="19">
        <f>IF(K952=1,C952*INDEX('الإعدادات'!$E$15:$E$29,MATCH(B952&amp;"",'الإعدادات'!$A$15:$A$29,0)),"")</f>
        <v/>
      </c>
      <c r="M952" s="19">
        <f>IF(K952=1,D952*INDEX('الإعدادات'!$E$15:$E$29,MATCH(B952&amp;"",'الإعدادات'!$A$15:$A$29,0)),"")</f>
        <v/>
      </c>
      <c r="N952" s="19">
        <f>IF(K952=1,(F952+G952)*INDEX('الإعدادات'!$E$15:$E$29,MATCH(B952&amp;"",'الإعدادات'!$A$15:$A$29,0)),"")</f>
        <v/>
      </c>
      <c r="O952" s="15">
        <f>IF(J952="متعثر",COUNTIF($J$6:J952,"متعثر"),"")</f>
        <v/>
      </c>
      <c r="P952" s="6">
        <f>IF(J952="","",IF(J952="بدون طالب","اختر الطالب",IF(J952="مادة غير موجودة","اختر المادة من الإعدادات",IF(COUNTIF('الطلاب'!$A$6:$A$305,A952&amp;"")=0,"الطالب غير موجود في الطلاب",IF(IF(ISNUMBER(C952),IF(ISNUMBER(F952),IF(C952&gt;F952,1,0),0),0)=1,"أعمال السنة أكبر من الحد الأقصى",IF(IF(ISNUMBER(D952),IF(ISNUMBER(G952),IF(D952&gt;G952,1,0),0),0)=1,"النهائي أكبر من الحد الأقصى",IF(J952="ناقص","درجة غير مكتوبة","")))))))</f>
        <v/>
      </c>
    </row>
    <row r="953">
      <c r="A953" s="5" t="n"/>
      <c r="B953" s="5" t="n"/>
      <c r="C953" s="18" t="n"/>
      <c r="D953" s="18" t="n"/>
      <c r="E953" s="6">
        <f>IF(B953&amp;""="","",IFERROR(INDEX('الإعدادات'!$B$15:$B$29,MATCH(B953&amp;"",'الإعدادات'!$A$15:$A$29,0)),""))</f>
        <v/>
      </c>
      <c r="F953" s="19">
        <f>IF(B953&amp;""="","",IFERROR(INDEX('الإعدادات'!$C$15:$C$29,MATCH(B953&amp;"",'الإعدادات'!$A$15:$A$29,0)),""))</f>
        <v/>
      </c>
      <c r="G953" s="19">
        <f>IF(B953&amp;""="","",IFERROR(INDEX('الإعدادات'!$D$15:$D$29,MATCH(B953&amp;"",'الإعدادات'!$A$15:$A$29,0)),""))</f>
        <v/>
      </c>
      <c r="H953" s="19">
        <f>IF(AND(ISNUMBER(C953),ISNUMBER(D953)),C953+D953,"")</f>
        <v/>
      </c>
      <c r="I953" s="20">
        <f>IF(ISNUMBER(H953),IF(ISNUMBER(F953),IF(F953+G953=0,"",H953/(F953+G953)),""),"")</f>
        <v/>
      </c>
      <c r="J953" s="6">
        <f>IF(AND(A953&amp;""="",B953&amp;""=""),"",IF(A953&amp;""="","بدون طالب",IF(NOT(ISNUMBER(F953)),"مادة غير موجودة",IF(I953="","ناقص",IF(I953&gt;='الإعدادات'!$B$4,"ناجح","متعثر")))))</f>
        <v/>
      </c>
      <c r="K953" s="21">
        <f>IF(J953="","",IF(OR(J953="ناجح",J953="متعثر"),1,0))</f>
        <v/>
      </c>
      <c r="L953" s="19">
        <f>IF(K953=1,C953*INDEX('الإعدادات'!$E$15:$E$29,MATCH(B953&amp;"",'الإعدادات'!$A$15:$A$29,0)),"")</f>
        <v/>
      </c>
      <c r="M953" s="19">
        <f>IF(K953=1,D953*INDEX('الإعدادات'!$E$15:$E$29,MATCH(B953&amp;"",'الإعدادات'!$A$15:$A$29,0)),"")</f>
        <v/>
      </c>
      <c r="N953" s="19">
        <f>IF(K953=1,(F953+G953)*INDEX('الإعدادات'!$E$15:$E$29,MATCH(B953&amp;"",'الإعدادات'!$A$15:$A$29,0)),"")</f>
        <v/>
      </c>
      <c r="O953" s="15">
        <f>IF(J953="متعثر",COUNTIF($J$6:J953,"متعثر"),"")</f>
        <v/>
      </c>
      <c r="P953" s="6">
        <f>IF(J953="","",IF(J953="بدون طالب","اختر الطالب",IF(J953="مادة غير موجودة","اختر المادة من الإعدادات",IF(COUNTIF('الطلاب'!$A$6:$A$305,A953&amp;"")=0,"الطالب غير موجود في الطلاب",IF(IF(ISNUMBER(C953),IF(ISNUMBER(F953),IF(C953&gt;F953,1,0),0),0)=1,"أعمال السنة أكبر من الحد الأقصى",IF(IF(ISNUMBER(D953),IF(ISNUMBER(G953),IF(D953&gt;G953,1,0),0),0)=1,"النهائي أكبر من الحد الأقصى",IF(J953="ناقص","درجة غير مكتوبة","")))))))</f>
        <v/>
      </c>
    </row>
    <row r="954">
      <c r="A954" s="5" t="n"/>
      <c r="B954" s="5" t="n"/>
      <c r="C954" s="18" t="n"/>
      <c r="D954" s="18" t="n"/>
      <c r="E954" s="6">
        <f>IF(B954&amp;""="","",IFERROR(INDEX('الإعدادات'!$B$15:$B$29,MATCH(B954&amp;"",'الإعدادات'!$A$15:$A$29,0)),""))</f>
        <v/>
      </c>
      <c r="F954" s="19">
        <f>IF(B954&amp;""="","",IFERROR(INDEX('الإعدادات'!$C$15:$C$29,MATCH(B954&amp;"",'الإعدادات'!$A$15:$A$29,0)),""))</f>
        <v/>
      </c>
      <c r="G954" s="19">
        <f>IF(B954&amp;""="","",IFERROR(INDEX('الإعدادات'!$D$15:$D$29,MATCH(B954&amp;"",'الإعدادات'!$A$15:$A$29,0)),""))</f>
        <v/>
      </c>
      <c r="H954" s="19">
        <f>IF(AND(ISNUMBER(C954),ISNUMBER(D954)),C954+D954,"")</f>
        <v/>
      </c>
      <c r="I954" s="20">
        <f>IF(ISNUMBER(H954),IF(ISNUMBER(F954),IF(F954+G954=0,"",H954/(F954+G954)),""),"")</f>
        <v/>
      </c>
      <c r="J954" s="6">
        <f>IF(AND(A954&amp;""="",B954&amp;""=""),"",IF(A954&amp;""="","بدون طالب",IF(NOT(ISNUMBER(F954)),"مادة غير موجودة",IF(I954="","ناقص",IF(I954&gt;='الإعدادات'!$B$4,"ناجح","متعثر")))))</f>
        <v/>
      </c>
      <c r="K954" s="21">
        <f>IF(J954="","",IF(OR(J954="ناجح",J954="متعثر"),1,0))</f>
        <v/>
      </c>
      <c r="L954" s="19">
        <f>IF(K954=1,C954*INDEX('الإعدادات'!$E$15:$E$29,MATCH(B954&amp;"",'الإعدادات'!$A$15:$A$29,0)),"")</f>
        <v/>
      </c>
      <c r="M954" s="19">
        <f>IF(K954=1,D954*INDEX('الإعدادات'!$E$15:$E$29,MATCH(B954&amp;"",'الإعدادات'!$A$15:$A$29,0)),"")</f>
        <v/>
      </c>
      <c r="N954" s="19">
        <f>IF(K954=1,(F954+G954)*INDEX('الإعدادات'!$E$15:$E$29,MATCH(B954&amp;"",'الإعدادات'!$A$15:$A$29,0)),"")</f>
        <v/>
      </c>
      <c r="O954" s="15">
        <f>IF(J954="متعثر",COUNTIF($J$6:J954,"متعثر"),"")</f>
        <v/>
      </c>
      <c r="P954" s="6">
        <f>IF(J954="","",IF(J954="بدون طالب","اختر الطالب",IF(J954="مادة غير موجودة","اختر المادة من الإعدادات",IF(COUNTIF('الطلاب'!$A$6:$A$305,A954&amp;"")=0,"الطالب غير موجود في الطلاب",IF(IF(ISNUMBER(C954),IF(ISNUMBER(F954),IF(C954&gt;F954,1,0),0),0)=1,"أعمال السنة أكبر من الحد الأقصى",IF(IF(ISNUMBER(D954),IF(ISNUMBER(G954),IF(D954&gt;G954,1,0),0),0)=1,"النهائي أكبر من الحد الأقصى",IF(J954="ناقص","درجة غير مكتوبة","")))))))</f>
        <v/>
      </c>
    </row>
    <row r="955">
      <c r="A955" s="5" t="n"/>
      <c r="B955" s="5" t="n"/>
      <c r="C955" s="18" t="n"/>
      <c r="D955" s="18" t="n"/>
      <c r="E955" s="6">
        <f>IF(B955&amp;""="","",IFERROR(INDEX('الإعدادات'!$B$15:$B$29,MATCH(B955&amp;"",'الإعدادات'!$A$15:$A$29,0)),""))</f>
        <v/>
      </c>
      <c r="F955" s="19">
        <f>IF(B955&amp;""="","",IFERROR(INDEX('الإعدادات'!$C$15:$C$29,MATCH(B955&amp;"",'الإعدادات'!$A$15:$A$29,0)),""))</f>
        <v/>
      </c>
      <c r="G955" s="19">
        <f>IF(B955&amp;""="","",IFERROR(INDEX('الإعدادات'!$D$15:$D$29,MATCH(B955&amp;"",'الإعدادات'!$A$15:$A$29,0)),""))</f>
        <v/>
      </c>
      <c r="H955" s="19">
        <f>IF(AND(ISNUMBER(C955),ISNUMBER(D955)),C955+D955,"")</f>
        <v/>
      </c>
      <c r="I955" s="20">
        <f>IF(ISNUMBER(H955),IF(ISNUMBER(F955),IF(F955+G955=0,"",H955/(F955+G955)),""),"")</f>
        <v/>
      </c>
      <c r="J955" s="6">
        <f>IF(AND(A955&amp;""="",B955&amp;""=""),"",IF(A955&amp;""="","بدون طالب",IF(NOT(ISNUMBER(F955)),"مادة غير موجودة",IF(I955="","ناقص",IF(I955&gt;='الإعدادات'!$B$4,"ناجح","متعثر")))))</f>
        <v/>
      </c>
      <c r="K955" s="21">
        <f>IF(J955="","",IF(OR(J955="ناجح",J955="متعثر"),1,0))</f>
        <v/>
      </c>
      <c r="L955" s="19">
        <f>IF(K955=1,C955*INDEX('الإعدادات'!$E$15:$E$29,MATCH(B955&amp;"",'الإعدادات'!$A$15:$A$29,0)),"")</f>
        <v/>
      </c>
      <c r="M955" s="19">
        <f>IF(K955=1,D955*INDEX('الإعدادات'!$E$15:$E$29,MATCH(B955&amp;"",'الإعدادات'!$A$15:$A$29,0)),"")</f>
        <v/>
      </c>
      <c r="N955" s="19">
        <f>IF(K955=1,(F955+G955)*INDEX('الإعدادات'!$E$15:$E$29,MATCH(B955&amp;"",'الإعدادات'!$A$15:$A$29,0)),"")</f>
        <v/>
      </c>
      <c r="O955" s="15">
        <f>IF(J955="متعثر",COUNTIF($J$6:J955,"متعثر"),"")</f>
        <v/>
      </c>
      <c r="P955" s="6">
        <f>IF(J955="","",IF(J955="بدون طالب","اختر الطالب",IF(J955="مادة غير موجودة","اختر المادة من الإعدادات",IF(COUNTIF('الطلاب'!$A$6:$A$305,A955&amp;"")=0,"الطالب غير موجود في الطلاب",IF(IF(ISNUMBER(C955),IF(ISNUMBER(F955),IF(C955&gt;F955,1,0),0),0)=1,"أعمال السنة أكبر من الحد الأقصى",IF(IF(ISNUMBER(D955),IF(ISNUMBER(G955),IF(D955&gt;G955,1,0),0),0)=1,"النهائي أكبر من الحد الأقصى",IF(J955="ناقص","درجة غير مكتوبة","")))))))</f>
        <v/>
      </c>
    </row>
    <row r="956">
      <c r="A956" s="5" t="n"/>
      <c r="B956" s="5" t="n"/>
      <c r="C956" s="18" t="n"/>
      <c r="D956" s="18" t="n"/>
      <c r="E956" s="6">
        <f>IF(B956&amp;""="","",IFERROR(INDEX('الإعدادات'!$B$15:$B$29,MATCH(B956&amp;"",'الإعدادات'!$A$15:$A$29,0)),""))</f>
        <v/>
      </c>
      <c r="F956" s="19">
        <f>IF(B956&amp;""="","",IFERROR(INDEX('الإعدادات'!$C$15:$C$29,MATCH(B956&amp;"",'الإعدادات'!$A$15:$A$29,0)),""))</f>
        <v/>
      </c>
      <c r="G956" s="19">
        <f>IF(B956&amp;""="","",IFERROR(INDEX('الإعدادات'!$D$15:$D$29,MATCH(B956&amp;"",'الإعدادات'!$A$15:$A$29,0)),""))</f>
        <v/>
      </c>
      <c r="H956" s="19">
        <f>IF(AND(ISNUMBER(C956),ISNUMBER(D956)),C956+D956,"")</f>
        <v/>
      </c>
      <c r="I956" s="20">
        <f>IF(ISNUMBER(H956),IF(ISNUMBER(F956),IF(F956+G956=0,"",H956/(F956+G956)),""),"")</f>
        <v/>
      </c>
      <c r="J956" s="6">
        <f>IF(AND(A956&amp;""="",B956&amp;""=""),"",IF(A956&amp;""="","بدون طالب",IF(NOT(ISNUMBER(F956)),"مادة غير موجودة",IF(I956="","ناقص",IF(I956&gt;='الإعدادات'!$B$4,"ناجح","متعثر")))))</f>
        <v/>
      </c>
      <c r="K956" s="21">
        <f>IF(J956="","",IF(OR(J956="ناجح",J956="متعثر"),1,0))</f>
        <v/>
      </c>
      <c r="L956" s="19">
        <f>IF(K956=1,C956*INDEX('الإعدادات'!$E$15:$E$29,MATCH(B956&amp;"",'الإعدادات'!$A$15:$A$29,0)),"")</f>
        <v/>
      </c>
      <c r="M956" s="19">
        <f>IF(K956=1,D956*INDEX('الإعدادات'!$E$15:$E$29,MATCH(B956&amp;"",'الإعدادات'!$A$15:$A$29,0)),"")</f>
        <v/>
      </c>
      <c r="N956" s="19">
        <f>IF(K956=1,(F956+G956)*INDEX('الإعدادات'!$E$15:$E$29,MATCH(B956&amp;"",'الإعدادات'!$A$15:$A$29,0)),"")</f>
        <v/>
      </c>
      <c r="O956" s="15">
        <f>IF(J956="متعثر",COUNTIF($J$6:J956,"متعثر"),"")</f>
        <v/>
      </c>
      <c r="P956" s="6">
        <f>IF(J956="","",IF(J956="بدون طالب","اختر الطالب",IF(J956="مادة غير موجودة","اختر المادة من الإعدادات",IF(COUNTIF('الطلاب'!$A$6:$A$305,A956&amp;"")=0,"الطالب غير موجود في الطلاب",IF(IF(ISNUMBER(C956),IF(ISNUMBER(F956),IF(C956&gt;F956,1,0),0),0)=1,"أعمال السنة أكبر من الحد الأقصى",IF(IF(ISNUMBER(D956),IF(ISNUMBER(G956),IF(D956&gt;G956,1,0),0),0)=1,"النهائي أكبر من الحد الأقصى",IF(J956="ناقص","درجة غير مكتوبة","")))))))</f>
        <v/>
      </c>
    </row>
    <row r="957">
      <c r="A957" s="5" t="n"/>
      <c r="B957" s="5" t="n"/>
      <c r="C957" s="18" t="n"/>
      <c r="D957" s="18" t="n"/>
      <c r="E957" s="6">
        <f>IF(B957&amp;""="","",IFERROR(INDEX('الإعدادات'!$B$15:$B$29,MATCH(B957&amp;"",'الإعدادات'!$A$15:$A$29,0)),""))</f>
        <v/>
      </c>
      <c r="F957" s="19">
        <f>IF(B957&amp;""="","",IFERROR(INDEX('الإعدادات'!$C$15:$C$29,MATCH(B957&amp;"",'الإعدادات'!$A$15:$A$29,0)),""))</f>
        <v/>
      </c>
      <c r="G957" s="19">
        <f>IF(B957&amp;""="","",IFERROR(INDEX('الإعدادات'!$D$15:$D$29,MATCH(B957&amp;"",'الإعدادات'!$A$15:$A$29,0)),""))</f>
        <v/>
      </c>
      <c r="H957" s="19">
        <f>IF(AND(ISNUMBER(C957),ISNUMBER(D957)),C957+D957,"")</f>
        <v/>
      </c>
      <c r="I957" s="20">
        <f>IF(ISNUMBER(H957),IF(ISNUMBER(F957),IF(F957+G957=0,"",H957/(F957+G957)),""),"")</f>
        <v/>
      </c>
      <c r="J957" s="6">
        <f>IF(AND(A957&amp;""="",B957&amp;""=""),"",IF(A957&amp;""="","بدون طالب",IF(NOT(ISNUMBER(F957)),"مادة غير موجودة",IF(I957="","ناقص",IF(I957&gt;='الإعدادات'!$B$4,"ناجح","متعثر")))))</f>
        <v/>
      </c>
      <c r="K957" s="21">
        <f>IF(J957="","",IF(OR(J957="ناجح",J957="متعثر"),1,0))</f>
        <v/>
      </c>
      <c r="L957" s="19">
        <f>IF(K957=1,C957*INDEX('الإعدادات'!$E$15:$E$29,MATCH(B957&amp;"",'الإعدادات'!$A$15:$A$29,0)),"")</f>
        <v/>
      </c>
      <c r="M957" s="19">
        <f>IF(K957=1,D957*INDEX('الإعدادات'!$E$15:$E$29,MATCH(B957&amp;"",'الإعدادات'!$A$15:$A$29,0)),"")</f>
        <v/>
      </c>
      <c r="N957" s="19">
        <f>IF(K957=1,(F957+G957)*INDEX('الإعدادات'!$E$15:$E$29,MATCH(B957&amp;"",'الإعدادات'!$A$15:$A$29,0)),"")</f>
        <v/>
      </c>
      <c r="O957" s="15">
        <f>IF(J957="متعثر",COUNTIF($J$6:J957,"متعثر"),"")</f>
        <v/>
      </c>
      <c r="P957" s="6">
        <f>IF(J957="","",IF(J957="بدون طالب","اختر الطالب",IF(J957="مادة غير موجودة","اختر المادة من الإعدادات",IF(COUNTIF('الطلاب'!$A$6:$A$305,A957&amp;"")=0,"الطالب غير موجود في الطلاب",IF(IF(ISNUMBER(C957),IF(ISNUMBER(F957),IF(C957&gt;F957,1,0),0),0)=1,"أعمال السنة أكبر من الحد الأقصى",IF(IF(ISNUMBER(D957),IF(ISNUMBER(G957),IF(D957&gt;G957,1,0),0),0)=1,"النهائي أكبر من الحد الأقصى",IF(J957="ناقص","درجة غير مكتوبة","")))))))</f>
        <v/>
      </c>
    </row>
    <row r="958">
      <c r="A958" s="5" t="n"/>
      <c r="B958" s="5" t="n"/>
      <c r="C958" s="18" t="n"/>
      <c r="D958" s="18" t="n"/>
      <c r="E958" s="6">
        <f>IF(B958&amp;""="","",IFERROR(INDEX('الإعدادات'!$B$15:$B$29,MATCH(B958&amp;"",'الإعدادات'!$A$15:$A$29,0)),""))</f>
        <v/>
      </c>
      <c r="F958" s="19">
        <f>IF(B958&amp;""="","",IFERROR(INDEX('الإعدادات'!$C$15:$C$29,MATCH(B958&amp;"",'الإعدادات'!$A$15:$A$29,0)),""))</f>
        <v/>
      </c>
      <c r="G958" s="19">
        <f>IF(B958&amp;""="","",IFERROR(INDEX('الإعدادات'!$D$15:$D$29,MATCH(B958&amp;"",'الإعدادات'!$A$15:$A$29,0)),""))</f>
        <v/>
      </c>
      <c r="H958" s="19">
        <f>IF(AND(ISNUMBER(C958),ISNUMBER(D958)),C958+D958,"")</f>
        <v/>
      </c>
      <c r="I958" s="20">
        <f>IF(ISNUMBER(H958),IF(ISNUMBER(F958),IF(F958+G958=0,"",H958/(F958+G958)),""),"")</f>
        <v/>
      </c>
      <c r="J958" s="6">
        <f>IF(AND(A958&amp;""="",B958&amp;""=""),"",IF(A958&amp;""="","بدون طالب",IF(NOT(ISNUMBER(F958)),"مادة غير موجودة",IF(I958="","ناقص",IF(I958&gt;='الإعدادات'!$B$4,"ناجح","متعثر")))))</f>
        <v/>
      </c>
      <c r="K958" s="21">
        <f>IF(J958="","",IF(OR(J958="ناجح",J958="متعثر"),1,0))</f>
        <v/>
      </c>
      <c r="L958" s="19">
        <f>IF(K958=1,C958*INDEX('الإعدادات'!$E$15:$E$29,MATCH(B958&amp;"",'الإعدادات'!$A$15:$A$29,0)),"")</f>
        <v/>
      </c>
      <c r="M958" s="19">
        <f>IF(K958=1,D958*INDEX('الإعدادات'!$E$15:$E$29,MATCH(B958&amp;"",'الإعدادات'!$A$15:$A$29,0)),"")</f>
        <v/>
      </c>
      <c r="N958" s="19">
        <f>IF(K958=1,(F958+G958)*INDEX('الإعدادات'!$E$15:$E$29,MATCH(B958&amp;"",'الإعدادات'!$A$15:$A$29,0)),"")</f>
        <v/>
      </c>
      <c r="O958" s="15">
        <f>IF(J958="متعثر",COUNTIF($J$6:J958,"متعثر"),"")</f>
        <v/>
      </c>
      <c r="P958" s="6">
        <f>IF(J958="","",IF(J958="بدون طالب","اختر الطالب",IF(J958="مادة غير موجودة","اختر المادة من الإعدادات",IF(COUNTIF('الطلاب'!$A$6:$A$305,A958&amp;"")=0,"الطالب غير موجود في الطلاب",IF(IF(ISNUMBER(C958),IF(ISNUMBER(F958),IF(C958&gt;F958,1,0),0),0)=1,"أعمال السنة أكبر من الحد الأقصى",IF(IF(ISNUMBER(D958),IF(ISNUMBER(G958),IF(D958&gt;G958,1,0),0),0)=1,"النهائي أكبر من الحد الأقصى",IF(J958="ناقص","درجة غير مكتوبة","")))))))</f>
        <v/>
      </c>
    </row>
    <row r="959">
      <c r="A959" s="5" t="n"/>
      <c r="B959" s="5" t="n"/>
      <c r="C959" s="18" t="n"/>
      <c r="D959" s="18" t="n"/>
      <c r="E959" s="6">
        <f>IF(B959&amp;""="","",IFERROR(INDEX('الإعدادات'!$B$15:$B$29,MATCH(B959&amp;"",'الإعدادات'!$A$15:$A$29,0)),""))</f>
        <v/>
      </c>
      <c r="F959" s="19">
        <f>IF(B959&amp;""="","",IFERROR(INDEX('الإعدادات'!$C$15:$C$29,MATCH(B959&amp;"",'الإعدادات'!$A$15:$A$29,0)),""))</f>
        <v/>
      </c>
      <c r="G959" s="19">
        <f>IF(B959&amp;""="","",IFERROR(INDEX('الإعدادات'!$D$15:$D$29,MATCH(B959&amp;"",'الإعدادات'!$A$15:$A$29,0)),""))</f>
        <v/>
      </c>
      <c r="H959" s="19">
        <f>IF(AND(ISNUMBER(C959),ISNUMBER(D959)),C959+D959,"")</f>
        <v/>
      </c>
      <c r="I959" s="20">
        <f>IF(ISNUMBER(H959),IF(ISNUMBER(F959),IF(F959+G959=0,"",H959/(F959+G959)),""),"")</f>
        <v/>
      </c>
      <c r="J959" s="6">
        <f>IF(AND(A959&amp;""="",B959&amp;""=""),"",IF(A959&amp;""="","بدون طالب",IF(NOT(ISNUMBER(F959)),"مادة غير موجودة",IF(I959="","ناقص",IF(I959&gt;='الإعدادات'!$B$4,"ناجح","متعثر")))))</f>
        <v/>
      </c>
      <c r="K959" s="21">
        <f>IF(J959="","",IF(OR(J959="ناجح",J959="متعثر"),1,0))</f>
        <v/>
      </c>
      <c r="L959" s="19">
        <f>IF(K959=1,C959*INDEX('الإعدادات'!$E$15:$E$29,MATCH(B959&amp;"",'الإعدادات'!$A$15:$A$29,0)),"")</f>
        <v/>
      </c>
      <c r="M959" s="19">
        <f>IF(K959=1,D959*INDEX('الإعدادات'!$E$15:$E$29,MATCH(B959&amp;"",'الإعدادات'!$A$15:$A$29,0)),"")</f>
        <v/>
      </c>
      <c r="N959" s="19">
        <f>IF(K959=1,(F959+G959)*INDEX('الإعدادات'!$E$15:$E$29,MATCH(B959&amp;"",'الإعدادات'!$A$15:$A$29,0)),"")</f>
        <v/>
      </c>
      <c r="O959" s="15">
        <f>IF(J959="متعثر",COUNTIF($J$6:J959,"متعثر"),"")</f>
        <v/>
      </c>
      <c r="P959" s="6">
        <f>IF(J959="","",IF(J959="بدون طالب","اختر الطالب",IF(J959="مادة غير موجودة","اختر المادة من الإعدادات",IF(COUNTIF('الطلاب'!$A$6:$A$305,A959&amp;"")=0,"الطالب غير موجود في الطلاب",IF(IF(ISNUMBER(C959),IF(ISNUMBER(F959),IF(C959&gt;F959,1,0),0),0)=1,"أعمال السنة أكبر من الحد الأقصى",IF(IF(ISNUMBER(D959),IF(ISNUMBER(G959),IF(D959&gt;G959,1,0),0),0)=1,"النهائي أكبر من الحد الأقصى",IF(J959="ناقص","درجة غير مكتوبة","")))))))</f>
        <v/>
      </c>
    </row>
    <row r="960">
      <c r="A960" s="5" t="n"/>
      <c r="B960" s="5" t="n"/>
      <c r="C960" s="18" t="n"/>
      <c r="D960" s="18" t="n"/>
      <c r="E960" s="6">
        <f>IF(B960&amp;""="","",IFERROR(INDEX('الإعدادات'!$B$15:$B$29,MATCH(B960&amp;"",'الإعدادات'!$A$15:$A$29,0)),""))</f>
        <v/>
      </c>
      <c r="F960" s="19">
        <f>IF(B960&amp;""="","",IFERROR(INDEX('الإعدادات'!$C$15:$C$29,MATCH(B960&amp;"",'الإعدادات'!$A$15:$A$29,0)),""))</f>
        <v/>
      </c>
      <c r="G960" s="19">
        <f>IF(B960&amp;""="","",IFERROR(INDEX('الإعدادات'!$D$15:$D$29,MATCH(B960&amp;"",'الإعدادات'!$A$15:$A$29,0)),""))</f>
        <v/>
      </c>
      <c r="H960" s="19">
        <f>IF(AND(ISNUMBER(C960),ISNUMBER(D960)),C960+D960,"")</f>
        <v/>
      </c>
      <c r="I960" s="20">
        <f>IF(ISNUMBER(H960),IF(ISNUMBER(F960),IF(F960+G960=0,"",H960/(F960+G960)),""),"")</f>
        <v/>
      </c>
      <c r="J960" s="6">
        <f>IF(AND(A960&amp;""="",B960&amp;""=""),"",IF(A960&amp;""="","بدون طالب",IF(NOT(ISNUMBER(F960)),"مادة غير موجودة",IF(I960="","ناقص",IF(I960&gt;='الإعدادات'!$B$4,"ناجح","متعثر")))))</f>
        <v/>
      </c>
      <c r="K960" s="21">
        <f>IF(J960="","",IF(OR(J960="ناجح",J960="متعثر"),1,0))</f>
        <v/>
      </c>
      <c r="L960" s="19">
        <f>IF(K960=1,C960*INDEX('الإعدادات'!$E$15:$E$29,MATCH(B960&amp;"",'الإعدادات'!$A$15:$A$29,0)),"")</f>
        <v/>
      </c>
      <c r="M960" s="19">
        <f>IF(K960=1,D960*INDEX('الإعدادات'!$E$15:$E$29,MATCH(B960&amp;"",'الإعدادات'!$A$15:$A$29,0)),"")</f>
        <v/>
      </c>
      <c r="N960" s="19">
        <f>IF(K960=1,(F960+G960)*INDEX('الإعدادات'!$E$15:$E$29,MATCH(B960&amp;"",'الإعدادات'!$A$15:$A$29,0)),"")</f>
        <v/>
      </c>
      <c r="O960" s="15">
        <f>IF(J960="متعثر",COUNTIF($J$6:J960,"متعثر"),"")</f>
        <v/>
      </c>
      <c r="P960" s="6">
        <f>IF(J960="","",IF(J960="بدون طالب","اختر الطالب",IF(J960="مادة غير موجودة","اختر المادة من الإعدادات",IF(COUNTIF('الطلاب'!$A$6:$A$305,A960&amp;"")=0,"الطالب غير موجود في الطلاب",IF(IF(ISNUMBER(C960),IF(ISNUMBER(F960),IF(C960&gt;F960,1,0),0),0)=1,"أعمال السنة أكبر من الحد الأقصى",IF(IF(ISNUMBER(D960),IF(ISNUMBER(G960),IF(D960&gt;G960,1,0),0),0)=1,"النهائي أكبر من الحد الأقصى",IF(J960="ناقص","درجة غير مكتوبة","")))))))</f>
        <v/>
      </c>
    </row>
    <row r="961">
      <c r="A961" s="5" t="n"/>
      <c r="B961" s="5" t="n"/>
      <c r="C961" s="18" t="n"/>
      <c r="D961" s="18" t="n"/>
      <c r="E961" s="6">
        <f>IF(B961&amp;""="","",IFERROR(INDEX('الإعدادات'!$B$15:$B$29,MATCH(B961&amp;"",'الإعدادات'!$A$15:$A$29,0)),""))</f>
        <v/>
      </c>
      <c r="F961" s="19">
        <f>IF(B961&amp;""="","",IFERROR(INDEX('الإعدادات'!$C$15:$C$29,MATCH(B961&amp;"",'الإعدادات'!$A$15:$A$29,0)),""))</f>
        <v/>
      </c>
      <c r="G961" s="19">
        <f>IF(B961&amp;""="","",IFERROR(INDEX('الإعدادات'!$D$15:$D$29,MATCH(B961&amp;"",'الإعدادات'!$A$15:$A$29,0)),""))</f>
        <v/>
      </c>
      <c r="H961" s="19">
        <f>IF(AND(ISNUMBER(C961),ISNUMBER(D961)),C961+D961,"")</f>
        <v/>
      </c>
      <c r="I961" s="20">
        <f>IF(ISNUMBER(H961),IF(ISNUMBER(F961),IF(F961+G961=0,"",H961/(F961+G961)),""),"")</f>
        <v/>
      </c>
      <c r="J961" s="6">
        <f>IF(AND(A961&amp;""="",B961&amp;""=""),"",IF(A961&amp;""="","بدون طالب",IF(NOT(ISNUMBER(F961)),"مادة غير موجودة",IF(I961="","ناقص",IF(I961&gt;='الإعدادات'!$B$4,"ناجح","متعثر")))))</f>
        <v/>
      </c>
      <c r="K961" s="21">
        <f>IF(J961="","",IF(OR(J961="ناجح",J961="متعثر"),1,0))</f>
        <v/>
      </c>
      <c r="L961" s="19">
        <f>IF(K961=1,C961*INDEX('الإعدادات'!$E$15:$E$29,MATCH(B961&amp;"",'الإعدادات'!$A$15:$A$29,0)),"")</f>
        <v/>
      </c>
      <c r="M961" s="19">
        <f>IF(K961=1,D961*INDEX('الإعدادات'!$E$15:$E$29,MATCH(B961&amp;"",'الإعدادات'!$A$15:$A$29,0)),"")</f>
        <v/>
      </c>
      <c r="N961" s="19">
        <f>IF(K961=1,(F961+G961)*INDEX('الإعدادات'!$E$15:$E$29,MATCH(B961&amp;"",'الإعدادات'!$A$15:$A$29,0)),"")</f>
        <v/>
      </c>
      <c r="O961" s="15">
        <f>IF(J961="متعثر",COUNTIF($J$6:J961,"متعثر"),"")</f>
        <v/>
      </c>
      <c r="P961" s="6">
        <f>IF(J961="","",IF(J961="بدون طالب","اختر الطالب",IF(J961="مادة غير موجودة","اختر المادة من الإعدادات",IF(COUNTIF('الطلاب'!$A$6:$A$305,A961&amp;"")=0,"الطالب غير موجود في الطلاب",IF(IF(ISNUMBER(C961),IF(ISNUMBER(F961),IF(C961&gt;F961,1,0),0),0)=1,"أعمال السنة أكبر من الحد الأقصى",IF(IF(ISNUMBER(D961),IF(ISNUMBER(G961),IF(D961&gt;G961,1,0),0),0)=1,"النهائي أكبر من الحد الأقصى",IF(J961="ناقص","درجة غير مكتوبة","")))))))</f>
        <v/>
      </c>
    </row>
    <row r="962">
      <c r="A962" s="5" t="n"/>
      <c r="B962" s="5" t="n"/>
      <c r="C962" s="18" t="n"/>
      <c r="D962" s="18" t="n"/>
      <c r="E962" s="6">
        <f>IF(B962&amp;""="","",IFERROR(INDEX('الإعدادات'!$B$15:$B$29,MATCH(B962&amp;"",'الإعدادات'!$A$15:$A$29,0)),""))</f>
        <v/>
      </c>
      <c r="F962" s="19">
        <f>IF(B962&amp;""="","",IFERROR(INDEX('الإعدادات'!$C$15:$C$29,MATCH(B962&amp;"",'الإعدادات'!$A$15:$A$29,0)),""))</f>
        <v/>
      </c>
      <c r="G962" s="19">
        <f>IF(B962&amp;""="","",IFERROR(INDEX('الإعدادات'!$D$15:$D$29,MATCH(B962&amp;"",'الإعدادات'!$A$15:$A$29,0)),""))</f>
        <v/>
      </c>
      <c r="H962" s="19">
        <f>IF(AND(ISNUMBER(C962),ISNUMBER(D962)),C962+D962,"")</f>
        <v/>
      </c>
      <c r="I962" s="20">
        <f>IF(ISNUMBER(H962),IF(ISNUMBER(F962),IF(F962+G962=0,"",H962/(F962+G962)),""),"")</f>
        <v/>
      </c>
      <c r="J962" s="6">
        <f>IF(AND(A962&amp;""="",B962&amp;""=""),"",IF(A962&amp;""="","بدون طالب",IF(NOT(ISNUMBER(F962)),"مادة غير موجودة",IF(I962="","ناقص",IF(I962&gt;='الإعدادات'!$B$4,"ناجح","متعثر")))))</f>
        <v/>
      </c>
      <c r="K962" s="21">
        <f>IF(J962="","",IF(OR(J962="ناجح",J962="متعثر"),1,0))</f>
        <v/>
      </c>
      <c r="L962" s="19">
        <f>IF(K962=1,C962*INDEX('الإعدادات'!$E$15:$E$29,MATCH(B962&amp;"",'الإعدادات'!$A$15:$A$29,0)),"")</f>
        <v/>
      </c>
      <c r="M962" s="19">
        <f>IF(K962=1,D962*INDEX('الإعدادات'!$E$15:$E$29,MATCH(B962&amp;"",'الإعدادات'!$A$15:$A$29,0)),"")</f>
        <v/>
      </c>
      <c r="N962" s="19">
        <f>IF(K962=1,(F962+G962)*INDEX('الإعدادات'!$E$15:$E$29,MATCH(B962&amp;"",'الإعدادات'!$A$15:$A$29,0)),"")</f>
        <v/>
      </c>
      <c r="O962" s="15">
        <f>IF(J962="متعثر",COUNTIF($J$6:J962,"متعثر"),"")</f>
        <v/>
      </c>
      <c r="P962" s="6">
        <f>IF(J962="","",IF(J962="بدون طالب","اختر الطالب",IF(J962="مادة غير موجودة","اختر المادة من الإعدادات",IF(COUNTIF('الطلاب'!$A$6:$A$305,A962&amp;"")=0,"الطالب غير موجود في الطلاب",IF(IF(ISNUMBER(C962),IF(ISNUMBER(F962),IF(C962&gt;F962,1,0),0),0)=1,"أعمال السنة أكبر من الحد الأقصى",IF(IF(ISNUMBER(D962),IF(ISNUMBER(G962),IF(D962&gt;G962,1,0),0),0)=1,"النهائي أكبر من الحد الأقصى",IF(J962="ناقص","درجة غير مكتوبة","")))))))</f>
        <v/>
      </c>
    </row>
    <row r="963">
      <c r="A963" s="5" t="n"/>
      <c r="B963" s="5" t="n"/>
      <c r="C963" s="18" t="n"/>
      <c r="D963" s="18" t="n"/>
      <c r="E963" s="6">
        <f>IF(B963&amp;""="","",IFERROR(INDEX('الإعدادات'!$B$15:$B$29,MATCH(B963&amp;"",'الإعدادات'!$A$15:$A$29,0)),""))</f>
        <v/>
      </c>
      <c r="F963" s="19">
        <f>IF(B963&amp;""="","",IFERROR(INDEX('الإعدادات'!$C$15:$C$29,MATCH(B963&amp;"",'الإعدادات'!$A$15:$A$29,0)),""))</f>
        <v/>
      </c>
      <c r="G963" s="19">
        <f>IF(B963&amp;""="","",IFERROR(INDEX('الإعدادات'!$D$15:$D$29,MATCH(B963&amp;"",'الإعدادات'!$A$15:$A$29,0)),""))</f>
        <v/>
      </c>
      <c r="H963" s="19">
        <f>IF(AND(ISNUMBER(C963),ISNUMBER(D963)),C963+D963,"")</f>
        <v/>
      </c>
      <c r="I963" s="20">
        <f>IF(ISNUMBER(H963),IF(ISNUMBER(F963),IF(F963+G963=0,"",H963/(F963+G963)),""),"")</f>
        <v/>
      </c>
      <c r="J963" s="6">
        <f>IF(AND(A963&amp;""="",B963&amp;""=""),"",IF(A963&amp;""="","بدون طالب",IF(NOT(ISNUMBER(F963)),"مادة غير موجودة",IF(I963="","ناقص",IF(I963&gt;='الإعدادات'!$B$4,"ناجح","متعثر")))))</f>
        <v/>
      </c>
      <c r="K963" s="21">
        <f>IF(J963="","",IF(OR(J963="ناجح",J963="متعثر"),1,0))</f>
        <v/>
      </c>
      <c r="L963" s="19">
        <f>IF(K963=1,C963*INDEX('الإعدادات'!$E$15:$E$29,MATCH(B963&amp;"",'الإعدادات'!$A$15:$A$29,0)),"")</f>
        <v/>
      </c>
      <c r="M963" s="19">
        <f>IF(K963=1,D963*INDEX('الإعدادات'!$E$15:$E$29,MATCH(B963&amp;"",'الإعدادات'!$A$15:$A$29,0)),"")</f>
        <v/>
      </c>
      <c r="N963" s="19">
        <f>IF(K963=1,(F963+G963)*INDEX('الإعدادات'!$E$15:$E$29,MATCH(B963&amp;"",'الإعدادات'!$A$15:$A$29,0)),"")</f>
        <v/>
      </c>
      <c r="O963" s="15">
        <f>IF(J963="متعثر",COUNTIF($J$6:J963,"متعثر"),"")</f>
        <v/>
      </c>
      <c r="P963" s="6">
        <f>IF(J963="","",IF(J963="بدون طالب","اختر الطالب",IF(J963="مادة غير موجودة","اختر المادة من الإعدادات",IF(COUNTIF('الطلاب'!$A$6:$A$305,A963&amp;"")=0,"الطالب غير موجود في الطلاب",IF(IF(ISNUMBER(C963),IF(ISNUMBER(F963),IF(C963&gt;F963,1,0),0),0)=1,"أعمال السنة أكبر من الحد الأقصى",IF(IF(ISNUMBER(D963),IF(ISNUMBER(G963),IF(D963&gt;G963,1,0),0),0)=1,"النهائي أكبر من الحد الأقصى",IF(J963="ناقص","درجة غير مكتوبة","")))))))</f>
        <v/>
      </c>
    </row>
    <row r="964">
      <c r="A964" s="5" t="n"/>
      <c r="B964" s="5" t="n"/>
      <c r="C964" s="18" t="n"/>
      <c r="D964" s="18" t="n"/>
      <c r="E964" s="6">
        <f>IF(B964&amp;""="","",IFERROR(INDEX('الإعدادات'!$B$15:$B$29,MATCH(B964&amp;"",'الإعدادات'!$A$15:$A$29,0)),""))</f>
        <v/>
      </c>
      <c r="F964" s="19">
        <f>IF(B964&amp;""="","",IFERROR(INDEX('الإعدادات'!$C$15:$C$29,MATCH(B964&amp;"",'الإعدادات'!$A$15:$A$29,0)),""))</f>
        <v/>
      </c>
      <c r="G964" s="19">
        <f>IF(B964&amp;""="","",IFERROR(INDEX('الإعدادات'!$D$15:$D$29,MATCH(B964&amp;"",'الإعدادات'!$A$15:$A$29,0)),""))</f>
        <v/>
      </c>
      <c r="H964" s="19">
        <f>IF(AND(ISNUMBER(C964),ISNUMBER(D964)),C964+D964,"")</f>
        <v/>
      </c>
      <c r="I964" s="20">
        <f>IF(ISNUMBER(H964),IF(ISNUMBER(F964),IF(F964+G964=0,"",H964/(F964+G964)),""),"")</f>
        <v/>
      </c>
      <c r="J964" s="6">
        <f>IF(AND(A964&amp;""="",B964&amp;""=""),"",IF(A964&amp;""="","بدون طالب",IF(NOT(ISNUMBER(F964)),"مادة غير موجودة",IF(I964="","ناقص",IF(I964&gt;='الإعدادات'!$B$4,"ناجح","متعثر")))))</f>
        <v/>
      </c>
      <c r="K964" s="21">
        <f>IF(J964="","",IF(OR(J964="ناجح",J964="متعثر"),1,0))</f>
        <v/>
      </c>
      <c r="L964" s="19">
        <f>IF(K964=1,C964*INDEX('الإعدادات'!$E$15:$E$29,MATCH(B964&amp;"",'الإعدادات'!$A$15:$A$29,0)),"")</f>
        <v/>
      </c>
      <c r="M964" s="19">
        <f>IF(K964=1,D964*INDEX('الإعدادات'!$E$15:$E$29,MATCH(B964&amp;"",'الإعدادات'!$A$15:$A$29,0)),"")</f>
        <v/>
      </c>
      <c r="N964" s="19">
        <f>IF(K964=1,(F964+G964)*INDEX('الإعدادات'!$E$15:$E$29,MATCH(B964&amp;"",'الإعدادات'!$A$15:$A$29,0)),"")</f>
        <v/>
      </c>
      <c r="O964" s="15">
        <f>IF(J964="متعثر",COUNTIF($J$6:J964,"متعثر"),"")</f>
        <v/>
      </c>
      <c r="P964" s="6">
        <f>IF(J964="","",IF(J964="بدون طالب","اختر الطالب",IF(J964="مادة غير موجودة","اختر المادة من الإعدادات",IF(COUNTIF('الطلاب'!$A$6:$A$305,A964&amp;"")=0,"الطالب غير موجود في الطلاب",IF(IF(ISNUMBER(C964),IF(ISNUMBER(F964),IF(C964&gt;F964,1,0),0),0)=1,"أعمال السنة أكبر من الحد الأقصى",IF(IF(ISNUMBER(D964),IF(ISNUMBER(G964),IF(D964&gt;G964,1,0),0),0)=1,"النهائي أكبر من الحد الأقصى",IF(J964="ناقص","درجة غير مكتوبة","")))))))</f>
        <v/>
      </c>
    </row>
    <row r="965">
      <c r="A965" s="5" t="n"/>
      <c r="B965" s="5" t="n"/>
      <c r="C965" s="18" t="n"/>
      <c r="D965" s="18" t="n"/>
      <c r="E965" s="6">
        <f>IF(B965&amp;""="","",IFERROR(INDEX('الإعدادات'!$B$15:$B$29,MATCH(B965&amp;"",'الإعدادات'!$A$15:$A$29,0)),""))</f>
        <v/>
      </c>
      <c r="F965" s="19">
        <f>IF(B965&amp;""="","",IFERROR(INDEX('الإعدادات'!$C$15:$C$29,MATCH(B965&amp;"",'الإعدادات'!$A$15:$A$29,0)),""))</f>
        <v/>
      </c>
      <c r="G965" s="19">
        <f>IF(B965&amp;""="","",IFERROR(INDEX('الإعدادات'!$D$15:$D$29,MATCH(B965&amp;"",'الإعدادات'!$A$15:$A$29,0)),""))</f>
        <v/>
      </c>
      <c r="H965" s="19">
        <f>IF(AND(ISNUMBER(C965),ISNUMBER(D965)),C965+D965,"")</f>
        <v/>
      </c>
      <c r="I965" s="20">
        <f>IF(ISNUMBER(H965),IF(ISNUMBER(F965),IF(F965+G965=0,"",H965/(F965+G965)),""),"")</f>
        <v/>
      </c>
      <c r="J965" s="6">
        <f>IF(AND(A965&amp;""="",B965&amp;""=""),"",IF(A965&amp;""="","بدون طالب",IF(NOT(ISNUMBER(F965)),"مادة غير موجودة",IF(I965="","ناقص",IF(I965&gt;='الإعدادات'!$B$4,"ناجح","متعثر")))))</f>
        <v/>
      </c>
      <c r="K965" s="21">
        <f>IF(J965="","",IF(OR(J965="ناجح",J965="متعثر"),1,0))</f>
        <v/>
      </c>
      <c r="L965" s="19">
        <f>IF(K965=1,C965*INDEX('الإعدادات'!$E$15:$E$29,MATCH(B965&amp;"",'الإعدادات'!$A$15:$A$29,0)),"")</f>
        <v/>
      </c>
      <c r="M965" s="19">
        <f>IF(K965=1,D965*INDEX('الإعدادات'!$E$15:$E$29,MATCH(B965&amp;"",'الإعدادات'!$A$15:$A$29,0)),"")</f>
        <v/>
      </c>
      <c r="N965" s="19">
        <f>IF(K965=1,(F965+G965)*INDEX('الإعدادات'!$E$15:$E$29,MATCH(B965&amp;"",'الإعدادات'!$A$15:$A$29,0)),"")</f>
        <v/>
      </c>
      <c r="O965" s="15">
        <f>IF(J965="متعثر",COUNTIF($J$6:J965,"متعثر"),"")</f>
        <v/>
      </c>
      <c r="P965" s="6">
        <f>IF(J965="","",IF(J965="بدون طالب","اختر الطالب",IF(J965="مادة غير موجودة","اختر المادة من الإعدادات",IF(COUNTIF('الطلاب'!$A$6:$A$305,A965&amp;"")=0,"الطالب غير موجود في الطلاب",IF(IF(ISNUMBER(C965),IF(ISNUMBER(F965),IF(C965&gt;F965,1,0),0),0)=1,"أعمال السنة أكبر من الحد الأقصى",IF(IF(ISNUMBER(D965),IF(ISNUMBER(G965),IF(D965&gt;G965,1,0),0),0)=1,"النهائي أكبر من الحد الأقصى",IF(J965="ناقص","درجة غير مكتوبة","")))))))</f>
        <v/>
      </c>
    </row>
    <row r="966">
      <c r="A966" s="5" t="n"/>
      <c r="B966" s="5" t="n"/>
      <c r="C966" s="18" t="n"/>
      <c r="D966" s="18" t="n"/>
      <c r="E966" s="6">
        <f>IF(B966&amp;""="","",IFERROR(INDEX('الإعدادات'!$B$15:$B$29,MATCH(B966&amp;"",'الإعدادات'!$A$15:$A$29,0)),""))</f>
        <v/>
      </c>
      <c r="F966" s="19">
        <f>IF(B966&amp;""="","",IFERROR(INDEX('الإعدادات'!$C$15:$C$29,MATCH(B966&amp;"",'الإعدادات'!$A$15:$A$29,0)),""))</f>
        <v/>
      </c>
      <c r="G966" s="19">
        <f>IF(B966&amp;""="","",IFERROR(INDEX('الإعدادات'!$D$15:$D$29,MATCH(B966&amp;"",'الإعدادات'!$A$15:$A$29,0)),""))</f>
        <v/>
      </c>
      <c r="H966" s="19">
        <f>IF(AND(ISNUMBER(C966),ISNUMBER(D966)),C966+D966,"")</f>
        <v/>
      </c>
      <c r="I966" s="20">
        <f>IF(ISNUMBER(H966),IF(ISNUMBER(F966),IF(F966+G966=0,"",H966/(F966+G966)),""),"")</f>
        <v/>
      </c>
      <c r="J966" s="6">
        <f>IF(AND(A966&amp;""="",B966&amp;""=""),"",IF(A966&amp;""="","بدون طالب",IF(NOT(ISNUMBER(F966)),"مادة غير موجودة",IF(I966="","ناقص",IF(I966&gt;='الإعدادات'!$B$4,"ناجح","متعثر")))))</f>
        <v/>
      </c>
      <c r="K966" s="21">
        <f>IF(J966="","",IF(OR(J966="ناجح",J966="متعثر"),1,0))</f>
        <v/>
      </c>
      <c r="L966" s="19">
        <f>IF(K966=1,C966*INDEX('الإعدادات'!$E$15:$E$29,MATCH(B966&amp;"",'الإعدادات'!$A$15:$A$29,0)),"")</f>
        <v/>
      </c>
      <c r="M966" s="19">
        <f>IF(K966=1,D966*INDEX('الإعدادات'!$E$15:$E$29,MATCH(B966&amp;"",'الإعدادات'!$A$15:$A$29,0)),"")</f>
        <v/>
      </c>
      <c r="N966" s="19">
        <f>IF(K966=1,(F966+G966)*INDEX('الإعدادات'!$E$15:$E$29,MATCH(B966&amp;"",'الإعدادات'!$A$15:$A$29,0)),"")</f>
        <v/>
      </c>
      <c r="O966" s="15">
        <f>IF(J966="متعثر",COUNTIF($J$6:J966,"متعثر"),"")</f>
        <v/>
      </c>
      <c r="P966" s="6">
        <f>IF(J966="","",IF(J966="بدون طالب","اختر الطالب",IF(J966="مادة غير موجودة","اختر المادة من الإعدادات",IF(COUNTIF('الطلاب'!$A$6:$A$305,A966&amp;"")=0,"الطالب غير موجود في الطلاب",IF(IF(ISNUMBER(C966),IF(ISNUMBER(F966),IF(C966&gt;F966,1,0),0),0)=1,"أعمال السنة أكبر من الحد الأقصى",IF(IF(ISNUMBER(D966),IF(ISNUMBER(G966),IF(D966&gt;G966,1,0),0),0)=1,"النهائي أكبر من الحد الأقصى",IF(J966="ناقص","درجة غير مكتوبة","")))))))</f>
        <v/>
      </c>
    </row>
    <row r="967">
      <c r="A967" s="5" t="n"/>
      <c r="B967" s="5" t="n"/>
      <c r="C967" s="18" t="n"/>
      <c r="D967" s="18" t="n"/>
      <c r="E967" s="6">
        <f>IF(B967&amp;""="","",IFERROR(INDEX('الإعدادات'!$B$15:$B$29,MATCH(B967&amp;"",'الإعدادات'!$A$15:$A$29,0)),""))</f>
        <v/>
      </c>
      <c r="F967" s="19">
        <f>IF(B967&amp;""="","",IFERROR(INDEX('الإعدادات'!$C$15:$C$29,MATCH(B967&amp;"",'الإعدادات'!$A$15:$A$29,0)),""))</f>
        <v/>
      </c>
      <c r="G967" s="19">
        <f>IF(B967&amp;""="","",IFERROR(INDEX('الإعدادات'!$D$15:$D$29,MATCH(B967&amp;"",'الإعدادات'!$A$15:$A$29,0)),""))</f>
        <v/>
      </c>
      <c r="H967" s="19">
        <f>IF(AND(ISNUMBER(C967),ISNUMBER(D967)),C967+D967,"")</f>
        <v/>
      </c>
      <c r="I967" s="20">
        <f>IF(ISNUMBER(H967),IF(ISNUMBER(F967),IF(F967+G967=0,"",H967/(F967+G967)),""),"")</f>
        <v/>
      </c>
      <c r="J967" s="6">
        <f>IF(AND(A967&amp;""="",B967&amp;""=""),"",IF(A967&amp;""="","بدون طالب",IF(NOT(ISNUMBER(F967)),"مادة غير موجودة",IF(I967="","ناقص",IF(I967&gt;='الإعدادات'!$B$4,"ناجح","متعثر")))))</f>
        <v/>
      </c>
      <c r="K967" s="21">
        <f>IF(J967="","",IF(OR(J967="ناجح",J967="متعثر"),1,0))</f>
        <v/>
      </c>
      <c r="L967" s="19">
        <f>IF(K967=1,C967*INDEX('الإعدادات'!$E$15:$E$29,MATCH(B967&amp;"",'الإعدادات'!$A$15:$A$29,0)),"")</f>
        <v/>
      </c>
      <c r="M967" s="19">
        <f>IF(K967=1,D967*INDEX('الإعدادات'!$E$15:$E$29,MATCH(B967&amp;"",'الإعدادات'!$A$15:$A$29,0)),"")</f>
        <v/>
      </c>
      <c r="N967" s="19">
        <f>IF(K967=1,(F967+G967)*INDEX('الإعدادات'!$E$15:$E$29,MATCH(B967&amp;"",'الإعدادات'!$A$15:$A$29,0)),"")</f>
        <v/>
      </c>
      <c r="O967" s="15">
        <f>IF(J967="متعثر",COUNTIF($J$6:J967,"متعثر"),"")</f>
        <v/>
      </c>
      <c r="P967" s="6">
        <f>IF(J967="","",IF(J967="بدون طالب","اختر الطالب",IF(J967="مادة غير موجودة","اختر المادة من الإعدادات",IF(COUNTIF('الطلاب'!$A$6:$A$305,A967&amp;"")=0,"الطالب غير موجود في الطلاب",IF(IF(ISNUMBER(C967),IF(ISNUMBER(F967),IF(C967&gt;F967,1,0),0),0)=1,"أعمال السنة أكبر من الحد الأقصى",IF(IF(ISNUMBER(D967),IF(ISNUMBER(G967),IF(D967&gt;G967,1,0),0),0)=1,"النهائي أكبر من الحد الأقصى",IF(J967="ناقص","درجة غير مكتوبة","")))))))</f>
        <v/>
      </c>
    </row>
    <row r="968">
      <c r="A968" s="5" t="n"/>
      <c r="B968" s="5" t="n"/>
      <c r="C968" s="18" t="n"/>
      <c r="D968" s="18" t="n"/>
      <c r="E968" s="6">
        <f>IF(B968&amp;""="","",IFERROR(INDEX('الإعدادات'!$B$15:$B$29,MATCH(B968&amp;"",'الإعدادات'!$A$15:$A$29,0)),""))</f>
        <v/>
      </c>
      <c r="F968" s="19">
        <f>IF(B968&amp;""="","",IFERROR(INDEX('الإعدادات'!$C$15:$C$29,MATCH(B968&amp;"",'الإعدادات'!$A$15:$A$29,0)),""))</f>
        <v/>
      </c>
      <c r="G968" s="19">
        <f>IF(B968&amp;""="","",IFERROR(INDEX('الإعدادات'!$D$15:$D$29,MATCH(B968&amp;"",'الإعدادات'!$A$15:$A$29,0)),""))</f>
        <v/>
      </c>
      <c r="H968" s="19">
        <f>IF(AND(ISNUMBER(C968),ISNUMBER(D968)),C968+D968,"")</f>
        <v/>
      </c>
      <c r="I968" s="20">
        <f>IF(ISNUMBER(H968),IF(ISNUMBER(F968),IF(F968+G968=0,"",H968/(F968+G968)),""),"")</f>
        <v/>
      </c>
      <c r="J968" s="6">
        <f>IF(AND(A968&amp;""="",B968&amp;""=""),"",IF(A968&amp;""="","بدون طالب",IF(NOT(ISNUMBER(F968)),"مادة غير موجودة",IF(I968="","ناقص",IF(I968&gt;='الإعدادات'!$B$4,"ناجح","متعثر")))))</f>
        <v/>
      </c>
      <c r="K968" s="21">
        <f>IF(J968="","",IF(OR(J968="ناجح",J968="متعثر"),1,0))</f>
        <v/>
      </c>
      <c r="L968" s="19">
        <f>IF(K968=1,C968*INDEX('الإعدادات'!$E$15:$E$29,MATCH(B968&amp;"",'الإعدادات'!$A$15:$A$29,0)),"")</f>
        <v/>
      </c>
      <c r="M968" s="19">
        <f>IF(K968=1,D968*INDEX('الإعدادات'!$E$15:$E$29,MATCH(B968&amp;"",'الإعدادات'!$A$15:$A$29,0)),"")</f>
        <v/>
      </c>
      <c r="N968" s="19">
        <f>IF(K968=1,(F968+G968)*INDEX('الإعدادات'!$E$15:$E$29,MATCH(B968&amp;"",'الإعدادات'!$A$15:$A$29,0)),"")</f>
        <v/>
      </c>
      <c r="O968" s="15">
        <f>IF(J968="متعثر",COUNTIF($J$6:J968,"متعثر"),"")</f>
        <v/>
      </c>
      <c r="P968" s="6">
        <f>IF(J968="","",IF(J968="بدون طالب","اختر الطالب",IF(J968="مادة غير موجودة","اختر المادة من الإعدادات",IF(COUNTIF('الطلاب'!$A$6:$A$305,A968&amp;"")=0,"الطالب غير موجود في الطلاب",IF(IF(ISNUMBER(C968),IF(ISNUMBER(F968),IF(C968&gt;F968,1,0),0),0)=1,"أعمال السنة أكبر من الحد الأقصى",IF(IF(ISNUMBER(D968),IF(ISNUMBER(G968),IF(D968&gt;G968,1,0),0),0)=1,"النهائي أكبر من الحد الأقصى",IF(J968="ناقص","درجة غير مكتوبة","")))))))</f>
        <v/>
      </c>
    </row>
    <row r="969">
      <c r="A969" s="5" t="n"/>
      <c r="B969" s="5" t="n"/>
      <c r="C969" s="18" t="n"/>
      <c r="D969" s="18" t="n"/>
      <c r="E969" s="6">
        <f>IF(B969&amp;""="","",IFERROR(INDEX('الإعدادات'!$B$15:$B$29,MATCH(B969&amp;"",'الإعدادات'!$A$15:$A$29,0)),""))</f>
        <v/>
      </c>
      <c r="F969" s="19">
        <f>IF(B969&amp;""="","",IFERROR(INDEX('الإعدادات'!$C$15:$C$29,MATCH(B969&amp;"",'الإعدادات'!$A$15:$A$29,0)),""))</f>
        <v/>
      </c>
      <c r="G969" s="19">
        <f>IF(B969&amp;""="","",IFERROR(INDEX('الإعدادات'!$D$15:$D$29,MATCH(B969&amp;"",'الإعدادات'!$A$15:$A$29,0)),""))</f>
        <v/>
      </c>
      <c r="H969" s="19">
        <f>IF(AND(ISNUMBER(C969),ISNUMBER(D969)),C969+D969,"")</f>
        <v/>
      </c>
      <c r="I969" s="20">
        <f>IF(ISNUMBER(H969),IF(ISNUMBER(F969),IF(F969+G969=0,"",H969/(F969+G969)),""),"")</f>
        <v/>
      </c>
      <c r="J969" s="6">
        <f>IF(AND(A969&amp;""="",B969&amp;""=""),"",IF(A969&amp;""="","بدون طالب",IF(NOT(ISNUMBER(F969)),"مادة غير موجودة",IF(I969="","ناقص",IF(I969&gt;='الإعدادات'!$B$4,"ناجح","متعثر")))))</f>
        <v/>
      </c>
      <c r="K969" s="21">
        <f>IF(J969="","",IF(OR(J969="ناجح",J969="متعثر"),1,0))</f>
        <v/>
      </c>
      <c r="L969" s="19">
        <f>IF(K969=1,C969*INDEX('الإعدادات'!$E$15:$E$29,MATCH(B969&amp;"",'الإعدادات'!$A$15:$A$29,0)),"")</f>
        <v/>
      </c>
      <c r="M969" s="19">
        <f>IF(K969=1,D969*INDEX('الإعدادات'!$E$15:$E$29,MATCH(B969&amp;"",'الإعدادات'!$A$15:$A$29,0)),"")</f>
        <v/>
      </c>
      <c r="N969" s="19">
        <f>IF(K969=1,(F969+G969)*INDEX('الإعدادات'!$E$15:$E$29,MATCH(B969&amp;"",'الإعدادات'!$A$15:$A$29,0)),"")</f>
        <v/>
      </c>
      <c r="O969" s="15">
        <f>IF(J969="متعثر",COUNTIF($J$6:J969,"متعثر"),"")</f>
        <v/>
      </c>
      <c r="P969" s="6">
        <f>IF(J969="","",IF(J969="بدون طالب","اختر الطالب",IF(J969="مادة غير موجودة","اختر المادة من الإعدادات",IF(COUNTIF('الطلاب'!$A$6:$A$305,A969&amp;"")=0,"الطالب غير موجود في الطلاب",IF(IF(ISNUMBER(C969),IF(ISNUMBER(F969),IF(C969&gt;F969,1,0),0),0)=1,"أعمال السنة أكبر من الحد الأقصى",IF(IF(ISNUMBER(D969),IF(ISNUMBER(G969),IF(D969&gt;G969,1,0),0),0)=1,"النهائي أكبر من الحد الأقصى",IF(J969="ناقص","درجة غير مكتوبة","")))))))</f>
        <v/>
      </c>
    </row>
    <row r="970">
      <c r="A970" s="5" t="n"/>
      <c r="B970" s="5" t="n"/>
      <c r="C970" s="18" t="n"/>
      <c r="D970" s="18" t="n"/>
      <c r="E970" s="6">
        <f>IF(B970&amp;""="","",IFERROR(INDEX('الإعدادات'!$B$15:$B$29,MATCH(B970&amp;"",'الإعدادات'!$A$15:$A$29,0)),""))</f>
        <v/>
      </c>
      <c r="F970" s="19">
        <f>IF(B970&amp;""="","",IFERROR(INDEX('الإعدادات'!$C$15:$C$29,MATCH(B970&amp;"",'الإعدادات'!$A$15:$A$29,0)),""))</f>
        <v/>
      </c>
      <c r="G970" s="19">
        <f>IF(B970&amp;""="","",IFERROR(INDEX('الإعدادات'!$D$15:$D$29,MATCH(B970&amp;"",'الإعدادات'!$A$15:$A$29,0)),""))</f>
        <v/>
      </c>
      <c r="H970" s="19">
        <f>IF(AND(ISNUMBER(C970),ISNUMBER(D970)),C970+D970,"")</f>
        <v/>
      </c>
      <c r="I970" s="20">
        <f>IF(ISNUMBER(H970),IF(ISNUMBER(F970),IF(F970+G970=0,"",H970/(F970+G970)),""),"")</f>
        <v/>
      </c>
      <c r="J970" s="6">
        <f>IF(AND(A970&amp;""="",B970&amp;""=""),"",IF(A970&amp;""="","بدون طالب",IF(NOT(ISNUMBER(F970)),"مادة غير موجودة",IF(I970="","ناقص",IF(I970&gt;='الإعدادات'!$B$4,"ناجح","متعثر")))))</f>
        <v/>
      </c>
      <c r="K970" s="21">
        <f>IF(J970="","",IF(OR(J970="ناجح",J970="متعثر"),1,0))</f>
        <v/>
      </c>
      <c r="L970" s="19">
        <f>IF(K970=1,C970*INDEX('الإعدادات'!$E$15:$E$29,MATCH(B970&amp;"",'الإعدادات'!$A$15:$A$29,0)),"")</f>
        <v/>
      </c>
      <c r="M970" s="19">
        <f>IF(K970=1,D970*INDEX('الإعدادات'!$E$15:$E$29,MATCH(B970&amp;"",'الإعدادات'!$A$15:$A$29,0)),"")</f>
        <v/>
      </c>
      <c r="N970" s="19">
        <f>IF(K970=1,(F970+G970)*INDEX('الإعدادات'!$E$15:$E$29,MATCH(B970&amp;"",'الإعدادات'!$A$15:$A$29,0)),"")</f>
        <v/>
      </c>
      <c r="O970" s="15">
        <f>IF(J970="متعثر",COUNTIF($J$6:J970,"متعثر"),"")</f>
        <v/>
      </c>
      <c r="P970" s="6">
        <f>IF(J970="","",IF(J970="بدون طالب","اختر الطالب",IF(J970="مادة غير موجودة","اختر المادة من الإعدادات",IF(COUNTIF('الطلاب'!$A$6:$A$305,A970&amp;"")=0,"الطالب غير موجود في الطلاب",IF(IF(ISNUMBER(C970),IF(ISNUMBER(F970),IF(C970&gt;F970,1,0),0),0)=1,"أعمال السنة أكبر من الحد الأقصى",IF(IF(ISNUMBER(D970),IF(ISNUMBER(G970),IF(D970&gt;G970,1,0),0),0)=1,"النهائي أكبر من الحد الأقصى",IF(J970="ناقص","درجة غير مكتوبة","")))))))</f>
        <v/>
      </c>
    </row>
    <row r="971">
      <c r="A971" s="5" t="n"/>
      <c r="B971" s="5" t="n"/>
      <c r="C971" s="18" t="n"/>
      <c r="D971" s="18" t="n"/>
      <c r="E971" s="6">
        <f>IF(B971&amp;""="","",IFERROR(INDEX('الإعدادات'!$B$15:$B$29,MATCH(B971&amp;"",'الإعدادات'!$A$15:$A$29,0)),""))</f>
        <v/>
      </c>
      <c r="F971" s="19">
        <f>IF(B971&amp;""="","",IFERROR(INDEX('الإعدادات'!$C$15:$C$29,MATCH(B971&amp;"",'الإعدادات'!$A$15:$A$29,0)),""))</f>
        <v/>
      </c>
      <c r="G971" s="19">
        <f>IF(B971&amp;""="","",IFERROR(INDEX('الإعدادات'!$D$15:$D$29,MATCH(B971&amp;"",'الإعدادات'!$A$15:$A$29,0)),""))</f>
        <v/>
      </c>
      <c r="H971" s="19">
        <f>IF(AND(ISNUMBER(C971),ISNUMBER(D971)),C971+D971,"")</f>
        <v/>
      </c>
      <c r="I971" s="20">
        <f>IF(ISNUMBER(H971),IF(ISNUMBER(F971),IF(F971+G971=0,"",H971/(F971+G971)),""),"")</f>
        <v/>
      </c>
      <c r="J971" s="6">
        <f>IF(AND(A971&amp;""="",B971&amp;""=""),"",IF(A971&amp;""="","بدون طالب",IF(NOT(ISNUMBER(F971)),"مادة غير موجودة",IF(I971="","ناقص",IF(I971&gt;='الإعدادات'!$B$4,"ناجح","متعثر")))))</f>
        <v/>
      </c>
      <c r="K971" s="21">
        <f>IF(J971="","",IF(OR(J971="ناجح",J971="متعثر"),1,0))</f>
        <v/>
      </c>
      <c r="L971" s="19">
        <f>IF(K971=1,C971*INDEX('الإعدادات'!$E$15:$E$29,MATCH(B971&amp;"",'الإعدادات'!$A$15:$A$29,0)),"")</f>
        <v/>
      </c>
      <c r="M971" s="19">
        <f>IF(K971=1,D971*INDEX('الإعدادات'!$E$15:$E$29,MATCH(B971&amp;"",'الإعدادات'!$A$15:$A$29,0)),"")</f>
        <v/>
      </c>
      <c r="N971" s="19">
        <f>IF(K971=1,(F971+G971)*INDEX('الإعدادات'!$E$15:$E$29,MATCH(B971&amp;"",'الإعدادات'!$A$15:$A$29,0)),"")</f>
        <v/>
      </c>
      <c r="O971" s="15">
        <f>IF(J971="متعثر",COUNTIF($J$6:J971,"متعثر"),"")</f>
        <v/>
      </c>
      <c r="P971" s="6">
        <f>IF(J971="","",IF(J971="بدون طالب","اختر الطالب",IF(J971="مادة غير موجودة","اختر المادة من الإعدادات",IF(COUNTIF('الطلاب'!$A$6:$A$305,A971&amp;"")=0,"الطالب غير موجود في الطلاب",IF(IF(ISNUMBER(C971),IF(ISNUMBER(F971),IF(C971&gt;F971,1,0),0),0)=1,"أعمال السنة أكبر من الحد الأقصى",IF(IF(ISNUMBER(D971),IF(ISNUMBER(G971),IF(D971&gt;G971,1,0),0),0)=1,"النهائي أكبر من الحد الأقصى",IF(J971="ناقص","درجة غير مكتوبة","")))))))</f>
        <v/>
      </c>
    </row>
    <row r="972">
      <c r="A972" s="5" t="n"/>
      <c r="B972" s="5" t="n"/>
      <c r="C972" s="18" t="n"/>
      <c r="D972" s="18" t="n"/>
      <c r="E972" s="6">
        <f>IF(B972&amp;""="","",IFERROR(INDEX('الإعدادات'!$B$15:$B$29,MATCH(B972&amp;"",'الإعدادات'!$A$15:$A$29,0)),""))</f>
        <v/>
      </c>
      <c r="F972" s="19">
        <f>IF(B972&amp;""="","",IFERROR(INDEX('الإعدادات'!$C$15:$C$29,MATCH(B972&amp;"",'الإعدادات'!$A$15:$A$29,0)),""))</f>
        <v/>
      </c>
      <c r="G972" s="19">
        <f>IF(B972&amp;""="","",IFERROR(INDEX('الإعدادات'!$D$15:$D$29,MATCH(B972&amp;"",'الإعدادات'!$A$15:$A$29,0)),""))</f>
        <v/>
      </c>
      <c r="H972" s="19">
        <f>IF(AND(ISNUMBER(C972),ISNUMBER(D972)),C972+D972,"")</f>
        <v/>
      </c>
      <c r="I972" s="20">
        <f>IF(ISNUMBER(H972),IF(ISNUMBER(F972),IF(F972+G972=0,"",H972/(F972+G972)),""),"")</f>
        <v/>
      </c>
      <c r="J972" s="6">
        <f>IF(AND(A972&amp;""="",B972&amp;""=""),"",IF(A972&amp;""="","بدون طالب",IF(NOT(ISNUMBER(F972)),"مادة غير موجودة",IF(I972="","ناقص",IF(I972&gt;='الإعدادات'!$B$4,"ناجح","متعثر")))))</f>
        <v/>
      </c>
      <c r="K972" s="21">
        <f>IF(J972="","",IF(OR(J972="ناجح",J972="متعثر"),1,0))</f>
        <v/>
      </c>
      <c r="L972" s="19">
        <f>IF(K972=1,C972*INDEX('الإعدادات'!$E$15:$E$29,MATCH(B972&amp;"",'الإعدادات'!$A$15:$A$29,0)),"")</f>
        <v/>
      </c>
      <c r="M972" s="19">
        <f>IF(K972=1,D972*INDEX('الإعدادات'!$E$15:$E$29,MATCH(B972&amp;"",'الإعدادات'!$A$15:$A$29,0)),"")</f>
        <v/>
      </c>
      <c r="N972" s="19">
        <f>IF(K972=1,(F972+G972)*INDEX('الإعدادات'!$E$15:$E$29,MATCH(B972&amp;"",'الإعدادات'!$A$15:$A$29,0)),"")</f>
        <v/>
      </c>
      <c r="O972" s="15">
        <f>IF(J972="متعثر",COUNTIF($J$6:J972,"متعثر"),"")</f>
        <v/>
      </c>
      <c r="P972" s="6">
        <f>IF(J972="","",IF(J972="بدون طالب","اختر الطالب",IF(J972="مادة غير موجودة","اختر المادة من الإعدادات",IF(COUNTIF('الطلاب'!$A$6:$A$305,A972&amp;"")=0,"الطالب غير موجود في الطلاب",IF(IF(ISNUMBER(C972),IF(ISNUMBER(F972),IF(C972&gt;F972,1,0),0),0)=1,"أعمال السنة أكبر من الحد الأقصى",IF(IF(ISNUMBER(D972),IF(ISNUMBER(G972),IF(D972&gt;G972,1,0),0),0)=1,"النهائي أكبر من الحد الأقصى",IF(J972="ناقص","درجة غير مكتوبة","")))))))</f>
        <v/>
      </c>
    </row>
    <row r="973">
      <c r="A973" s="5" t="n"/>
      <c r="B973" s="5" t="n"/>
      <c r="C973" s="18" t="n"/>
      <c r="D973" s="18" t="n"/>
      <c r="E973" s="6">
        <f>IF(B973&amp;""="","",IFERROR(INDEX('الإعدادات'!$B$15:$B$29,MATCH(B973&amp;"",'الإعدادات'!$A$15:$A$29,0)),""))</f>
        <v/>
      </c>
      <c r="F973" s="19">
        <f>IF(B973&amp;""="","",IFERROR(INDEX('الإعدادات'!$C$15:$C$29,MATCH(B973&amp;"",'الإعدادات'!$A$15:$A$29,0)),""))</f>
        <v/>
      </c>
      <c r="G973" s="19">
        <f>IF(B973&amp;""="","",IFERROR(INDEX('الإعدادات'!$D$15:$D$29,MATCH(B973&amp;"",'الإعدادات'!$A$15:$A$29,0)),""))</f>
        <v/>
      </c>
      <c r="H973" s="19">
        <f>IF(AND(ISNUMBER(C973),ISNUMBER(D973)),C973+D973,"")</f>
        <v/>
      </c>
      <c r="I973" s="20">
        <f>IF(ISNUMBER(H973),IF(ISNUMBER(F973),IF(F973+G973=0,"",H973/(F973+G973)),""),"")</f>
        <v/>
      </c>
      <c r="J973" s="6">
        <f>IF(AND(A973&amp;""="",B973&amp;""=""),"",IF(A973&amp;""="","بدون طالب",IF(NOT(ISNUMBER(F973)),"مادة غير موجودة",IF(I973="","ناقص",IF(I973&gt;='الإعدادات'!$B$4,"ناجح","متعثر")))))</f>
        <v/>
      </c>
      <c r="K973" s="21">
        <f>IF(J973="","",IF(OR(J973="ناجح",J973="متعثر"),1,0))</f>
        <v/>
      </c>
      <c r="L973" s="19">
        <f>IF(K973=1,C973*INDEX('الإعدادات'!$E$15:$E$29,MATCH(B973&amp;"",'الإعدادات'!$A$15:$A$29,0)),"")</f>
        <v/>
      </c>
      <c r="M973" s="19">
        <f>IF(K973=1,D973*INDEX('الإعدادات'!$E$15:$E$29,MATCH(B973&amp;"",'الإعدادات'!$A$15:$A$29,0)),"")</f>
        <v/>
      </c>
      <c r="N973" s="19">
        <f>IF(K973=1,(F973+G973)*INDEX('الإعدادات'!$E$15:$E$29,MATCH(B973&amp;"",'الإعدادات'!$A$15:$A$29,0)),"")</f>
        <v/>
      </c>
      <c r="O973" s="15">
        <f>IF(J973="متعثر",COUNTIF($J$6:J973,"متعثر"),"")</f>
        <v/>
      </c>
      <c r="P973" s="6">
        <f>IF(J973="","",IF(J973="بدون طالب","اختر الطالب",IF(J973="مادة غير موجودة","اختر المادة من الإعدادات",IF(COUNTIF('الطلاب'!$A$6:$A$305,A973&amp;"")=0,"الطالب غير موجود في الطلاب",IF(IF(ISNUMBER(C973),IF(ISNUMBER(F973),IF(C973&gt;F973,1,0),0),0)=1,"أعمال السنة أكبر من الحد الأقصى",IF(IF(ISNUMBER(D973),IF(ISNUMBER(G973),IF(D973&gt;G973,1,0),0),0)=1,"النهائي أكبر من الحد الأقصى",IF(J973="ناقص","درجة غير مكتوبة","")))))))</f>
        <v/>
      </c>
    </row>
    <row r="974">
      <c r="A974" s="5" t="n"/>
      <c r="B974" s="5" t="n"/>
      <c r="C974" s="18" t="n"/>
      <c r="D974" s="18" t="n"/>
      <c r="E974" s="6">
        <f>IF(B974&amp;""="","",IFERROR(INDEX('الإعدادات'!$B$15:$B$29,MATCH(B974&amp;"",'الإعدادات'!$A$15:$A$29,0)),""))</f>
        <v/>
      </c>
      <c r="F974" s="19">
        <f>IF(B974&amp;""="","",IFERROR(INDEX('الإعدادات'!$C$15:$C$29,MATCH(B974&amp;"",'الإعدادات'!$A$15:$A$29,0)),""))</f>
        <v/>
      </c>
      <c r="G974" s="19">
        <f>IF(B974&amp;""="","",IFERROR(INDEX('الإعدادات'!$D$15:$D$29,MATCH(B974&amp;"",'الإعدادات'!$A$15:$A$29,0)),""))</f>
        <v/>
      </c>
      <c r="H974" s="19">
        <f>IF(AND(ISNUMBER(C974),ISNUMBER(D974)),C974+D974,"")</f>
        <v/>
      </c>
      <c r="I974" s="20">
        <f>IF(ISNUMBER(H974),IF(ISNUMBER(F974),IF(F974+G974=0,"",H974/(F974+G974)),""),"")</f>
        <v/>
      </c>
      <c r="J974" s="6">
        <f>IF(AND(A974&amp;""="",B974&amp;""=""),"",IF(A974&amp;""="","بدون طالب",IF(NOT(ISNUMBER(F974)),"مادة غير موجودة",IF(I974="","ناقص",IF(I974&gt;='الإعدادات'!$B$4,"ناجح","متعثر")))))</f>
        <v/>
      </c>
      <c r="K974" s="21">
        <f>IF(J974="","",IF(OR(J974="ناجح",J974="متعثر"),1,0))</f>
        <v/>
      </c>
      <c r="L974" s="19">
        <f>IF(K974=1,C974*INDEX('الإعدادات'!$E$15:$E$29,MATCH(B974&amp;"",'الإعدادات'!$A$15:$A$29,0)),"")</f>
        <v/>
      </c>
      <c r="M974" s="19">
        <f>IF(K974=1,D974*INDEX('الإعدادات'!$E$15:$E$29,MATCH(B974&amp;"",'الإعدادات'!$A$15:$A$29,0)),"")</f>
        <v/>
      </c>
      <c r="N974" s="19">
        <f>IF(K974=1,(F974+G974)*INDEX('الإعدادات'!$E$15:$E$29,MATCH(B974&amp;"",'الإعدادات'!$A$15:$A$29,0)),"")</f>
        <v/>
      </c>
      <c r="O974" s="15">
        <f>IF(J974="متعثر",COUNTIF($J$6:J974,"متعثر"),"")</f>
        <v/>
      </c>
      <c r="P974" s="6">
        <f>IF(J974="","",IF(J974="بدون طالب","اختر الطالب",IF(J974="مادة غير موجودة","اختر المادة من الإعدادات",IF(COUNTIF('الطلاب'!$A$6:$A$305,A974&amp;"")=0,"الطالب غير موجود في الطلاب",IF(IF(ISNUMBER(C974),IF(ISNUMBER(F974),IF(C974&gt;F974,1,0),0),0)=1,"أعمال السنة أكبر من الحد الأقصى",IF(IF(ISNUMBER(D974),IF(ISNUMBER(G974),IF(D974&gt;G974,1,0),0),0)=1,"النهائي أكبر من الحد الأقصى",IF(J974="ناقص","درجة غير مكتوبة","")))))))</f>
        <v/>
      </c>
    </row>
    <row r="975">
      <c r="A975" s="5" t="n"/>
      <c r="B975" s="5" t="n"/>
      <c r="C975" s="18" t="n"/>
      <c r="D975" s="18" t="n"/>
      <c r="E975" s="6">
        <f>IF(B975&amp;""="","",IFERROR(INDEX('الإعدادات'!$B$15:$B$29,MATCH(B975&amp;"",'الإعدادات'!$A$15:$A$29,0)),""))</f>
        <v/>
      </c>
      <c r="F975" s="19">
        <f>IF(B975&amp;""="","",IFERROR(INDEX('الإعدادات'!$C$15:$C$29,MATCH(B975&amp;"",'الإعدادات'!$A$15:$A$29,0)),""))</f>
        <v/>
      </c>
      <c r="G975" s="19">
        <f>IF(B975&amp;""="","",IFERROR(INDEX('الإعدادات'!$D$15:$D$29,MATCH(B975&amp;"",'الإعدادات'!$A$15:$A$29,0)),""))</f>
        <v/>
      </c>
      <c r="H975" s="19">
        <f>IF(AND(ISNUMBER(C975),ISNUMBER(D975)),C975+D975,"")</f>
        <v/>
      </c>
      <c r="I975" s="20">
        <f>IF(ISNUMBER(H975),IF(ISNUMBER(F975),IF(F975+G975=0,"",H975/(F975+G975)),""),"")</f>
        <v/>
      </c>
      <c r="J975" s="6">
        <f>IF(AND(A975&amp;""="",B975&amp;""=""),"",IF(A975&amp;""="","بدون طالب",IF(NOT(ISNUMBER(F975)),"مادة غير موجودة",IF(I975="","ناقص",IF(I975&gt;='الإعدادات'!$B$4,"ناجح","متعثر")))))</f>
        <v/>
      </c>
      <c r="K975" s="21">
        <f>IF(J975="","",IF(OR(J975="ناجح",J975="متعثر"),1,0))</f>
        <v/>
      </c>
      <c r="L975" s="19">
        <f>IF(K975=1,C975*INDEX('الإعدادات'!$E$15:$E$29,MATCH(B975&amp;"",'الإعدادات'!$A$15:$A$29,0)),"")</f>
        <v/>
      </c>
      <c r="M975" s="19">
        <f>IF(K975=1,D975*INDEX('الإعدادات'!$E$15:$E$29,MATCH(B975&amp;"",'الإعدادات'!$A$15:$A$29,0)),"")</f>
        <v/>
      </c>
      <c r="N975" s="19">
        <f>IF(K975=1,(F975+G975)*INDEX('الإعدادات'!$E$15:$E$29,MATCH(B975&amp;"",'الإعدادات'!$A$15:$A$29,0)),"")</f>
        <v/>
      </c>
      <c r="O975" s="15">
        <f>IF(J975="متعثر",COUNTIF($J$6:J975,"متعثر"),"")</f>
        <v/>
      </c>
      <c r="P975" s="6">
        <f>IF(J975="","",IF(J975="بدون طالب","اختر الطالب",IF(J975="مادة غير موجودة","اختر المادة من الإعدادات",IF(COUNTIF('الطلاب'!$A$6:$A$305,A975&amp;"")=0,"الطالب غير موجود في الطلاب",IF(IF(ISNUMBER(C975),IF(ISNUMBER(F975),IF(C975&gt;F975,1,0),0),0)=1,"أعمال السنة أكبر من الحد الأقصى",IF(IF(ISNUMBER(D975),IF(ISNUMBER(G975),IF(D975&gt;G975,1,0),0),0)=1,"النهائي أكبر من الحد الأقصى",IF(J975="ناقص","درجة غير مكتوبة","")))))))</f>
        <v/>
      </c>
    </row>
    <row r="976">
      <c r="A976" s="5" t="n"/>
      <c r="B976" s="5" t="n"/>
      <c r="C976" s="18" t="n"/>
      <c r="D976" s="18" t="n"/>
      <c r="E976" s="6">
        <f>IF(B976&amp;""="","",IFERROR(INDEX('الإعدادات'!$B$15:$B$29,MATCH(B976&amp;"",'الإعدادات'!$A$15:$A$29,0)),""))</f>
        <v/>
      </c>
      <c r="F976" s="19">
        <f>IF(B976&amp;""="","",IFERROR(INDEX('الإعدادات'!$C$15:$C$29,MATCH(B976&amp;"",'الإعدادات'!$A$15:$A$29,0)),""))</f>
        <v/>
      </c>
      <c r="G976" s="19">
        <f>IF(B976&amp;""="","",IFERROR(INDEX('الإعدادات'!$D$15:$D$29,MATCH(B976&amp;"",'الإعدادات'!$A$15:$A$29,0)),""))</f>
        <v/>
      </c>
      <c r="H976" s="19">
        <f>IF(AND(ISNUMBER(C976),ISNUMBER(D976)),C976+D976,"")</f>
        <v/>
      </c>
      <c r="I976" s="20">
        <f>IF(ISNUMBER(H976),IF(ISNUMBER(F976),IF(F976+G976=0,"",H976/(F976+G976)),""),"")</f>
        <v/>
      </c>
      <c r="J976" s="6">
        <f>IF(AND(A976&amp;""="",B976&amp;""=""),"",IF(A976&amp;""="","بدون طالب",IF(NOT(ISNUMBER(F976)),"مادة غير موجودة",IF(I976="","ناقص",IF(I976&gt;='الإعدادات'!$B$4,"ناجح","متعثر")))))</f>
        <v/>
      </c>
      <c r="K976" s="21">
        <f>IF(J976="","",IF(OR(J976="ناجح",J976="متعثر"),1,0))</f>
        <v/>
      </c>
      <c r="L976" s="19">
        <f>IF(K976=1,C976*INDEX('الإعدادات'!$E$15:$E$29,MATCH(B976&amp;"",'الإعدادات'!$A$15:$A$29,0)),"")</f>
        <v/>
      </c>
      <c r="M976" s="19">
        <f>IF(K976=1,D976*INDEX('الإعدادات'!$E$15:$E$29,MATCH(B976&amp;"",'الإعدادات'!$A$15:$A$29,0)),"")</f>
        <v/>
      </c>
      <c r="N976" s="19">
        <f>IF(K976=1,(F976+G976)*INDEX('الإعدادات'!$E$15:$E$29,MATCH(B976&amp;"",'الإعدادات'!$A$15:$A$29,0)),"")</f>
        <v/>
      </c>
      <c r="O976" s="15">
        <f>IF(J976="متعثر",COUNTIF($J$6:J976,"متعثر"),"")</f>
        <v/>
      </c>
      <c r="P976" s="6">
        <f>IF(J976="","",IF(J976="بدون طالب","اختر الطالب",IF(J976="مادة غير موجودة","اختر المادة من الإعدادات",IF(COUNTIF('الطلاب'!$A$6:$A$305,A976&amp;"")=0,"الطالب غير موجود في الطلاب",IF(IF(ISNUMBER(C976),IF(ISNUMBER(F976),IF(C976&gt;F976,1,0),0),0)=1,"أعمال السنة أكبر من الحد الأقصى",IF(IF(ISNUMBER(D976),IF(ISNUMBER(G976),IF(D976&gt;G976,1,0),0),0)=1,"النهائي أكبر من الحد الأقصى",IF(J976="ناقص","درجة غير مكتوبة","")))))))</f>
        <v/>
      </c>
    </row>
    <row r="977">
      <c r="A977" s="5" t="n"/>
      <c r="B977" s="5" t="n"/>
      <c r="C977" s="18" t="n"/>
      <c r="D977" s="18" t="n"/>
      <c r="E977" s="6">
        <f>IF(B977&amp;""="","",IFERROR(INDEX('الإعدادات'!$B$15:$B$29,MATCH(B977&amp;"",'الإعدادات'!$A$15:$A$29,0)),""))</f>
        <v/>
      </c>
      <c r="F977" s="19">
        <f>IF(B977&amp;""="","",IFERROR(INDEX('الإعدادات'!$C$15:$C$29,MATCH(B977&amp;"",'الإعدادات'!$A$15:$A$29,0)),""))</f>
        <v/>
      </c>
      <c r="G977" s="19">
        <f>IF(B977&amp;""="","",IFERROR(INDEX('الإعدادات'!$D$15:$D$29,MATCH(B977&amp;"",'الإعدادات'!$A$15:$A$29,0)),""))</f>
        <v/>
      </c>
      <c r="H977" s="19">
        <f>IF(AND(ISNUMBER(C977),ISNUMBER(D977)),C977+D977,"")</f>
        <v/>
      </c>
      <c r="I977" s="20">
        <f>IF(ISNUMBER(H977),IF(ISNUMBER(F977),IF(F977+G977=0,"",H977/(F977+G977)),""),"")</f>
        <v/>
      </c>
      <c r="J977" s="6">
        <f>IF(AND(A977&amp;""="",B977&amp;""=""),"",IF(A977&amp;""="","بدون طالب",IF(NOT(ISNUMBER(F977)),"مادة غير موجودة",IF(I977="","ناقص",IF(I977&gt;='الإعدادات'!$B$4,"ناجح","متعثر")))))</f>
        <v/>
      </c>
      <c r="K977" s="21">
        <f>IF(J977="","",IF(OR(J977="ناجح",J977="متعثر"),1,0))</f>
        <v/>
      </c>
      <c r="L977" s="19">
        <f>IF(K977=1,C977*INDEX('الإعدادات'!$E$15:$E$29,MATCH(B977&amp;"",'الإعدادات'!$A$15:$A$29,0)),"")</f>
        <v/>
      </c>
      <c r="M977" s="19">
        <f>IF(K977=1,D977*INDEX('الإعدادات'!$E$15:$E$29,MATCH(B977&amp;"",'الإعدادات'!$A$15:$A$29,0)),"")</f>
        <v/>
      </c>
      <c r="N977" s="19">
        <f>IF(K977=1,(F977+G977)*INDEX('الإعدادات'!$E$15:$E$29,MATCH(B977&amp;"",'الإعدادات'!$A$15:$A$29,0)),"")</f>
        <v/>
      </c>
      <c r="O977" s="15">
        <f>IF(J977="متعثر",COUNTIF($J$6:J977,"متعثر"),"")</f>
        <v/>
      </c>
      <c r="P977" s="6">
        <f>IF(J977="","",IF(J977="بدون طالب","اختر الطالب",IF(J977="مادة غير موجودة","اختر المادة من الإعدادات",IF(COUNTIF('الطلاب'!$A$6:$A$305,A977&amp;"")=0,"الطالب غير موجود في الطلاب",IF(IF(ISNUMBER(C977),IF(ISNUMBER(F977),IF(C977&gt;F977,1,0),0),0)=1,"أعمال السنة أكبر من الحد الأقصى",IF(IF(ISNUMBER(D977),IF(ISNUMBER(G977),IF(D977&gt;G977,1,0),0),0)=1,"النهائي أكبر من الحد الأقصى",IF(J977="ناقص","درجة غير مكتوبة","")))))))</f>
        <v/>
      </c>
    </row>
    <row r="978">
      <c r="A978" s="5" t="n"/>
      <c r="B978" s="5" t="n"/>
      <c r="C978" s="18" t="n"/>
      <c r="D978" s="18" t="n"/>
      <c r="E978" s="6">
        <f>IF(B978&amp;""="","",IFERROR(INDEX('الإعدادات'!$B$15:$B$29,MATCH(B978&amp;"",'الإعدادات'!$A$15:$A$29,0)),""))</f>
        <v/>
      </c>
      <c r="F978" s="19">
        <f>IF(B978&amp;""="","",IFERROR(INDEX('الإعدادات'!$C$15:$C$29,MATCH(B978&amp;"",'الإعدادات'!$A$15:$A$29,0)),""))</f>
        <v/>
      </c>
      <c r="G978" s="19">
        <f>IF(B978&amp;""="","",IFERROR(INDEX('الإعدادات'!$D$15:$D$29,MATCH(B978&amp;"",'الإعدادات'!$A$15:$A$29,0)),""))</f>
        <v/>
      </c>
      <c r="H978" s="19">
        <f>IF(AND(ISNUMBER(C978),ISNUMBER(D978)),C978+D978,"")</f>
        <v/>
      </c>
      <c r="I978" s="20">
        <f>IF(ISNUMBER(H978),IF(ISNUMBER(F978),IF(F978+G978=0,"",H978/(F978+G978)),""),"")</f>
        <v/>
      </c>
      <c r="J978" s="6">
        <f>IF(AND(A978&amp;""="",B978&amp;""=""),"",IF(A978&amp;""="","بدون طالب",IF(NOT(ISNUMBER(F978)),"مادة غير موجودة",IF(I978="","ناقص",IF(I978&gt;='الإعدادات'!$B$4,"ناجح","متعثر")))))</f>
        <v/>
      </c>
      <c r="K978" s="21">
        <f>IF(J978="","",IF(OR(J978="ناجح",J978="متعثر"),1,0))</f>
        <v/>
      </c>
      <c r="L978" s="19">
        <f>IF(K978=1,C978*INDEX('الإعدادات'!$E$15:$E$29,MATCH(B978&amp;"",'الإعدادات'!$A$15:$A$29,0)),"")</f>
        <v/>
      </c>
      <c r="M978" s="19">
        <f>IF(K978=1,D978*INDEX('الإعدادات'!$E$15:$E$29,MATCH(B978&amp;"",'الإعدادات'!$A$15:$A$29,0)),"")</f>
        <v/>
      </c>
      <c r="N978" s="19">
        <f>IF(K978=1,(F978+G978)*INDEX('الإعدادات'!$E$15:$E$29,MATCH(B978&amp;"",'الإعدادات'!$A$15:$A$29,0)),"")</f>
        <v/>
      </c>
      <c r="O978" s="15">
        <f>IF(J978="متعثر",COUNTIF($J$6:J978,"متعثر"),"")</f>
        <v/>
      </c>
      <c r="P978" s="6">
        <f>IF(J978="","",IF(J978="بدون طالب","اختر الطالب",IF(J978="مادة غير موجودة","اختر المادة من الإعدادات",IF(COUNTIF('الطلاب'!$A$6:$A$305,A978&amp;"")=0,"الطالب غير موجود في الطلاب",IF(IF(ISNUMBER(C978),IF(ISNUMBER(F978),IF(C978&gt;F978,1,0),0),0)=1,"أعمال السنة أكبر من الحد الأقصى",IF(IF(ISNUMBER(D978),IF(ISNUMBER(G978),IF(D978&gt;G978,1,0),0),0)=1,"النهائي أكبر من الحد الأقصى",IF(J978="ناقص","درجة غير مكتوبة","")))))))</f>
        <v/>
      </c>
    </row>
    <row r="979">
      <c r="A979" s="5" t="n"/>
      <c r="B979" s="5" t="n"/>
      <c r="C979" s="18" t="n"/>
      <c r="D979" s="18" t="n"/>
      <c r="E979" s="6">
        <f>IF(B979&amp;""="","",IFERROR(INDEX('الإعدادات'!$B$15:$B$29,MATCH(B979&amp;"",'الإعدادات'!$A$15:$A$29,0)),""))</f>
        <v/>
      </c>
      <c r="F979" s="19">
        <f>IF(B979&amp;""="","",IFERROR(INDEX('الإعدادات'!$C$15:$C$29,MATCH(B979&amp;"",'الإعدادات'!$A$15:$A$29,0)),""))</f>
        <v/>
      </c>
      <c r="G979" s="19">
        <f>IF(B979&amp;""="","",IFERROR(INDEX('الإعدادات'!$D$15:$D$29,MATCH(B979&amp;"",'الإعدادات'!$A$15:$A$29,0)),""))</f>
        <v/>
      </c>
      <c r="H979" s="19">
        <f>IF(AND(ISNUMBER(C979),ISNUMBER(D979)),C979+D979,"")</f>
        <v/>
      </c>
      <c r="I979" s="20">
        <f>IF(ISNUMBER(H979),IF(ISNUMBER(F979),IF(F979+G979=0,"",H979/(F979+G979)),""),"")</f>
        <v/>
      </c>
      <c r="J979" s="6">
        <f>IF(AND(A979&amp;""="",B979&amp;""=""),"",IF(A979&amp;""="","بدون طالب",IF(NOT(ISNUMBER(F979)),"مادة غير موجودة",IF(I979="","ناقص",IF(I979&gt;='الإعدادات'!$B$4,"ناجح","متعثر")))))</f>
        <v/>
      </c>
      <c r="K979" s="21">
        <f>IF(J979="","",IF(OR(J979="ناجح",J979="متعثر"),1,0))</f>
        <v/>
      </c>
      <c r="L979" s="19">
        <f>IF(K979=1,C979*INDEX('الإعدادات'!$E$15:$E$29,MATCH(B979&amp;"",'الإعدادات'!$A$15:$A$29,0)),"")</f>
        <v/>
      </c>
      <c r="M979" s="19">
        <f>IF(K979=1,D979*INDEX('الإعدادات'!$E$15:$E$29,MATCH(B979&amp;"",'الإعدادات'!$A$15:$A$29,0)),"")</f>
        <v/>
      </c>
      <c r="N979" s="19">
        <f>IF(K979=1,(F979+G979)*INDEX('الإعدادات'!$E$15:$E$29,MATCH(B979&amp;"",'الإعدادات'!$A$15:$A$29,0)),"")</f>
        <v/>
      </c>
      <c r="O979" s="15">
        <f>IF(J979="متعثر",COUNTIF($J$6:J979,"متعثر"),"")</f>
        <v/>
      </c>
      <c r="P979" s="6">
        <f>IF(J979="","",IF(J979="بدون طالب","اختر الطالب",IF(J979="مادة غير موجودة","اختر المادة من الإعدادات",IF(COUNTIF('الطلاب'!$A$6:$A$305,A979&amp;"")=0,"الطالب غير موجود في الطلاب",IF(IF(ISNUMBER(C979),IF(ISNUMBER(F979),IF(C979&gt;F979,1,0),0),0)=1,"أعمال السنة أكبر من الحد الأقصى",IF(IF(ISNUMBER(D979),IF(ISNUMBER(G979),IF(D979&gt;G979,1,0),0),0)=1,"النهائي أكبر من الحد الأقصى",IF(J979="ناقص","درجة غير مكتوبة","")))))))</f>
        <v/>
      </c>
    </row>
    <row r="980">
      <c r="A980" s="5" t="n"/>
      <c r="B980" s="5" t="n"/>
      <c r="C980" s="18" t="n"/>
      <c r="D980" s="18" t="n"/>
      <c r="E980" s="6">
        <f>IF(B980&amp;""="","",IFERROR(INDEX('الإعدادات'!$B$15:$B$29,MATCH(B980&amp;"",'الإعدادات'!$A$15:$A$29,0)),""))</f>
        <v/>
      </c>
      <c r="F980" s="19">
        <f>IF(B980&amp;""="","",IFERROR(INDEX('الإعدادات'!$C$15:$C$29,MATCH(B980&amp;"",'الإعدادات'!$A$15:$A$29,0)),""))</f>
        <v/>
      </c>
      <c r="G980" s="19">
        <f>IF(B980&amp;""="","",IFERROR(INDEX('الإعدادات'!$D$15:$D$29,MATCH(B980&amp;"",'الإعدادات'!$A$15:$A$29,0)),""))</f>
        <v/>
      </c>
      <c r="H980" s="19">
        <f>IF(AND(ISNUMBER(C980),ISNUMBER(D980)),C980+D980,"")</f>
        <v/>
      </c>
      <c r="I980" s="20">
        <f>IF(ISNUMBER(H980),IF(ISNUMBER(F980),IF(F980+G980=0,"",H980/(F980+G980)),""),"")</f>
        <v/>
      </c>
      <c r="J980" s="6">
        <f>IF(AND(A980&amp;""="",B980&amp;""=""),"",IF(A980&amp;""="","بدون طالب",IF(NOT(ISNUMBER(F980)),"مادة غير موجودة",IF(I980="","ناقص",IF(I980&gt;='الإعدادات'!$B$4,"ناجح","متعثر")))))</f>
        <v/>
      </c>
      <c r="K980" s="21">
        <f>IF(J980="","",IF(OR(J980="ناجح",J980="متعثر"),1,0))</f>
        <v/>
      </c>
      <c r="L980" s="19">
        <f>IF(K980=1,C980*INDEX('الإعدادات'!$E$15:$E$29,MATCH(B980&amp;"",'الإعدادات'!$A$15:$A$29,0)),"")</f>
        <v/>
      </c>
      <c r="M980" s="19">
        <f>IF(K980=1,D980*INDEX('الإعدادات'!$E$15:$E$29,MATCH(B980&amp;"",'الإعدادات'!$A$15:$A$29,0)),"")</f>
        <v/>
      </c>
      <c r="N980" s="19">
        <f>IF(K980=1,(F980+G980)*INDEX('الإعدادات'!$E$15:$E$29,MATCH(B980&amp;"",'الإعدادات'!$A$15:$A$29,0)),"")</f>
        <v/>
      </c>
      <c r="O980" s="15">
        <f>IF(J980="متعثر",COUNTIF($J$6:J980,"متعثر"),"")</f>
        <v/>
      </c>
      <c r="P980" s="6">
        <f>IF(J980="","",IF(J980="بدون طالب","اختر الطالب",IF(J980="مادة غير موجودة","اختر المادة من الإعدادات",IF(COUNTIF('الطلاب'!$A$6:$A$305,A980&amp;"")=0,"الطالب غير موجود في الطلاب",IF(IF(ISNUMBER(C980),IF(ISNUMBER(F980),IF(C980&gt;F980,1,0),0),0)=1,"أعمال السنة أكبر من الحد الأقصى",IF(IF(ISNUMBER(D980),IF(ISNUMBER(G980),IF(D980&gt;G980,1,0),0),0)=1,"النهائي أكبر من الحد الأقصى",IF(J980="ناقص","درجة غير مكتوبة","")))))))</f>
        <v/>
      </c>
    </row>
    <row r="981">
      <c r="A981" s="5" t="n"/>
      <c r="B981" s="5" t="n"/>
      <c r="C981" s="18" t="n"/>
      <c r="D981" s="18" t="n"/>
      <c r="E981" s="6">
        <f>IF(B981&amp;""="","",IFERROR(INDEX('الإعدادات'!$B$15:$B$29,MATCH(B981&amp;"",'الإعدادات'!$A$15:$A$29,0)),""))</f>
        <v/>
      </c>
      <c r="F981" s="19">
        <f>IF(B981&amp;""="","",IFERROR(INDEX('الإعدادات'!$C$15:$C$29,MATCH(B981&amp;"",'الإعدادات'!$A$15:$A$29,0)),""))</f>
        <v/>
      </c>
      <c r="G981" s="19">
        <f>IF(B981&amp;""="","",IFERROR(INDEX('الإعدادات'!$D$15:$D$29,MATCH(B981&amp;"",'الإعدادات'!$A$15:$A$29,0)),""))</f>
        <v/>
      </c>
      <c r="H981" s="19">
        <f>IF(AND(ISNUMBER(C981),ISNUMBER(D981)),C981+D981,"")</f>
        <v/>
      </c>
      <c r="I981" s="20">
        <f>IF(ISNUMBER(H981),IF(ISNUMBER(F981),IF(F981+G981=0,"",H981/(F981+G981)),""),"")</f>
        <v/>
      </c>
      <c r="J981" s="6">
        <f>IF(AND(A981&amp;""="",B981&amp;""=""),"",IF(A981&amp;""="","بدون طالب",IF(NOT(ISNUMBER(F981)),"مادة غير موجودة",IF(I981="","ناقص",IF(I981&gt;='الإعدادات'!$B$4,"ناجح","متعثر")))))</f>
        <v/>
      </c>
      <c r="K981" s="21">
        <f>IF(J981="","",IF(OR(J981="ناجح",J981="متعثر"),1,0))</f>
        <v/>
      </c>
      <c r="L981" s="19">
        <f>IF(K981=1,C981*INDEX('الإعدادات'!$E$15:$E$29,MATCH(B981&amp;"",'الإعدادات'!$A$15:$A$29,0)),"")</f>
        <v/>
      </c>
      <c r="M981" s="19">
        <f>IF(K981=1,D981*INDEX('الإعدادات'!$E$15:$E$29,MATCH(B981&amp;"",'الإعدادات'!$A$15:$A$29,0)),"")</f>
        <v/>
      </c>
      <c r="N981" s="19">
        <f>IF(K981=1,(F981+G981)*INDEX('الإعدادات'!$E$15:$E$29,MATCH(B981&amp;"",'الإعدادات'!$A$15:$A$29,0)),"")</f>
        <v/>
      </c>
      <c r="O981" s="15">
        <f>IF(J981="متعثر",COUNTIF($J$6:J981,"متعثر"),"")</f>
        <v/>
      </c>
      <c r="P981" s="6">
        <f>IF(J981="","",IF(J981="بدون طالب","اختر الطالب",IF(J981="مادة غير موجودة","اختر المادة من الإعدادات",IF(COUNTIF('الطلاب'!$A$6:$A$305,A981&amp;"")=0,"الطالب غير موجود في الطلاب",IF(IF(ISNUMBER(C981),IF(ISNUMBER(F981),IF(C981&gt;F981,1,0),0),0)=1,"أعمال السنة أكبر من الحد الأقصى",IF(IF(ISNUMBER(D981),IF(ISNUMBER(G981),IF(D981&gt;G981,1,0),0),0)=1,"النهائي أكبر من الحد الأقصى",IF(J981="ناقص","درجة غير مكتوبة","")))))))</f>
        <v/>
      </c>
    </row>
    <row r="982">
      <c r="A982" s="5" t="n"/>
      <c r="B982" s="5" t="n"/>
      <c r="C982" s="18" t="n"/>
      <c r="D982" s="18" t="n"/>
      <c r="E982" s="6">
        <f>IF(B982&amp;""="","",IFERROR(INDEX('الإعدادات'!$B$15:$B$29,MATCH(B982&amp;"",'الإعدادات'!$A$15:$A$29,0)),""))</f>
        <v/>
      </c>
      <c r="F982" s="19">
        <f>IF(B982&amp;""="","",IFERROR(INDEX('الإعدادات'!$C$15:$C$29,MATCH(B982&amp;"",'الإعدادات'!$A$15:$A$29,0)),""))</f>
        <v/>
      </c>
      <c r="G982" s="19">
        <f>IF(B982&amp;""="","",IFERROR(INDEX('الإعدادات'!$D$15:$D$29,MATCH(B982&amp;"",'الإعدادات'!$A$15:$A$29,0)),""))</f>
        <v/>
      </c>
      <c r="H982" s="19">
        <f>IF(AND(ISNUMBER(C982),ISNUMBER(D982)),C982+D982,"")</f>
        <v/>
      </c>
      <c r="I982" s="20">
        <f>IF(ISNUMBER(H982),IF(ISNUMBER(F982),IF(F982+G982=0,"",H982/(F982+G982)),""),"")</f>
        <v/>
      </c>
      <c r="J982" s="6">
        <f>IF(AND(A982&amp;""="",B982&amp;""=""),"",IF(A982&amp;""="","بدون طالب",IF(NOT(ISNUMBER(F982)),"مادة غير موجودة",IF(I982="","ناقص",IF(I982&gt;='الإعدادات'!$B$4,"ناجح","متعثر")))))</f>
        <v/>
      </c>
      <c r="K982" s="21">
        <f>IF(J982="","",IF(OR(J982="ناجح",J982="متعثر"),1,0))</f>
        <v/>
      </c>
      <c r="L982" s="19">
        <f>IF(K982=1,C982*INDEX('الإعدادات'!$E$15:$E$29,MATCH(B982&amp;"",'الإعدادات'!$A$15:$A$29,0)),"")</f>
        <v/>
      </c>
      <c r="M982" s="19">
        <f>IF(K982=1,D982*INDEX('الإعدادات'!$E$15:$E$29,MATCH(B982&amp;"",'الإعدادات'!$A$15:$A$29,0)),"")</f>
        <v/>
      </c>
      <c r="N982" s="19">
        <f>IF(K982=1,(F982+G982)*INDEX('الإعدادات'!$E$15:$E$29,MATCH(B982&amp;"",'الإعدادات'!$A$15:$A$29,0)),"")</f>
        <v/>
      </c>
      <c r="O982" s="15">
        <f>IF(J982="متعثر",COUNTIF($J$6:J982,"متعثر"),"")</f>
        <v/>
      </c>
      <c r="P982" s="6">
        <f>IF(J982="","",IF(J982="بدون طالب","اختر الطالب",IF(J982="مادة غير موجودة","اختر المادة من الإعدادات",IF(COUNTIF('الطلاب'!$A$6:$A$305,A982&amp;"")=0,"الطالب غير موجود في الطلاب",IF(IF(ISNUMBER(C982),IF(ISNUMBER(F982),IF(C982&gt;F982,1,0),0),0)=1,"أعمال السنة أكبر من الحد الأقصى",IF(IF(ISNUMBER(D982),IF(ISNUMBER(G982),IF(D982&gt;G982,1,0),0),0)=1,"النهائي أكبر من الحد الأقصى",IF(J982="ناقص","درجة غير مكتوبة","")))))))</f>
        <v/>
      </c>
    </row>
    <row r="983">
      <c r="A983" s="5" t="n"/>
      <c r="B983" s="5" t="n"/>
      <c r="C983" s="18" t="n"/>
      <c r="D983" s="18" t="n"/>
      <c r="E983" s="6">
        <f>IF(B983&amp;""="","",IFERROR(INDEX('الإعدادات'!$B$15:$B$29,MATCH(B983&amp;"",'الإعدادات'!$A$15:$A$29,0)),""))</f>
        <v/>
      </c>
      <c r="F983" s="19">
        <f>IF(B983&amp;""="","",IFERROR(INDEX('الإعدادات'!$C$15:$C$29,MATCH(B983&amp;"",'الإعدادات'!$A$15:$A$29,0)),""))</f>
        <v/>
      </c>
      <c r="G983" s="19">
        <f>IF(B983&amp;""="","",IFERROR(INDEX('الإعدادات'!$D$15:$D$29,MATCH(B983&amp;"",'الإعدادات'!$A$15:$A$29,0)),""))</f>
        <v/>
      </c>
      <c r="H983" s="19">
        <f>IF(AND(ISNUMBER(C983),ISNUMBER(D983)),C983+D983,"")</f>
        <v/>
      </c>
      <c r="I983" s="20">
        <f>IF(ISNUMBER(H983),IF(ISNUMBER(F983),IF(F983+G983=0,"",H983/(F983+G983)),""),"")</f>
        <v/>
      </c>
      <c r="J983" s="6">
        <f>IF(AND(A983&amp;""="",B983&amp;""=""),"",IF(A983&amp;""="","بدون طالب",IF(NOT(ISNUMBER(F983)),"مادة غير موجودة",IF(I983="","ناقص",IF(I983&gt;='الإعدادات'!$B$4,"ناجح","متعثر")))))</f>
        <v/>
      </c>
      <c r="K983" s="21">
        <f>IF(J983="","",IF(OR(J983="ناجح",J983="متعثر"),1,0))</f>
        <v/>
      </c>
      <c r="L983" s="19">
        <f>IF(K983=1,C983*INDEX('الإعدادات'!$E$15:$E$29,MATCH(B983&amp;"",'الإعدادات'!$A$15:$A$29,0)),"")</f>
        <v/>
      </c>
      <c r="M983" s="19">
        <f>IF(K983=1,D983*INDEX('الإعدادات'!$E$15:$E$29,MATCH(B983&amp;"",'الإعدادات'!$A$15:$A$29,0)),"")</f>
        <v/>
      </c>
      <c r="N983" s="19">
        <f>IF(K983=1,(F983+G983)*INDEX('الإعدادات'!$E$15:$E$29,MATCH(B983&amp;"",'الإعدادات'!$A$15:$A$29,0)),"")</f>
        <v/>
      </c>
      <c r="O983" s="15">
        <f>IF(J983="متعثر",COUNTIF($J$6:J983,"متعثر"),"")</f>
        <v/>
      </c>
      <c r="P983" s="6">
        <f>IF(J983="","",IF(J983="بدون طالب","اختر الطالب",IF(J983="مادة غير موجودة","اختر المادة من الإعدادات",IF(COUNTIF('الطلاب'!$A$6:$A$305,A983&amp;"")=0,"الطالب غير موجود في الطلاب",IF(IF(ISNUMBER(C983),IF(ISNUMBER(F983),IF(C983&gt;F983,1,0),0),0)=1,"أعمال السنة أكبر من الحد الأقصى",IF(IF(ISNUMBER(D983),IF(ISNUMBER(G983),IF(D983&gt;G983,1,0),0),0)=1,"النهائي أكبر من الحد الأقصى",IF(J983="ناقص","درجة غير مكتوبة","")))))))</f>
        <v/>
      </c>
    </row>
    <row r="984">
      <c r="A984" s="5" t="n"/>
      <c r="B984" s="5" t="n"/>
      <c r="C984" s="18" t="n"/>
      <c r="D984" s="18" t="n"/>
      <c r="E984" s="6">
        <f>IF(B984&amp;""="","",IFERROR(INDEX('الإعدادات'!$B$15:$B$29,MATCH(B984&amp;"",'الإعدادات'!$A$15:$A$29,0)),""))</f>
        <v/>
      </c>
      <c r="F984" s="19">
        <f>IF(B984&amp;""="","",IFERROR(INDEX('الإعدادات'!$C$15:$C$29,MATCH(B984&amp;"",'الإعدادات'!$A$15:$A$29,0)),""))</f>
        <v/>
      </c>
      <c r="G984" s="19">
        <f>IF(B984&amp;""="","",IFERROR(INDEX('الإعدادات'!$D$15:$D$29,MATCH(B984&amp;"",'الإعدادات'!$A$15:$A$29,0)),""))</f>
        <v/>
      </c>
      <c r="H984" s="19">
        <f>IF(AND(ISNUMBER(C984),ISNUMBER(D984)),C984+D984,"")</f>
        <v/>
      </c>
      <c r="I984" s="20">
        <f>IF(ISNUMBER(H984),IF(ISNUMBER(F984),IF(F984+G984=0,"",H984/(F984+G984)),""),"")</f>
        <v/>
      </c>
      <c r="J984" s="6">
        <f>IF(AND(A984&amp;""="",B984&amp;""=""),"",IF(A984&amp;""="","بدون طالب",IF(NOT(ISNUMBER(F984)),"مادة غير موجودة",IF(I984="","ناقص",IF(I984&gt;='الإعدادات'!$B$4,"ناجح","متعثر")))))</f>
        <v/>
      </c>
      <c r="K984" s="21">
        <f>IF(J984="","",IF(OR(J984="ناجح",J984="متعثر"),1,0))</f>
        <v/>
      </c>
      <c r="L984" s="19">
        <f>IF(K984=1,C984*INDEX('الإعدادات'!$E$15:$E$29,MATCH(B984&amp;"",'الإعدادات'!$A$15:$A$29,0)),"")</f>
        <v/>
      </c>
      <c r="M984" s="19">
        <f>IF(K984=1,D984*INDEX('الإعدادات'!$E$15:$E$29,MATCH(B984&amp;"",'الإعدادات'!$A$15:$A$29,0)),"")</f>
        <v/>
      </c>
      <c r="N984" s="19">
        <f>IF(K984=1,(F984+G984)*INDEX('الإعدادات'!$E$15:$E$29,MATCH(B984&amp;"",'الإعدادات'!$A$15:$A$29,0)),"")</f>
        <v/>
      </c>
      <c r="O984" s="15">
        <f>IF(J984="متعثر",COUNTIF($J$6:J984,"متعثر"),"")</f>
        <v/>
      </c>
      <c r="P984" s="6">
        <f>IF(J984="","",IF(J984="بدون طالب","اختر الطالب",IF(J984="مادة غير موجودة","اختر المادة من الإعدادات",IF(COUNTIF('الطلاب'!$A$6:$A$305,A984&amp;"")=0,"الطالب غير موجود في الطلاب",IF(IF(ISNUMBER(C984),IF(ISNUMBER(F984),IF(C984&gt;F984,1,0),0),0)=1,"أعمال السنة أكبر من الحد الأقصى",IF(IF(ISNUMBER(D984),IF(ISNUMBER(G984),IF(D984&gt;G984,1,0),0),0)=1,"النهائي أكبر من الحد الأقصى",IF(J984="ناقص","درجة غير مكتوبة","")))))))</f>
        <v/>
      </c>
    </row>
    <row r="985">
      <c r="A985" s="5" t="n"/>
      <c r="B985" s="5" t="n"/>
      <c r="C985" s="18" t="n"/>
      <c r="D985" s="18" t="n"/>
      <c r="E985" s="6">
        <f>IF(B985&amp;""="","",IFERROR(INDEX('الإعدادات'!$B$15:$B$29,MATCH(B985&amp;"",'الإعدادات'!$A$15:$A$29,0)),""))</f>
        <v/>
      </c>
      <c r="F985" s="19">
        <f>IF(B985&amp;""="","",IFERROR(INDEX('الإعدادات'!$C$15:$C$29,MATCH(B985&amp;"",'الإعدادات'!$A$15:$A$29,0)),""))</f>
        <v/>
      </c>
      <c r="G985" s="19">
        <f>IF(B985&amp;""="","",IFERROR(INDEX('الإعدادات'!$D$15:$D$29,MATCH(B985&amp;"",'الإعدادات'!$A$15:$A$29,0)),""))</f>
        <v/>
      </c>
      <c r="H985" s="19">
        <f>IF(AND(ISNUMBER(C985),ISNUMBER(D985)),C985+D985,"")</f>
        <v/>
      </c>
      <c r="I985" s="20">
        <f>IF(ISNUMBER(H985),IF(ISNUMBER(F985),IF(F985+G985=0,"",H985/(F985+G985)),""),"")</f>
        <v/>
      </c>
      <c r="J985" s="6">
        <f>IF(AND(A985&amp;""="",B985&amp;""=""),"",IF(A985&amp;""="","بدون طالب",IF(NOT(ISNUMBER(F985)),"مادة غير موجودة",IF(I985="","ناقص",IF(I985&gt;='الإعدادات'!$B$4,"ناجح","متعثر")))))</f>
        <v/>
      </c>
      <c r="K985" s="21">
        <f>IF(J985="","",IF(OR(J985="ناجح",J985="متعثر"),1,0))</f>
        <v/>
      </c>
      <c r="L985" s="19">
        <f>IF(K985=1,C985*INDEX('الإعدادات'!$E$15:$E$29,MATCH(B985&amp;"",'الإعدادات'!$A$15:$A$29,0)),"")</f>
        <v/>
      </c>
      <c r="M985" s="19">
        <f>IF(K985=1,D985*INDEX('الإعدادات'!$E$15:$E$29,MATCH(B985&amp;"",'الإعدادات'!$A$15:$A$29,0)),"")</f>
        <v/>
      </c>
      <c r="N985" s="19">
        <f>IF(K985=1,(F985+G985)*INDEX('الإعدادات'!$E$15:$E$29,MATCH(B985&amp;"",'الإعدادات'!$A$15:$A$29,0)),"")</f>
        <v/>
      </c>
      <c r="O985" s="15">
        <f>IF(J985="متعثر",COUNTIF($J$6:J985,"متعثر"),"")</f>
        <v/>
      </c>
      <c r="P985" s="6">
        <f>IF(J985="","",IF(J985="بدون طالب","اختر الطالب",IF(J985="مادة غير موجودة","اختر المادة من الإعدادات",IF(COUNTIF('الطلاب'!$A$6:$A$305,A985&amp;"")=0,"الطالب غير موجود في الطلاب",IF(IF(ISNUMBER(C985),IF(ISNUMBER(F985),IF(C985&gt;F985,1,0),0),0)=1,"أعمال السنة أكبر من الحد الأقصى",IF(IF(ISNUMBER(D985),IF(ISNUMBER(G985),IF(D985&gt;G985,1,0),0),0)=1,"النهائي أكبر من الحد الأقصى",IF(J985="ناقص","درجة غير مكتوبة","")))))))</f>
        <v/>
      </c>
    </row>
    <row r="986">
      <c r="A986" s="5" t="n"/>
      <c r="B986" s="5" t="n"/>
      <c r="C986" s="18" t="n"/>
      <c r="D986" s="18" t="n"/>
      <c r="E986" s="6">
        <f>IF(B986&amp;""="","",IFERROR(INDEX('الإعدادات'!$B$15:$B$29,MATCH(B986&amp;"",'الإعدادات'!$A$15:$A$29,0)),""))</f>
        <v/>
      </c>
      <c r="F986" s="19">
        <f>IF(B986&amp;""="","",IFERROR(INDEX('الإعدادات'!$C$15:$C$29,MATCH(B986&amp;"",'الإعدادات'!$A$15:$A$29,0)),""))</f>
        <v/>
      </c>
      <c r="G986" s="19">
        <f>IF(B986&amp;""="","",IFERROR(INDEX('الإعدادات'!$D$15:$D$29,MATCH(B986&amp;"",'الإعدادات'!$A$15:$A$29,0)),""))</f>
        <v/>
      </c>
      <c r="H986" s="19">
        <f>IF(AND(ISNUMBER(C986),ISNUMBER(D986)),C986+D986,"")</f>
        <v/>
      </c>
      <c r="I986" s="20">
        <f>IF(ISNUMBER(H986),IF(ISNUMBER(F986),IF(F986+G986=0,"",H986/(F986+G986)),""),"")</f>
        <v/>
      </c>
      <c r="J986" s="6">
        <f>IF(AND(A986&amp;""="",B986&amp;""=""),"",IF(A986&amp;""="","بدون طالب",IF(NOT(ISNUMBER(F986)),"مادة غير موجودة",IF(I986="","ناقص",IF(I986&gt;='الإعدادات'!$B$4,"ناجح","متعثر")))))</f>
        <v/>
      </c>
      <c r="K986" s="21">
        <f>IF(J986="","",IF(OR(J986="ناجح",J986="متعثر"),1,0))</f>
        <v/>
      </c>
      <c r="L986" s="19">
        <f>IF(K986=1,C986*INDEX('الإعدادات'!$E$15:$E$29,MATCH(B986&amp;"",'الإعدادات'!$A$15:$A$29,0)),"")</f>
        <v/>
      </c>
      <c r="M986" s="19">
        <f>IF(K986=1,D986*INDEX('الإعدادات'!$E$15:$E$29,MATCH(B986&amp;"",'الإعدادات'!$A$15:$A$29,0)),"")</f>
        <v/>
      </c>
      <c r="N986" s="19">
        <f>IF(K986=1,(F986+G986)*INDEX('الإعدادات'!$E$15:$E$29,MATCH(B986&amp;"",'الإعدادات'!$A$15:$A$29,0)),"")</f>
        <v/>
      </c>
      <c r="O986" s="15">
        <f>IF(J986="متعثر",COUNTIF($J$6:J986,"متعثر"),"")</f>
        <v/>
      </c>
      <c r="P986" s="6">
        <f>IF(J986="","",IF(J986="بدون طالب","اختر الطالب",IF(J986="مادة غير موجودة","اختر المادة من الإعدادات",IF(COUNTIF('الطلاب'!$A$6:$A$305,A986&amp;"")=0,"الطالب غير موجود في الطلاب",IF(IF(ISNUMBER(C986),IF(ISNUMBER(F986),IF(C986&gt;F986,1,0),0),0)=1,"أعمال السنة أكبر من الحد الأقصى",IF(IF(ISNUMBER(D986),IF(ISNUMBER(G986),IF(D986&gt;G986,1,0),0),0)=1,"النهائي أكبر من الحد الأقصى",IF(J986="ناقص","درجة غير مكتوبة","")))))))</f>
        <v/>
      </c>
    </row>
    <row r="987">
      <c r="A987" s="5" t="n"/>
      <c r="B987" s="5" t="n"/>
      <c r="C987" s="18" t="n"/>
      <c r="D987" s="18" t="n"/>
      <c r="E987" s="6">
        <f>IF(B987&amp;""="","",IFERROR(INDEX('الإعدادات'!$B$15:$B$29,MATCH(B987&amp;"",'الإعدادات'!$A$15:$A$29,0)),""))</f>
        <v/>
      </c>
      <c r="F987" s="19">
        <f>IF(B987&amp;""="","",IFERROR(INDEX('الإعدادات'!$C$15:$C$29,MATCH(B987&amp;"",'الإعدادات'!$A$15:$A$29,0)),""))</f>
        <v/>
      </c>
      <c r="G987" s="19">
        <f>IF(B987&amp;""="","",IFERROR(INDEX('الإعدادات'!$D$15:$D$29,MATCH(B987&amp;"",'الإعدادات'!$A$15:$A$29,0)),""))</f>
        <v/>
      </c>
      <c r="H987" s="19">
        <f>IF(AND(ISNUMBER(C987),ISNUMBER(D987)),C987+D987,"")</f>
        <v/>
      </c>
      <c r="I987" s="20">
        <f>IF(ISNUMBER(H987),IF(ISNUMBER(F987),IF(F987+G987=0,"",H987/(F987+G987)),""),"")</f>
        <v/>
      </c>
      <c r="J987" s="6">
        <f>IF(AND(A987&amp;""="",B987&amp;""=""),"",IF(A987&amp;""="","بدون طالب",IF(NOT(ISNUMBER(F987)),"مادة غير موجودة",IF(I987="","ناقص",IF(I987&gt;='الإعدادات'!$B$4,"ناجح","متعثر")))))</f>
        <v/>
      </c>
      <c r="K987" s="21">
        <f>IF(J987="","",IF(OR(J987="ناجح",J987="متعثر"),1,0))</f>
        <v/>
      </c>
      <c r="L987" s="19">
        <f>IF(K987=1,C987*INDEX('الإعدادات'!$E$15:$E$29,MATCH(B987&amp;"",'الإعدادات'!$A$15:$A$29,0)),"")</f>
        <v/>
      </c>
      <c r="M987" s="19">
        <f>IF(K987=1,D987*INDEX('الإعدادات'!$E$15:$E$29,MATCH(B987&amp;"",'الإعدادات'!$A$15:$A$29,0)),"")</f>
        <v/>
      </c>
      <c r="N987" s="19">
        <f>IF(K987=1,(F987+G987)*INDEX('الإعدادات'!$E$15:$E$29,MATCH(B987&amp;"",'الإعدادات'!$A$15:$A$29,0)),"")</f>
        <v/>
      </c>
      <c r="O987" s="15">
        <f>IF(J987="متعثر",COUNTIF($J$6:J987,"متعثر"),"")</f>
        <v/>
      </c>
      <c r="P987" s="6">
        <f>IF(J987="","",IF(J987="بدون طالب","اختر الطالب",IF(J987="مادة غير موجودة","اختر المادة من الإعدادات",IF(COUNTIF('الطلاب'!$A$6:$A$305,A987&amp;"")=0,"الطالب غير موجود في الطلاب",IF(IF(ISNUMBER(C987),IF(ISNUMBER(F987),IF(C987&gt;F987,1,0),0),0)=1,"أعمال السنة أكبر من الحد الأقصى",IF(IF(ISNUMBER(D987),IF(ISNUMBER(G987),IF(D987&gt;G987,1,0),0),0)=1,"النهائي أكبر من الحد الأقصى",IF(J987="ناقص","درجة غير مكتوبة","")))))))</f>
        <v/>
      </c>
    </row>
    <row r="988">
      <c r="A988" s="5" t="n"/>
      <c r="B988" s="5" t="n"/>
      <c r="C988" s="18" t="n"/>
      <c r="D988" s="18" t="n"/>
      <c r="E988" s="6">
        <f>IF(B988&amp;""="","",IFERROR(INDEX('الإعدادات'!$B$15:$B$29,MATCH(B988&amp;"",'الإعدادات'!$A$15:$A$29,0)),""))</f>
        <v/>
      </c>
      <c r="F988" s="19">
        <f>IF(B988&amp;""="","",IFERROR(INDEX('الإعدادات'!$C$15:$C$29,MATCH(B988&amp;"",'الإعدادات'!$A$15:$A$29,0)),""))</f>
        <v/>
      </c>
      <c r="G988" s="19">
        <f>IF(B988&amp;""="","",IFERROR(INDEX('الإعدادات'!$D$15:$D$29,MATCH(B988&amp;"",'الإعدادات'!$A$15:$A$29,0)),""))</f>
        <v/>
      </c>
      <c r="H988" s="19">
        <f>IF(AND(ISNUMBER(C988),ISNUMBER(D988)),C988+D988,"")</f>
        <v/>
      </c>
      <c r="I988" s="20">
        <f>IF(ISNUMBER(H988),IF(ISNUMBER(F988),IF(F988+G988=0,"",H988/(F988+G988)),""),"")</f>
        <v/>
      </c>
      <c r="J988" s="6">
        <f>IF(AND(A988&amp;""="",B988&amp;""=""),"",IF(A988&amp;""="","بدون طالب",IF(NOT(ISNUMBER(F988)),"مادة غير موجودة",IF(I988="","ناقص",IF(I988&gt;='الإعدادات'!$B$4,"ناجح","متعثر")))))</f>
        <v/>
      </c>
      <c r="K988" s="21">
        <f>IF(J988="","",IF(OR(J988="ناجح",J988="متعثر"),1,0))</f>
        <v/>
      </c>
      <c r="L988" s="19">
        <f>IF(K988=1,C988*INDEX('الإعدادات'!$E$15:$E$29,MATCH(B988&amp;"",'الإعدادات'!$A$15:$A$29,0)),"")</f>
        <v/>
      </c>
      <c r="M988" s="19">
        <f>IF(K988=1,D988*INDEX('الإعدادات'!$E$15:$E$29,MATCH(B988&amp;"",'الإعدادات'!$A$15:$A$29,0)),"")</f>
        <v/>
      </c>
      <c r="N988" s="19">
        <f>IF(K988=1,(F988+G988)*INDEX('الإعدادات'!$E$15:$E$29,MATCH(B988&amp;"",'الإعدادات'!$A$15:$A$29,0)),"")</f>
        <v/>
      </c>
      <c r="O988" s="15">
        <f>IF(J988="متعثر",COUNTIF($J$6:J988,"متعثر"),"")</f>
        <v/>
      </c>
      <c r="P988" s="6">
        <f>IF(J988="","",IF(J988="بدون طالب","اختر الطالب",IF(J988="مادة غير موجودة","اختر المادة من الإعدادات",IF(COUNTIF('الطلاب'!$A$6:$A$305,A988&amp;"")=0,"الطالب غير موجود في الطلاب",IF(IF(ISNUMBER(C988),IF(ISNUMBER(F988),IF(C988&gt;F988,1,0),0),0)=1,"أعمال السنة أكبر من الحد الأقصى",IF(IF(ISNUMBER(D988),IF(ISNUMBER(G988),IF(D988&gt;G988,1,0),0),0)=1,"النهائي أكبر من الحد الأقصى",IF(J988="ناقص","درجة غير مكتوبة","")))))))</f>
        <v/>
      </c>
    </row>
    <row r="989">
      <c r="A989" s="5" t="n"/>
      <c r="B989" s="5" t="n"/>
      <c r="C989" s="18" t="n"/>
      <c r="D989" s="18" t="n"/>
      <c r="E989" s="6">
        <f>IF(B989&amp;""="","",IFERROR(INDEX('الإعدادات'!$B$15:$B$29,MATCH(B989&amp;"",'الإعدادات'!$A$15:$A$29,0)),""))</f>
        <v/>
      </c>
      <c r="F989" s="19">
        <f>IF(B989&amp;""="","",IFERROR(INDEX('الإعدادات'!$C$15:$C$29,MATCH(B989&amp;"",'الإعدادات'!$A$15:$A$29,0)),""))</f>
        <v/>
      </c>
      <c r="G989" s="19">
        <f>IF(B989&amp;""="","",IFERROR(INDEX('الإعدادات'!$D$15:$D$29,MATCH(B989&amp;"",'الإعدادات'!$A$15:$A$29,0)),""))</f>
        <v/>
      </c>
      <c r="H989" s="19">
        <f>IF(AND(ISNUMBER(C989),ISNUMBER(D989)),C989+D989,"")</f>
        <v/>
      </c>
      <c r="I989" s="20">
        <f>IF(ISNUMBER(H989),IF(ISNUMBER(F989),IF(F989+G989=0,"",H989/(F989+G989)),""),"")</f>
        <v/>
      </c>
      <c r="J989" s="6">
        <f>IF(AND(A989&amp;""="",B989&amp;""=""),"",IF(A989&amp;""="","بدون طالب",IF(NOT(ISNUMBER(F989)),"مادة غير موجودة",IF(I989="","ناقص",IF(I989&gt;='الإعدادات'!$B$4,"ناجح","متعثر")))))</f>
        <v/>
      </c>
      <c r="K989" s="21">
        <f>IF(J989="","",IF(OR(J989="ناجح",J989="متعثر"),1,0))</f>
        <v/>
      </c>
      <c r="L989" s="19">
        <f>IF(K989=1,C989*INDEX('الإعدادات'!$E$15:$E$29,MATCH(B989&amp;"",'الإعدادات'!$A$15:$A$29,0)),"")</f>
        <v/>
      </c>
      <c r="M989" s="19">
        <f>IF(K989=1,D989*INDEX('الإعدادات'!$E$15:$E$29,MATCH(B989&amp;"",'الإعدادات'!$A$15:$A$29,0)),"")</f>
        <v/>
      </c>
      <c r="N989" s="19">
        <f>IF(K989=1,(F989+G989)*INDEX('الإعدادات'!$E$15:$E$29,MATCH(B989&amp;"",'الإعدادات'!$A$15:$A$29,0)),"")</f>
        <v/>
      </c>
      <c r="O989" s="15">
        <f>IF(J989="متعثر",COUNTIF($J$6:J989,"متعثر"),"")</f>
        <v/>
      </c>
      <c r="P989" s="6">
        <f>IF(J989="","",IF(J989="بدون طالب","اختر الطالب",IF(J989="مادة غير موجودة","اختر المادة من الإعدادات",IF(COUNTIF('الطلاب'!$A$6:$A$305,A989&amp;"")=0,"الطالب غير موجود في الطلاب",IF(IF(ISNUMBER(C989),IF(ISNUMBER(F989),IF(C989&gt;F989,1,0),0),0)=1,"أعمال السنة أكبر من الحد الأقصى",IF(IF(ISNUMBER(D989),IF(ISNUMBER(G989),IF(D989&gt;G989,1,0),0),0)=1,"النهائي أكبر من الحد الأقصى",IF(J989="ناقص","درجة غير مكتوبة","")))))))</f>
        <v/>
      </c>
    </row>
    <row r="990">
      <c r="A990" s="5" t="n"/>
      <c r="B990" s="5" t="n"/>
      <c r="C990" s="18" t="n"/>
      <c r="D990" s="18" t="n"/>
      <c r="E990" s="6">
        <f>IF(B990&amp;""="","",IFERROR(INDEX('الإعدادات'!$B$15:$B$29,MATCH(B990&amp;"",'الإعدادات'!$A$15:$A$29,0)),""))</f>
        <v/>
      </c>
      <c r="F990" s="19">
        <f>IF(B990&amp;""="","",IFERROR(INDEX('الإعدادات'!$C$15:$C$29,MATCH(B990&amp;"",'الإعدادات'!$A$15:$A$29,0)),""))</f>
        <v/>
      </c>
      <c r="G990" s="19">
        <f>IF(B990&amp;""="","",IFERROR(INDEX('الإعدادات'!$D$15:$D$29,MATCH(B990&amp;"",'الإعدادات'!$A$15:$A$29,0)),""))</f>
        <v/>
      </c>
      <c r="H990" s="19">
        <f>IF(AND(ISNUMBER(C990),ISNUMBER(D990)),C990+D990,"")</f>
        <v/>
      </c>
      <c r="I990" s="20">
        <f>IF(ISNUMBER(H990),IF(ISNUMBER(F990),IF(F990+G990=0,"",H990/(F990+G990)),""),"")</f>
        <v/>
      </c>
      <c r="J990" s="6">
        <f>IF(AND(A990&amp;""="",B990&amp;""=""),"",IF(A990&amp;""="","بدون طالب",IF(NOT(ISNUMBER(F990)),"مادة غير موجودة",IF(I990="","ناقص",IF(I990&gt;='الإعدادات'!$B$4,"ناجح","متعثر")))))</f>
        <v/>
      </c>
      <c r="K990" s="21">
        <f>IF(J990="","",IF(OR(J990="ناجح",J990="متعثر"),1,0))</f>
        <v/>
      </c>
      <c r="L990" s="19">
        <f>IF(K990=1,C990*INDEX('الإعدادات'!$E$15:$E$29,MATCH(B990&amp;"",'الإعدادات'!$A$15:$A$29,0)),"")</f>
        <v/>
      </c>
      <c r="M990" s="19">
        <f>IF(K990=1,D990*INDEX('الإعدادات'!$E$15:$E$29,MATCH(B990&amp;"",'الإعدادات'!$A$15:$A$29,0)),"")</f>
        <v/>
      </c>
      <c r="N990" s="19">
        <f>IF(K990=1,(F990+G990)*INDEX('الإعدادات'!$E$15:$E$29,MATCH(B990&amp;"",'الإعدادات'!$A$15:$A$29,0)),"")</f>
        <v/>
      </c>
      <c r="O990" s="15">
        <f>IF(J990="متعثر",COUNTIF($J$6:J990,"متعثر"),"")</f>
        <v/>
      </c>
      <c r="P990" s="6">
        <f>IF(J990="","",IF(J990="بدون طالب","اختر الطالب",IF(J990="مادة غير موجودة","اختر المادة من الإعدادات",IF(COUNTIF('الطلاب'!$A$6:$A$305,A990&amp;"")=0,"الطالب غير موجود في الطلاب",IF(IF(ISNUMBER(C990),IF(ISNUMBER(F990),IF(C990&gt;F990,1,0),0),0)=1,"أعمال السنة أكبر من الحد الأقصى",IF(IF(ISNUMBER(D990),IF(ISNUMBER(G990),IF(D990&gt;G990,1,0),0),0)=1,"النهائي أكبر من الحد الأقصى",IF(J990="ناقص","درجة غير مكتوبة","")))))))</f>
        <v/>
      </c>
    </row>
    <row r="991">
      <c r="A991" s="5" t="n"/>
      <c r="B991" s="5" t="n"/>
      <c r="C991" s="18" t="n"/>
      <c r="D991" s="18" t="n"/>
      <c r="E991" s="6">
        <f>IF(B991&amp;""="","",IFERROR(INDEX('الإعدادات'!$B$15:$B$29,MATCH(B991&amp;"",'الإعدادات'!$A$15:$A$29,0)),""))</f>
        <v/>
      </c>
      <c r="F991" s="19">
        <f>IF(B991&amp;""="","",IFERROR(INDEX('الإعدادات'!$C$15:$C$29,MATCH(B991&amp;"",'الإعدادات'!$A$15:$A$29,0)),""))</f>
        <v/>
      </c>
      <c r="G991" s="19">
        <f>IF(B991&amp;""="","",IFERROR(INDEX('الإعدادات'!$D$15:$D$29,MATCH(B991&amp;"",'الإعدادات'!$A$15:$A$29,0)),""))</f>
        <v/>
      </c>
      <c r="H991" s="19">
        <f>IF(AND(ISNUMBER(C991),ISNUMBER(D991)),C991+D991,"")</f>
        <v/>
      </c>
      <c r="I991" s="20">
        <f>IF(ISNUMBER(H991),IF(ISNUMBER(F991),IF(F991+G991=0,"",H991/(F991+G991)),""),"")</f>
        <v/>
      </c>
      <c r="J991" s="6">
        <f>IF(AND(A991&amp;""="",B991&amp;""=""),"",IF(A991&amp;""="","بدون طالب",IF(NOT(ISNUMBER(F991)),"مادة غير موجودة",IF(I991="","ناقص",IF(I991&gt;='الإعدادات'!$B$4,"ناجح","متعثر")))))</f>
        <v/>
      </c>
      <c r="K991" s="21">
        <f>IF(J991="","",IF(OR(J991="ناجح",J991="متعثر"),1,0))</f>
        <v/>
      </c>
      <c r="L991" s="19">
        <f>IF(K991=1,C991*INDEX('الإعدادات'!$E$15:$E$29,MATCH(B991&amp;"",'الإعدادات'!$A$15:$A$29,0)),"")</f>
        <v/>
      </c>
      <c r="M991" s="19">
        <f>IF(K991=1,D991*INDEX('الإعدادات'!$E$15:$E$29,MATCH(B991&amp;"",'الإعدادات'!$A$15:$A$29,0)),"")</f>
        <v/>
      </c>
      <c r="N991" s="19">
        <f>IF(K991=1,(F991+G991)*INDEX('الإعدادات'!$E$15:$E$29,MATCH(B991&amp;"",'الإعدادات'!$A$15:$A$29,0)),"")</f>
        <v/>
      </c>
      <c r="O991" s="15">
        <f>IF(J991="متعثر",COUNTIF($J$6:J991,"متعثر"),"")</f>
        <v/>
      </c>
      <c r="P991" s="6">
        <f>IF(J991="","",IF(J991="بدون طالب","اختر الطالب",IF(J991="مادة غير موجودة","اختر المادة من الإعدادات",IF(COUNTIF('الطلاب'!$A$6:$A$305,A991&amp;"")=0,"الطالب غير موجود في الطلاب",IF(IF(ISNUMBER(C991),IF(ISNUMBER(F991),IF(C991&gt;F991,1,0),0),0)=1,"أعمال السنة أكبر من الحد الأقصى",IF(IF(ISNUMBER(D991),IF(ISNUMBER(G991),IF(D991&gt;G991,1,0),0),0)=1,"النهائي أكبر من الحد الأقصى",IF(J991="ناقص","درجة غير مكتوبة","")))))))</f>
        <v/>
      </c>
    </row>
    <row r="992">
      <c r="A992" s="5" t="n"/>
      <c r="B992" s="5" t="n"/>
      <c r="C992" s="18" t="n"/>
      <c r="D992" s="18" t="n"/>
      <c r="E992" s="6">
        <f>IF(B992&amp;""="","",IFERROR(INDEX('الإعدادات'!$B$15:$B$29,MATCH(B992&amp;"",'الإعدادات'!$A$15:$A$29,0)),""))</f>
        <v/>
      </c>
      <c r="F992" s="19">
        <f>IF(B992&amp;""="","",IFERROR(INDEX('الإعدادات'!$C$15:$C$29,MATCH(B992&amp;"",'الإعدادات'!$A$15:$A$29,0)),""))</f>
        <v/>
      </c>
      <c r="G992" s="19">
        <f>IF(B992&amp;""="","",IFERROR(INDEX('الإعدادات'!$D$15:$D$29,MATCH(B992&amp;"",'الإعدادات'!$A$15:$A$29,0)),""))</f>
        <v/>
      </c>
      <c r="H992" s="19">
        <f>IF(AND(ISNUMBER(C992),ISNUMBER(D992)),C992+D992,"")</f>
        <v/>
      </c>
      <c r="I992" s="20">
        <f>IF(ISNUMBER(H992),IF(ISNUMBER(F992),IF(F992+G992=0,"",H992/(F992+G992)),""),"")</f>
        <v/>
      </c>
      <c r="J992" s="6">
        <f>IF(AND(A992&amp;""="",B992&amp;""=""),"",IF(A992&amp;""="","بدون طالب",IF(NOT(ISNUMBER(F992)),"مادة غير موجودة",IF(I992="","ناقص",IF(I992&gt;='الإعدادات'!$B$4,"ناجح","متعثر")))))</f>
        <v/>
      </c>
      <c r="K992" s="21">
        <f>IF(J992="","",IF(OR(J992="ناجح",J992="متعثر"),1,0))</f>
        <v/>
      </c>
      <c r="L992" s="19">
        <f>IF(K992=1,C992*INDEX('الإعدادات'!$E$15:$E$29,MATCH(B992&amp;"",'الإعدادات'!$A$15:$A$29,0)),"")</f>
        <v/>
      </c>
      <c r="M992" s="19">
        <f>IF(K992=1,D992*INDEX('الإعدادات'!$E$15:$E$29,MATCH(B992&amp;"",'الإعدادات'!$A$15:$A$29,0)),"")</f>
        <v/>
      </c>
      <c r="N992" s="19">
        <f>IF(K992=1,(F992+G992)*INDEX('الإعدادات'!$E$15:$E$29,MATCH(B992&amp;"",'الإعدادات'!$A$15:$A$29,0)),"")</f>
        <v/>
      </c>
      <c r="O992" s="15">
        <f>IF(J992="متعثر",COUNTIF($J$6:J992,"متعثر"),"")</f>
        <v/>
      </c>
      <c r="P992" s="6">
        <f>IF(J992="","",IF(J992="بدون طالب","اختر الطالب",IF(J992="مادة غير موجودة","اختر المادة من الإعدادات",IF(COUNTIF('الطلاب'!$A$6:$A$305,A992&amp;"")=0,"الطالب غير موجود في الطلاب",IF(IF(ISNUMBER(C992),IF(ISNUMBER(F992),IF(C992&gt;F992,1,0),0),0)=1,"أعمال السنة أكبر من الحد الأقصى",IF(IF(ISNUMBER(D992),IF(ISNUMBER(G992),IF(D992&gt;G992,1,0),0),0)=1,"النهائي أكبر من الحد الأقصى",IF(J992="ناقص","درجة غير مكتوبة","")))))))</f>
        <v/>
      </c>
    </row>
    <row r="993">
      <c r="A993" s="5" t="n"/>
      <c r="B993" s="5" t="n"/>
      <c r="C993" s="18" t="n"/>
      <c r="D993" s="18" t="n"/>
      <c r="E993" s="6">
        <f>IF(B993&amp;""="","",IFERROR(INDEX('الإعدادات'!$B$15:$B$29,MATCH(B993&amp;"",'الإعدادات'!$A$15:$A$29,0)),""))</f>
        <v/>
      </c>
      <c r="F993" s="19">
        <f>IF(B993&amp;""="","",IFERROR(INDEX('الإعدادات'!$C$15:$C$29,MATCH(B993&amp;"",'الإعدادات'!$A$15:$A$29,0)),""))</f>
        <v/>
      </c>
      <c r="G993" s="19">
        <f>IF(B993&amp;""="","",IFERROR(INDEX('الإعدادات'!$D$15:$D$29,MATCH(B993&amp;"",'الإعدادات'!$A$15:$A$29,0)),""))</f>
        <v/>
      </c>
      <c r="H993" s="19">
        <f>IF(AND(ISNUMBER(C993),ISNUMBER(D993)),C993+D993,"")</f>
        <v/>
      </c>
      <c r="I993" s="20">
        <f>IF(ISNUMBER(H993),IF(ISNUMBER(F993),IF(F993+G993=0,"",H993/(F993+G993)),""),"")</f>
        <v/>
      </c>
      <c r="J993" s="6">
        <f>IF(AND(A993&amp;""="",B993&amp;""=""),"",IF(A993&amp;""="","بدون طالب",IF(NOT(ISNUMBER(F993)),"مادة غير موجودة",IF(I993="","ناقص",IF(I993&gt;='الإعدادات'!$B$4,"ناجح","متعثر")))))</f>
        <v/>
      </c>
      <c r="K993" s="21">
        <f>IF(J993="","",IF(OR(J993="ناجح",J993="متعثر"),1,0))</f>
        <v/>
      </c>
      <c r="L993" s="19">
        <f>IF(K993=1,C993*INDEX('الإعدادات'!$E$15:$E$29,MATCH(B993&amp;"",'الإعدادات'!$A$15:$A$29,0)),"")</f>
        <v/>
      </c>
      <c r="M993" s="19">
        <f>IF(K993=1,D993*INDEX('الإعدادات'!$E$15:$E$29,MATCH(B993&amp;"",'الإعدادات'!$A$15:$A$29,0)),"")</f>
        <v/>
      </c>
      <c r="N993" s="19">
        <f>IF(K993=1,(F993+G993)*INDEX('الإعدادات'!$E$15:$E$29,MATCH(B993&amp;"",'الإعدادات'!$A$15:$A$29,0)),"")</f>
        <v/>
      </c>
      <c r="O993" s="15">
        <f>IF(J993="متعثر",COUNTIF($J$6:J993,"متعثر"),"")</f>
        <v/>
      </c>
      <c r="P993" s="6">
        <f>IF(J993="","",IF(J993="بدون طالب","اختر الطالب",IF(J993="مادة غير موجودة","اختر المادة من الإعدادات",IF(COUNTIF('الطلاب'!$A$6:$A$305,A993&amp;"")=0,"الطالب غير موجود في الطلاب",IF(IF(ISNUMBER(C993),IF(ISNUMBER(F993),IF(C993&gt;F993,1,0),0),0)=1,"أعمال السنة أكبر من الحد الأقصى",IF(IF(ISNUMBER(D993),IF(ISNUMBER(G993),IF(D993&gt;G993,1,0),0),0)=1,"النهائي أكبر من الحد الأقصى",IF(J993="ناقص","درجة غير مكتوبة","")))))))</f>
        <v/>
      </c>
    </row>
    <row r="994">
      <c r="A994" s="5" t="n"/>
      <c r="B994" s="5" t="n"/>
      <c r="C994" s="18" t="n"/>
      <c r="D994" s="18" t="n"/>
      <c r="E994" s="6">
        <f>IF(B994&amp;""="","",IFERROR(INDEX('الإعدادات'!$B$15:$B$29,MATCH(B994&amp;"",'الإعدادات'!$A$15:$A$29,0)),""))</f>
        <v/>
      </c>
      <c r="F994" s="19">
        <f>IF(B994&amp;""="","",IFERROR(INDEX('الإعدادات'!$C$15:$C$29,MATCH(B994&amp;"",'الإعدادات'!$A$15:$A$29,0)),""))</f>
        <v/>
      </c>
      <c r="G994" s="19">
        <f>IF(B994&amp;""="","",IFERROR(INDEX('الإعدادات'!$D$15:$D$29,MATCH(B994&amp;"",'الإعدادات'!$A$15:$A$29,0)),""))</f>
        <v/>
      </c>
      <c r="H994" s="19">
        <f>IF(AND(ISNUMBER(C994),ISNUMBER(D994)),C994+D994,"")</f>
        <v/>
      </c>
      <c r="I994" s="20">
        <f>IF(ISNUMBER(H994),IF(ISNUMBER(F994),IF(F994+G994=0,"",H994/(F994+G994)),""),"")</f>
        <v/>
      </c>
      <c r="J994" s="6">
        <f>IF(AND(A994&amp;""="",B994&amp;""=""),"",IF(A994&amp;""="","بدون طالب",IF(NOT(ISNUMBER(F994)),"مادة غير موجودة",IF(I994="","ناقص",IF(I994&gt;='الإعدادات'!$B$4,"ناجح","متعثر")))))</f>
        <v/>
      </c>
      <c r="K994" s="21">
        <f>IF(J994="","",IF(OR(J994="ناجح",J994="متعثر"),1,0))</f>
        <v/>
      </c>
      <c r="L994" s="19">
        <f>IF(K994=1,C994*INDEX('الإعدادات'!$E$15:$E$29,MATCH(B994&amp;"",'الإعدادات'!$A$15:$A$29,0)),"")</f>
        <v/>
      </c>
      <c r="M994" s="19">
        <f>IF(K994=1,D994*INDEX('الإعدادات'!$E$15:$E$29,MATCH(B994&amp;"",'الإعدادات'!$A$15:$A$29,0)),"")</f>
        <v/>
      </c>
      <c r="N994" s="19">
        <f>IF(K994=1,(F994+G994)*INDEX('الإعدادات'!$E$15:$E$29,MATCH(B994&amp;"",'الإعدادات'!$A$15:$A$29,0)),"")</f>
        <v/>
      </c>
      <c r="O994" s="15">
        <f>IF(J994="متعثر",COUNTIF($J$6:J994,"متعثر"),"")</f>
        <v/>
      </c>
      <c r="P994" s="6">
        <f>IF(J994="","",IF(J994="بدون طالب","اختر الطالب",IF(J994="مادة غير موجودة","اختر المادة من الإعدادات",IF(COUNTIF('الطلاب'!$A$6:$A$305,A994&amp;"")=0,"الطالب غير موجود في الطلاب",IF(IF(ISNUMBER(C994),IF(ISNUMBER(F994),IF(C994&gt;F994,1,0),0),0)=1,"أعمال السنة أكبر من الحد الأقصى",IF(IF(ISNUMBER(D994),IF(ISNUMBER(G994),IF(D994&gt;G994,1,0),0),0)=1,"النهائي أكبر من الحد الأقصى",IF(J994="ناقص","درجة غير مكتوبة","")))))))</f>
        <v/>
      </c>
    </row>
    <row r="995">
      <c r="A995" s="5" t="n"/>
      <c r="B995" s="5" t="n"/>
      <c r="C995" s="18" t="n"/>
      <c r="D995" s="18" t="n"/>
      <c r="E995" s="6">
        <f>IF(B995&amp;""="","",IFERROR(INDEX('الإعدادات'!$B$15:$B$29,MATCH(B995&amp;"",'الإعدادات'!$A$15:$A$29,0)),""))</f>
        <v/>
      </c>
      <c r="F995" s="19">
        <f>IF(B995&amp;""="","",IFERROR(INDEX('الإعدادات'!$C$15:$C$29,MATCH(B995&amp;"",'الإعدادات'!$A$15:$A$29,0)),""))</f>
        <v/>
      </c>
      <c r="G995" s="19">
        <f>IF(B995&amp;""="","",IFERROR(INDEX('الإعدادات'!$D$15:$D$29,MATCH(B995&amp;"",'الإعدادات'!$A$15:$A$29,0)),""))</f>
        <v/>
      </c>
      <c r="H995" s="19">
        <f>IF(AND(ISNUMBER(C995),ISNUMBER(D995)),C995+D995,"")</f>
        <v/>
      </c>
      <c r="I995" s="20">
        <f>IF(ISNUMBER(H995),IF(ISNUMBER(F995),IF(F995+G995=0,"",H995/(F995+G995)),""),"")</f>
        <v/>
      </c>
      <c r="J995" s="6">
        <f>IF(AND(A995&amp;""="",B995&amp;""=""),"",IF(A995&amp;""="","بدون طالب",IF(NOT(ISNUMBER(F995)),"مادة غير موجودة",IF(I995="","ناقص",IF(I995&gt;='الإعدادات'!$B$4,"ناجح","متعثر")))))</f>
        <v/>
      </c>
      <c r="K995" s="21">
        <f>IF(J995="","",IF(OR(J995="ناجح",J995="متعثر"),1,0))</f>
        <v/>
      </c>
      <c r="L995" s="19">
        <f>IF(K995=1,C995*INDEX('الإعدادات'!$E$15:$E$29,MATCH(B995&amp;"",'الإعدادات'!$A$15:$A$29,0)),"")</f>
        <v/>
      </c>
      <c r="M995" s="19">
        <f>IF(K995=1,D995*INDEX('الإعدادات'!$E$15:$E$29,MATCH(B995&amp;"",'الإعدادات'!$A$15:$A$29,0)),"")</f>
        <v/>
      </c>
      <c r="N995" s="19">
        <f>IF(K995=1,(F995+G995)*INDEX('الإعدادات'!$E$15:$E$29,MATCH(B995&amp;"",'الإعدادات'!$A$15:$A$29,0)),"")</f>
        <v/>
      </c>
      <c r="O995" s="15">
        <f>IF(J995="متعثر",COUNTIF($J$6:J995,"متعثر"),"")</f>
        <v/>
      </c>
      <c r="P995" s="6">
        <f>IF(J995="","",IF(J995="بدون طالب","اختر الطالب",IF(J995="مادة غير موجودة","اختر المادة من الإعدادات",IF(COUNTIF('الطلاب'!$A$6:$A$305,A995&amp;"")=0,"الطالب غير موجود في الطلاب",IF(IF(ISNUMBER(C995),IF(ISNUMBER(F995),IF(C995&gt;F995,1,0),0),0)=1,"أعمال السنة أكبر من الحد الأقصى",IF(IF(ISNUMBER(D995),IF(ISNUMBER(G995),IF(D995&gt;G995,1,0),0),0)=1,"النهائي أكبر من الحد الأقصى",IF(J995="ناقص","درجة غير مكتوبة","")))))))</f>
        <v/>
      </c>
    </row>
    <row r="996">
      <c r="A996" s="5" t="n"/>
      <c r="B996" s="5" t="n"/>
      <c r="C996" s="18" t="n"/>
      <c r="D996" s="18" t="n"/>
      <c r="E996" s="6">
        <f>IF(B996&amp;""="","",IFERROR(INDEX('الإعدادات'!$B$15:$B$29,MATCH(B996&amp;"",'الإعدادات'!$A$15:$A$29,0)),""))</f>
        <v/>
      </c>
      <c r="F996" s="19">
        <f>IF(B996&amp;""="","",IFERROR(INDEX('الإعدادات'!$C$15:$C$29,MATCH(B996&amp;"",'الإعدادات'!$A$15:$A$29,0)),""))</f>
        <v/>
      </c>
      <c r="G996" s="19">
        <f>IF(B996&amp;""="","",IFERROR(INDEX('الإعدادات'!$D$15:$D$29,MATCH(B996&amp;"",'الإعدادات'!$A$15:$A$29,0)),""))</f>
        <v/>
      </c>
      <c r="H996" s="19">
        <f>IF(AND(ISNUMBER(C996),ISNUMBER(D996)),C996+D996,"")</f>
        <v/>
      </c>
      <c r="I996" s="20">
        <f>IF(ISNUMBER(H996),IF(ISNUMBER(F996),IF(F996+G996=0,"",H996/(F996+G996)),""),"")</f>
        <v/>
      </c>
      <c r="J996" s="6">
        <f>IF(AND(A996&amp;""="",B996&amp;""=""),"",IF(A996&amp;""="","بدون طالب",IF(NOT(ISNUMBER(F996)),"مادة غير موجودة",IF(I996="","ناقص",IF(I996&gt;='الإعدادات'!$B$4,"ناجح","متعثر")))))</f>
        <v/>
      </c>
      <c r="K996" s="21">
        <f>IF(J996="","",IF(OR(J996="ناجح",J996="متعثر"),1,0))</f>
        <v/>
      </c>
      <c r="L996" s="19">
        <f>IF(K996=1,C996*INDEX('الإعدادات'!$E$15:$E$29,MATCH(B996&amp;"",'الإعدادات'!$A$15:$A$29,0)),"")</f>
        <v/>
      </c>
      <c r="M996" s="19">
        <f>IF(K996=1,D996*INDEX('الإعدادات'!$E$15:$E$29,MATCH(B996&amp;"",'الإعدادات'!$A$15:$A$29,0)),"")</f>
        <v/>
      </c>
      <c r="N996" s="19">
        <f>IF(K996=1,(F996+G996)*INDEX('الإعدادات'!$E$15:$E$29,MATCH(B996&amp;"",'الإعدادات'!$A$15:$A$29,0)),"")</f>
        <v/>
      </c>
      <c r="O996" s="15">
        <f>IF(J996="متعثر",COUNTIF($J$6:J996,"متعثر"),"")</f>
        <v/>
      </c>
      <c r="P996" s="6">
        <f>IF(J996="","",IF(J996="بدون طالب","اختر الطالب",IF(J996="مادة غير موجودة","اختر المادة من الإعدادات",IF(COUNTIF('الطلاب'!$A$6:$A$305,A996&amp;"")=0,"الطالب غير موجود في الطلاب",IF(IF(ISNUMBER(C996),IF(ISNUMBER(F996),IF(C996&gt;F996,1,0),0),0)=1,"أعمال السنة أكبر من الحد الأقصى",IF(IF(ISNUMBER(D996),IF(ISNUMBER(G996),IF(D996&gt;G996,1,0),0),0)=1,"النهائي أكبر من الحد الأقصى",IF(J996="ناقص","درجة غير مكتوبة","")))))))</f>
        <v/>
      </c>
    </row>
    <row r="997">
      <c r="A997" s="5" t="n"/>
      <c r="B997" s="5" t="n"/>
      <c r="C997" s="18" t="n"/>
      <c r="D997" s="18" t="n"/>
      <c r="E997" s="6">
        <f>IF(B997&amp;""="","",IFERROR(INDEX('الإعدادات'!$B$15:$B$29,MATCH(B997&amp;"",'الإعدادات'!$A$15:$A$29,0)),""))</f>
        <v/>
      </c>
      <c r="F997" s="19">
        <f>IF(B997&amp;""="","",IFERROR(INDEX('الإعدادات'!$C$15:$C$29,MATCH(B997&amp;"",'الإعدادات'!$A$15:$A$29,0)),""))</f>
        <v/>
      </c>
      <c r="G997" s="19">
        <f>IF(B997&amp;""="","",IFERROR(INDEX('الإعدادات'!$D$15:$D$29,MATCH(B997&amp;"",'الإعدادات'!$A$15:$A$29,0)),""))</f>
        <v/>
      </c>
      <c r="H997" s="19">
        <f>IF(AND(ISNUMBER(C997),ISNUMBER(D997)),C997+D997,"")</f>
        <v/>
      </c>
      <c r="I997" s="20">
        <f>IF(ISNUMBER(H997),IF(ISNUMBER(F997),IF(F997+G997=0,"",H997/(F997+G997)),""),"")</f>
        <v/>
      </c>
      <c r="J997" s="6">
        <f>IF(AND(A997&amp;""="",B997&amp;""=""),"",IF(A997&amp;""="","بدون طالب",IF(NOT(ISNUMBER(F997)),"مادة غير موجودة",IF(I997="","ناقص",IF(I997&gt;='الإعدادات'!$B$4,"ناجح","متعثر")))))</f>
        <v/>
      </c>
      <c r="K997" s="21">
        <f>IF(J997="","",IF(OR(J997="ناجح",J997="متعثر"),1,0))</f>
        <v/>
      </c>
      <c r="L997" s="19">
        <f>IF(K997=1,C997*INDEX('الإعدادات'!$E$15:$E$29,MATCH(B997&amp;"",'الإعدادات'!$A$15:$A$29,0)),"")</f>
        <v/>
      </c>
      <c r="M997" s="19">
        <f>IF(K997=1,D997*INDEX('الإعدادات'!$E$15:$E$29,MATCH(B997&amp;"",'الإعدادات'!$A$15:$A$29,0)),"")</f>
        <v/>
      </c>
      <c r="N997" s="19">
        <f>IF(K997=1,(F997+G997)*INDEX('الإعدادات'!$E$15:$E$29,MATCH(B997&amp;"",'الإعدادات'!$A$15:$A$29,0)),"")</f>
        <v/>
      </c>
      <c r="O997" s="15">
        <f>IF(J997="متعثر",COUNTIF($J$6:J997,"متعثر"),"")</f>
        <v/>
      </c>
      <c r="P997" s="6">
        <f>IF(J997="","",IF(J997="بدون طالب","اختر الطالب",IF(J997="مادة غير موجودة","اختر المادة من الإعدادات",IF(COUNTIF('الطلاب'!$A$6:$A$305,A997&amp;"")=0,"الطالب غير موجود في الطلاب",IF(IF(ISNUMBER(C997),IF(ISNUMBER(F997),IF(C997&gt;F997,1,0),0),0)=1,"أعمال السنة أكبر من الحد الأقصى",IF(IF(ISNUMBER(D997),IF(ISNUMBER(G997),IF(D997&gt;G997,1,0),0),0)=1,"النهائي أكبر من الحد الأقصى",IF(J997="ناقص","درجة غير مكتوبة","")))))))</f>
        <v/>
      </c>
    </row>
    <row r="998">
      <c r="A998" s="5" t="n"/>
      <c r="B998" s="5" t="n"/>
      <c r="C998" s="18" t="n"/>
      <c r="D998" s="18" t="n"/>
      <c r="E998" s="6">
        <f>IF(B998&amp;""="","",IFERROR(INDEX('الإعدادات'!$B$15:$B$29,MATCH(B998&amp;"",'الإعدادات'!$A$15:$A$29,0)),""))</f>
        <v/>
      </c>
      <c r="F998" s="19">
        <f>IF(B998&amp;""="","",IFERROR(INDEX('الإعدادات'!$C$15:$C$29,MATCH(B998&amp;"",'الإعدادات'!$A$15:$A$29,0)),""))</f>
        <v/>
      </c>
      <c r="G998" s="19">
        <f>IF(B998&amp;""="","",IFERROR(INDEX('الإعدادات'!$D$15:$D$29,MATCH(B998&amp;"",'الإعدادات'!$A$15:$A$29,0)),""))</f>
        <v/>
      </c>
      <c r="H998" s="19">
        <f>IF(AND(ISNUMBER(C998),ISNUMBER(D998)),C998+D998,"")</f>
        <v/>
      </c>
      <c r="I998" s="20">
        <f>IF(ISNUMBER(H998),IF(ISNUMBER(F998),IF(F998+G998=0,"",H998/(F998+G998)),""),"")</f>
        <v/>
      </c>
      <c r="J998" s="6">
        <f>IF(AND(A998&amp;""="",B998&amp;""=""),"",IF(A998&amp;""="","بدون طالب",IF(NOT(ISNUMBER(F998)),"مادة غير موجودة",IF(I998="","ناقص",IF(I998&gt;='الإعدادات'!$B$4,"ناجح","متعثر")))))</f>
        <v/>
      </c>
      <c r="K998" s="21">
        <f>IF(J998="","",IF(OR(J998="ناجح",J998="متعثر"),1,0))</f>
        <v/>
      </c>
      <c r="L998" s="19">
        <f>IF(K998=1,C998*INDEX('الإعدادات'!$E$15:$E$29,MATCH(B998&amp;"",'الإعدادات'!$A$15:$A$29,0)),"")</f>
        <v/>
      </c>
      <c r="M998" s="19">
        <f>IF(K998=1,D998*INDEX('الإعدادات'!$E$15:$E$29,MATCH(B998&amp;"",'الإعدادات'!$A$15:$A$29,0)),"")</f>
        <v/>
      </c>
      <c r="N998" s="19">
        <f>IF(K998=1,(F998+G998)*INDEX('الإعدادات'!$E$15:$E$29,MATCH(B998&amp;"",'الإعدادات'!$A$15:$A$29,0)),"")</f>
        <v/>
      </c>
      <c r="O998" s="15">
        <f>IF(J998="متعثر",COUNTIF($J$6:J998,"متعثر"),"")</f>
        <v/>
      </c>
      <c r="P998" s="6">
        <f>IF(J998="","",IF(J998="بدون طالب","اختر الطالب",IF(J998="مادة غير موجودة","اختر المادة من الإعدادات",IF(COUNTIF('الطلاب'!$A$6:$A$305,A998&amp;"")=0,"الطالب غير موجود في الطلاب",IF(IF(ISNUMBER(C998),IF(ISNUMBER(F998),IF(C998&gt;F998,1,0),0),0)=1,"أعمال السنة أكبر من الحد الأقصى",IF(IF(ISNUMBER(D998),IF(ISNUMBER(G998),IF(D998&gt;G998,1,0),0),0)=1,"النهائي أكبر من الحد الأقصى",IF(J998="ناقص","درجة غير مكتوبة","")))))))</f>
        <v/>
      </c>
    </row>
    <row r="999">
      <c r="A999" s="5" t="n"/>
      <c r="B999" s="5" t="n"/>
      <c r="C999" s="18" t="n"/>
      <c r="D999" s="18" t="n"/>
      <c r="E999" s="6">
        <f>IF(B999&amp;""="","",IFERROR(INDEX('الإعدادات'!$B$15:$B$29,MATCH(B999&amp;"",'الإعدادات'!$A$15:$A$29,0)),""))</f>
        <v/>
      </c>
      <c r="F999" s="19">
        <f>IF(B999&amp;""="","",IFERROR(INDEX('الإعدادات'!$C$15:$C$29,MATCH(B999&amp;"",'الإعدادات'!$A$15:$A$29,0)),""))</f>
        <v/>
      </c>
      <c r="G999" s="19">
        <f>IF(B999&amp;""="","",IFERROR(INDEX('الإعدادات'!$D$15:$D$29,MATCH(B999&amp;"",'الإعدادات'!$A$15:$A$29,0)),""))</f>
        <v/>
      </c>
      <c r="H999" s="19">
        <f>IF(AND(ISNUMBER(C999),ISNUMBER(D999)),C999+D999,"")</f>
        <v/>
      </c>
      <c r="I999" s="20">
        <f>IF(ISNUMBER(H999),IF(ISNUMBER(F999),IF(F999+G999=0,"",H999/(F999+G999)),""),"")</f>
        <v/>
      </c>
      <c r="J999" s="6">
        <f>IF(AND(A999&amp;""="",B999&amp;""=""),"",IF(A999&amp;""="","بدون طالب",IF(NOT(ISNUMBER(F999)),"مادة غير موجودة",IF(I999="","ناقص",IF(I999&gt;='الإعدادات'!$B$4,"ناجح","متعثر")))))</f>
        <v/>
      </c>
      <c r="K999" s="21">
        <f>IF(J999="","",IF(OR(J999="ناجح",J999="متعثر"),1,0))</f>
        <v/>
      </c>
      <c r="L999" s="19">
        <f>IF(K999=1,C999*INDEX('الإعدادات'!$E$15:$E$29,MATCH(B999&amp;"",'الإعدادات'!$A$15:$A$29,0)),"")</f>
        <v/>
      </c>
      <c r="M999" s="19">
        <f>IF(K999=1,D999*INDEX('الإعدادات'!$E$15:$E$29,MATCH(B999&amp;"",'الإعدادات'!$A$15:$A$29,0)),"")</f>
        <v/>
      </c>
      <c r="N999" s="19">
        <f>IF(K999=1,(F999+G999)*INDEX('الإعدادات'!$E$15:$E$29,MATCH(B999&amp;"",'الإعدادات'!$A$15:$A$29,0)),"")</f>
        <v/>
      </c>
      <c r="O999" s="15">
        <f>IF(J999="متعثر",COUNTIF($J$6:J999,"متعثر"),"")</f>
        <v/>
      </c>
      <c r="P999" s="6">
        <f>IF(J999="","",IF(J999="بدون طالب","اختر الطالب",IF(J999="مادة غير موجودة","اختر المادة من الإعدادات",IF(COUNTIF('الطلاب'!$A$6:$A$305,A999&amp;"")=0,"الطالب غير موجود في الطلاب",IF(IF(ISNUMBER(C999),IF(ISNUMBER(F999),IF(C999&gt;F999,1,0),0),0)=1,"أعمال السنة أكبر من الحد الأقصى",IF(IF(ISNUMBER(D999),IF(ISNUMBER(G999),IF(D999&gt;G999,1,0),0),0)=1,"النهائي أكبر من الحد الأقصى",IF(J999="ناقص","درجة غير مكتوبة","")))))))</f>
        <v/>
      </c>
    </row>
    <row r="1000">
      <c r="A1000" s="5" t="n"/>
      <c r="B1000" s="5" t="n"/>
      <c r="C1000" s="18" t="n"/>
      <c r="D1000" s="18" t="n"/>
      <c r="E1000" s="6">
        <f>IF(B1000&amp;""="","",IFERROR(INDEX('الإعدادات'!$B$15:$B$29,MATCH(B1000&amp;"",'الإعدادات'!$A$15:$A$29,0)),""))</f>
        <v/>
      </c>
      <c r="F1000" s="19">
        <f>IF(B1000&amp;""="","",IFERROR(INDEX('الإعدادات'!$C$15:$C$29,MATCH(B1000&amp;"",'الإعدادات'!$A$15:$A$29,0)),""))</f>
        <v/>
      </c>
      <c r="G1000" s="19">
        <f>IF(B1000&amp;""="","",IFERROR(INDEX('الإعدادات'!$D$15:$D$29,MATCH(B1000&amp;"",'الإعدادات'!$A$15:$A$29,0)),""))</f>
        <v/>
      </c>
      <c r="H1000" s="19">
        <f>IF(AND(ISNUMBER(C1000),ISNUMBER(D1000)),C1000+D1000,"")</f>
        <v/>
      </c>
      <c r="I1000" s="20">
        <f>IF(ISNUMBER(H1000),IF(ISNUMBER(F1000),IF(F1000+G1000=0,"",H1000/(F1000+G1000)),""),"")</f>
        <v/>
      </c>
      <c r="J1000" s="6">
        <f>IF(AND(A1000&amp;""="",B1000&amp;""=""),"",IF(A1000&amp;""="","بدون طالب",IF(NOT(ISNUMBER(F1000)),"مادة غير موجودة",IF(I1000="","ناقص",IF(I1000&gt;='الإعدادات'!$B$4,"ناجح","متعثر")))))</f>
        <v/>
      </c>
      <c r="K1000" s="21">
        <f>IF(J1000="","",IF(OR(J1000="ناجح",J1000="متعثر"),1,0))</f>
        <v/>
      </c>
      <c r="L1000" s="19">
        <f>IF(K1000=1,C1000*INDEX('الإعدادات'!$E$15:$E$29,MATCH(B1000&amp;"",'الإعدادات'!$A$15:$A$29,0)),"")</f>
        <v/>
      </c>
      <c r="M1000" s="19">
        <f>IF(K1000=1,D1000*INDEX('الإعدادات'!$E$15:$E$29,MATCH(B1000&amp;"",'الإعدادات'!$A$15:$A$29,0)),"")</f>
        <v/>
      </c>
      <c r="N1000" s="19">
        <f>IF(K1000=1,(F1000+G1000)*INDEX('الإعدادات'!$E$15:$E$29,MATCH(B1000&amp;"",'الإعدادات'!$A$15:$A$29,0)),"")</f>
        <v/>
      </c>
      <c r="O1000" s="15">
        <f>IF(J1000="متعثر",COUNTIF($J$6:J1000,"متعثر"),"")</f>
        <v/>
      </c>
      <c r="P1000" s="6">
        <f>IF(J1000="","",IF(J1000="بدون طالب","اختر الطالب",IF(J1000="مادة غير موجودة","اختر المادة من الإعدادات",IF(COUNTIF('الطلاب'!$A$6:$A$305,A1000&amp;"")=0,"الطالب غير موجود في الطلاب",IF(IF(ISNUMBER(C1000),IF(ISNUMBER(F1000),IF(C1000&gt;F1000,1,0),0),0)=1,"أعمال السنة أكبر من الحد الأقصى",IF(IF(ISNUMBER(D1000),IF(ISNUMBER(G1000),IF(D1000&gt;G1000,1,0),0),0)=1,"النهائي أكبر من الحد الأقصى",IF(J1000="ناقص","درجة غير مكتوبة","")))))))</f>
        <v/>
      </c>
    </row>
    <row r="1001">
      <c r="A1001" s="5" t="n"/>
      <c r="B1001" s="5" t="n"/>
      <c r="C1001" s="18" t="n"/>
      <c r="D1001" s="18" t="n"/>
      <c r="E1001" s="6">
        <f>IF(B1001&amp;""="","",IFERROR(INDEX('الإعدادات'!$B$15:$B$29,MATCH(B1001&amp;"",'الإعدادات'!$A$15:$A$29,0)),""))</f>
        <v/>
      </c>
      <c r="F1001" s="19">
        <f>IF(B1001&amp;""="","",IFERROR(INDEX('الإعدادات'!$C$15:$C$29,MATCH(B1001&amp;"",'الإعدادات'!$A$15:$A$29,0)),""))</f>
        <v/>
      </c>
      <c r="G1001" s="19">
        <f>IF(B1001&amp;""="","",IFERROR(INDEX('الإعدادات'!$D$15:$D$29,MATCH(B1001&amp;"",'الإعدادات'!$A$15:$A$29,0)),""))</f>
        <v/>
      </c>
      <c r="H1001" s="19">
        <f>IF(AND(ISNUMBER(C1001),ISNUMBER(D1001)),C1001+D1001,"")</f>
        <v/>
      </c>
      <c r="I1001" s="20">
        <f>IF(ISNUMBER(H1001),IF(ISNUMBER(F1001),IF(F1001+G1001=0,"",H1001/(F1001+G1001)),""),"")</f>
        <v/>
      </c>
      <c r="J1001" s="6">
        <f>IF(AND(A1001&amp;""="",B1001&amp;""=""),"",IF(A1001&amp;""="","بدون طالب",IF(NOT(ISNUMBER(F1001)),"مادة غير موجودة",IF(I1001="","ناقص",IF(I1001&gt;='الإعدادات'!$B$4,"ناجح","متعثر")))))</f>
        <v/>
      </c>
      <c r="K1001" s="21">
        <f>IF(J1001="","",IF(OR(J1001="ناجح",J1001="متعثر"),1,0))</f>
        <v/>
      </c>
      <c r="L1001" s="19">
        <f>IF(K1001=1,C1001*INDEX('الإعدادات'!$E$15:$E$29,MATCH(B1001&amp;"",'الإعدادات'!$A$15:$A$29,0)),"")</f>
        <v/>
      </c>
      <c r="M1001" s="19">
        <f>IF(K1001=1,D1001*INDEX('الإعدادات'!$E$15:$E$29,MATCH(B1001&amp;"",'الإعدادات'!$A$15:$A$29,0)),"")</f>
        <v/>
      </c>
      <c r="N1001" s="19">
        <f>IF(K1001=1,(F1001+G1001)*INDEX('الإعدادات'!$E$15:$E$29,MATCH(B1001&amp;"",'الإعدادات'!$A$15:$A$29,0)),"")</f>
        <v/>
      </c>
      <c r="O1001" s="15">
        <f>IF(J1001="متعثر",COUNTIF($J$6:J1001,"متعثر"),"")</f>
        <v/>
      </c>
      <c r="P1001" s="6">
        <f>IF(J1001="","",IF(J1001="بدون طالب","اختر الطالب",IF(J1001="مادة غير موجودة","اختر المادة من الإعدادات",IF(COUNTIF('الطلاب'!$A$6:$A$305,A1001&amp;"")=0,"الطالب غير موجود في الطلاب",IF(IF(ISNUMBER(C1001),IF(ISNUMBER(F1001),IF(C1001&gt;F1001,1,0),0),0)=1,"أعمال السنة أكبر من الحد الأقصى",IF(IF(ISNUMBER(D1001),IF(ISNUMBER(G1001),IF(D1001&gt;G1001,1,0),0),0)=1,"النهائي أكبر من الحد الأقصى",IF(J1001="ناقص","درجة غير مكتوبة","")))))))</f>
        <v/>
      </c>
    </row>
    <row r="1002">
      <c r="A1002" s="5" t="n"/>
      <c r="B1002" s="5" t="n"/>
      <c r="C1002" s="18" t="n"/>
      <c r="D1002" s="18" t="n"/>
      <c r="E1002" s="6">
        <f>IF(B1002&amp;""="","",IFERROR(INDEX('الإعدادات'!$B$15:$B$29,MATCH(B1002&amp;"",'الإعدادات'!$A$15:$A$29,0)),""))</f>
        <v/>
      </c>
      <c r="F1002" s="19">
        <f>IF(B1002&amp;""="","",IFERROR(INDEX('الإعدادات'!$C$15:$C$29,MATCH(B1002&amp;"",'الإعدادات'!$A$15:$A$29,0)),""))</f>
        <v/>
      </c>
      <c r="G1002" s="19">
        <f>IF(B1002&amp;""="","",IFERROR(INDEX('الإعدادات'!$D$15:$D$29,MATCH(B1002&amp;"",'الإعدادات'!$A$15:$A$29,0)),""))</f>
        <v/>
      </c>
      <c r="H1002" s="19">
        <f>IF(AND(ISNUMBER(C1002),ISNUMBER(D1002)),C1002+D1002,"")</f>
        <v/>
      </c>
      <c r="I1002" s="20">
        <f>IF(ISNUMBER(H1002),IF(ISNUMBER(F1002),IF(F1002+G1002=0,"",H1002/(F1002+G1002)),""),"")</f>
        <v/>
      </c>
      <c r="J1002" s="6">
        <f>IF(AND(A1002&amp;""="",B1002&amp;""=""),"",IF(A1002&amp;""="","بدون طالب",IF(NOT(ISNUMBER(F1002)),"مادة غير موجودة",IF(I1002="","ناقص",IF(I1002&gt;='الإعدادات'!$B$4,"ناجح","متعثر")))))</f>
        <v/>
      </c>
      <c r="K1002" s="21">
        <f>IF(J1002="","",IF(OR(J1002="ناجح",J1002="متعثر"),1,0))</f>
        <v/>
      </c>
      <c r="L1002" s="19">
        <f>IF(K1002=1,C1002*INDEX('الإعدادات'!$E$15:$E$29,MATCH(B1002&amp;"",'الإعدادات'!$A$15:$A$29,0)),"")</f>
        <v/>
      </c>
      <c r="M1002" s="19">
        <f>IF(K1002=1,D1002*INDEX('الإعدادات'!$E$15:$E$29,MATCH(B1002&amp;"",'الإعدادات'!$A$15:$A$29,0)),"")</f>
        <v/>
      </c>
      <c r="N1002" s="19">
        <f>IF(K1002=1,(F1002+G1002)*INDEX('الإعدادات'!$E$15:$E$29,MATCH(B1002&amp;"",'الإعدادات'!$A$15:$A$29,0)),"")</f>
        <v/>
      </c>
      <c r="O1002" s="15">
        <f>IF(J1002="متعثر",COUNTIF($J$6:J1002,"متعثر"),"")</f>
        <v/>
      </c>
      <c r="P1002" s="6">
        <f>IF(J1002="","",IF(J1002="بدون طالب","اختر الطالب",IF(J1002="مادة غير موجودة","اختر المادة من الإعدادات",IF(COUNTIF('الطلاب'!$A$6:$A$305,A1002&amp;"")=0,"الطالب غير موجود في الطلاب",IF(IF(ISNUMBER(C1002),IF(ISNUMBER(F1002),IF(C1002&gt;F1002,1,0),0),0)=1,"أعمال السنة أكبر من الحد الأقصى",IF(IF(ISNUMBER(D1002),IF(ISNUMBER(G1002),IF(D1002&gt;G1002,1,0),0),0)=1,"النهائي أكبر من الحد الأقصى",IF(J1002="ناقص","درجة غير مكتوبة","")))))))</f>
        <v/>
      </c>
    </row>
    <row r="1003">
      <c r="A1003" s="5" t="n"/>
      <c r="B1003" s="5" t="n"/>
      <c r="C1003" s="18" t="n"/>
      <c r="D1003" s="18" t="n"/>
      <c r="E1003" s="6">
        <f>IF(B1003&amp;""="","",IFERROR(INDEX('الإعدادات'!$B$15:$B$29,MATCH(B1003&amp;"",'الإعدادات'!$A$15:$A$29,0)),""))</f>
        <v/>
      </c>
      <c r="F1003" s="19">
        <f>IF(B1003&amp;""="","",IFERROR(INDEX('الإعدادات'!$C$15:$C$29,MATCH(B1003&amp;"",'الإعدادات'!$A$15:$A$29,0)),""))</f>
        <v/>
      </c>
      <c r="G1003" s="19">
        <f>IF(B1003&amp;""="","",IFERROR(INDEX('الإعدادات'!$D$15:$D$29,MATCH(B1003&amp;"",'الإعدادات'!$A$15:$A$29,0)),""))</f>
        <v/>
      </c>
      <c r="H1003" s="19">
        <f>IF(AND(ISNUMBER(C1003),ISNUMBER(D1003)),C1003+D1003,"")</f>
        <v/>
      </c>
      <c r="I1003" s="20">
        <f>IF(ISNUMBER(H1003),IF(ISNUMBER(F1003),IF(F1003+G1003=0,"",H1003/(F1003+G1003)),""),"")</f>
        <v/>
      </c>
      <c r="J1003" s="6">
        <f>IF(AND(A1003&amp;""="",B1003&amp;""=""),"",IF(A1003&amp;""="","بدون طالب",IF(NOT(ISNUMBER(F1003)),"مادة غير موجودة",IF(I1003="","ناقص",IF(I1003&gt;='الإعدادات'!$B$4,"ناجح","متعثر")))))</f>
        <v/>
      </c>
      <c r="K1003" s="21">
        <f>IF(J1003="","",IF(OR(J1003="ناجح",J1003="متعثر"),1,0))</f>
        <v/>
      </c>
      <c r="L1003" s="19">
        <f>IF(K1003=1,C1003*INDEX('الإعدادات'!$E$15:$E$29,MATCH(B1003&amp;"",'الإعدادات'!$A$15:$A$29,0)),"")</f>
        <v/>
      </c>
      <c r="M1003" s="19">
        <f>IF(K1003=1,D1003*INDEX('الإعدادات'!$E$15:$E$29,MATCH(B1003&amp;"",'الإعدادات'!$A$15:$A$29,0)),"")</f>
        <v/>
      </c>
      <c r="N1003" s="19">
        <f>IF(K1003=1,(F1003+G1003)*INDEX('الإعدادات'!$E$15:$E$29,MATCH(B1003&amp;"",'الإعدادات'!$A$15:$A$29,0)),"")</f>
        <v/>
      </c>
      <c r="O1003" s="15">
        <f>IF(J1003="متعثر",COUNTIF($J$6:J1003,"متعثر"),"")</f>
        <v/>
      </c>
      <c r="P1003" s="6">
        <f>IF(J1003="","",IF(J1003="بدون طالب","اختر الطالب",IF(J1003="مادة غير موجودة","اختر المادة من الإعدادات",IF(COUNTIF('الطلاب'!$A$6:$A$305,A1003&amp;"")=0,"الطالب غير موجود في الطلاب",IF(IF(ISNUMBER(C1003),IF(ISNUMBER(F1003),IF(C1003&gt;F1003,1,0),0),0)=1,"أعمال السنة أكبر من الحد الأقصى",IF(IF(ISNUMBER(D1003),IF(ISNUMBER(G1003),IF(D1003&gt;G1003,1,0),0),0)=1,"النهائي أكبر من الحد الأقصى",IF(J1003="ناقص","درجة غير مكتوبة","")))))))</f>
        <v/>
      </c>
    </row>
    <row r="1004">
      <c r="A1004" s="5" t="n"/>
      <c r="B1004" s="5" t="n"/>
      <c r="C1004" s="18" t="n"/>
      <c r="D1004" s="18" t="n"/>
      <c r="E1004" s="6">
        <f>IF(B1004&amp;""="","",IFERROR(INDEX('الإعدادات'!$B$15:$B$29,MATCH(B1004&amp;"",'الإعدادات'!$A$15:$A$29,0)),""))</f>
        <v/>
      </c>
      <c r="F1004" s="19">
        <f>IF(B1004&amp;""="","",IFERROR(INDEX('الإعدادات'!$C$15:$C$29,MATCH(B1004&amp;"",'الإعدادات'!$A$15:$A$29,0)),""))</f>
        <v/>
      </c>
      <c r="G1004" s="19">
        <f>IF(B1004&amp;""="","",IFERROR(INDEX('الإعدادات'!$D$15:$D$29,MATCH(B1004&amp;"",'الإعدادات'!$A$15:$A$29,0)),""))</f>
        <v/>
      </c>
      <c r="H1004" s="19">
        <f>IF(AND(ISNUMBER(C1004),ISNUMBER(D1004)),C1004+D1004,"")</f>
        <v/>
      </c>
      <c r="I1004" s="20">
        <f>IF(ISNUMBER(H1004),IF(ISNUMBER(F1004),IF(F1004+G1004=0,"",H1004/(F1004+G1004)),""),"")</f>
        <v/>
      </c>
      <c r="J1004" s="6">
        <f>IF(AND(A1004&amp;""="",B1004&amp;""=""),"",IF(A1004&amp;""="","بدون طالب",IF(NOT(ISNUMBER(F1004)),"مادة غير موجودة",IF(I1004="","ناقص",IF(I1004&gt;='الإعدادات'!$B$4,"ناجح","متعثر")))))</f>
        <v/>
      </c>
      <c r="K1004" s="21">
        <f>IF(J1004="","",IF(OR(J1004="ناجح",J1004="متعثر"),1,0))</f>
        <v/>
      </c>
      <c r="L1004" s="19">
        <f>IF(K1004=1,C1004*INDEX('الإعدادات'!$E$15:$E$29,MATCH(B1004&amp;"",'الإعدادات'!$A$15:$A$29,0)),"")</f>
        <v/>
      </c>
      <c r="M1004" s="19">
        <f>IF(K1004=1,D1004*INDEX('الإعدادات'!$E$15:$E$29,MATCH(B1004&amp;"",'الإعدادات'!$A$15:$A$29,0)),"")</f>
        <v/>
      </c>
      <c r="N1004" s="19">
        <f>IF(K1004=1,(F1004+G1004)*INDEX('الإعدادات'!$E$15:$E$29,MATCH(B1004&amp;"",'الإعدادات'!$A$15:$A$29,0)),"")</f>
        <v/>
      </c>
      <c r="O1004" s="15">
        <f>IF(J1004="متعثر",COUNTIF($J$6:J1004,"متعثر"),"")</f>
        <v/>
      </c>
      <c r="P1004" s="6">
        <f>IF(J1004="","",IF(J1004="بدون طالب","اختر الطالب",IF(J1004="مادة غير موجودة","اختر المادة من الإعدادات",IF(COUNTIF('الطلاب'!$A$6:$A$305,A1004&amp;"")=0,"الطالب غير موجود في الطلاب",IF(IF(ISNUMBER(C1004),IF(ISNUMBER(F1004),IF(C1004&gt;F1004,1,0),0),0)=1,"أعمال السنة أكبر من الحد الأقصى",IF(IF(ISNUMBER(D1004),IF(ISNUMBER(G1004),IF(D1004&gt;G1004,1,0),0),0)=1,"النهائي أكبر من الحد الأقصى",IF(J1004="ناقص","درجة غير مكتوبة","")))))))</f>
        <v/>
      </c>
    </row>
    <row r="1005">
      <c r="A1005" s="5" t="n"/>
      <c r="B1005" s="5" t="n"/>
      <c r="C1005" s="18" t="n"/>
      <c r="D1005" s="18" t="n"/>
      <c r="E1005" s="6">
        <f>IF(B1005&amp;""="","",IFERROR(INDEX('الإعدادات'!$B$15:$B$29,MATCH(B1005&amp;"",'الإعدادات'!$A$15:$A$29,0)),""))</f>
        <v/>
      </c>
      <c r="F1005" s="19">
        <f>IF(B1005&amp;""="","",IFERROR(INDEX('الإعدادات'!$C$15:$C$29,MATCH(B1005&amp;"",'الإعدادات'!$A$15:$A$29,0)),""))</f>
        <v/>
      </c>
      <c r="G1005" s="19">
        <f>IF(B1005&amp;""="","",IFERROR(INDEX('الإعدادات'!$D$15:$D$29,MATCH(B1005&amp;"",'الإعدادات'!$A$15:$A$29,0)),""))</f>
        <v/>
      </c>
      <c r="H1005" s="19">
        <f>IF(AND(ISNUMBER(C1005),ISNUMBER(D1005)),C1005+D1005,"")</f>
        <v/>
      </c>
      <c r="I1005" s="20">
        <f>IF(ISNUMBER(H1005),IF(ISNUMBER(F1005),IF(F1005+G1005=0,"",H1005/(F1005+G1005)),""),"")</f>
        <v/>
      </c>
      <c r="J1005" s="6">
        <f>IF(AND(A1005&amp;""="",B1005&amp;""=""),"",IF(A1005&amp;""="","بدون طالب",IF(NOT(ISNUMBER(F1005)),"مادة غير موجودة",IF(I1005="","ناقص",IF(I1005&gt;='الإعدادات'!$B$4,"ناجح","متعثر")))))</f>
        <v/>
      </c>
      <c r="K1005" s="21">
        <f>IF(J1005="","",IF(OR(J1005="ناجح",J1005="متعثر"),1,0))</f>
        <v/>
      </c>
      <c r="L1005" s="19">
        <f>IF(K1005=1,C1005*INDEX('الإعدادات'!$E$15:$E$29,MATCH(B1005&amp;"",'الإعدادات'!$A$15:$A$29,0)),"")</f>
        <v/>
      </c>
      <c r="M1005" s="19">
        <f>IF(K1005=1,D1005*INDEX('الإعدادات'!$E$15:$E$29,MATCH(B1005&amp;"",'الإعدادات'!$A$15:$A$29,0)),"")</f>
        <v/>
      </c>
      <c r="N1005" s="19">
        <f>IF(K1005=1,(F1005+G1005)*INDEX('الإعدادات'!$E$15:$E$29,MATCH(B1005&amp;"",'الإعدادات'!$A$15:$A$29,0)),"")</f>
        <v/>
      </c>
      <c r="O1005" s="15">
        <f>IF(J1005="متعثر",COUNTIF($J$6:J1005,"متعثر"),"")</f>
        <v/>
      </c>
      <c r="P1005" s="6">
        <f>IF(J1005="","",IF(J1005="بدون طالب","اختر الطالب",IF(J1005="مادة غير موجودة","اختر المادة من الإعدادات",IF(COUNTIF('الطلاب'!$A$6:$A$305,A1005&amp;"")=0,"الطالب غير موجود في الطلاب",IF(IF(ISNUMBER(C1005),IF(ISNUMBER(F1005),IF(C1005&gt;F1005,1,0),0),0)=1,"أعمال السنة أكبر من الحد الأقصى",IF(IF(ISNUMBER(D1005),IF(ISNUMBER(G1005),IF(D1005&gt;G1005,1,0),0),0)=1,"النهائي أكبر من الحد الأقصى",IF(J1005="ناقص","درجة غير مكتوبة","")))))))</f>
        <v/>
      </c>
    </row>
  </sheetData>
  <autoFilter ref="A5:P1005"/>
  <mergeCells count="2">
    <mergeCell ref="A1:P1"/>
    <mergeCell ref="A2:P2"/>
  </mergeCells>
  <conditionalFormatting sqref="A6:P1005">
    <cfRule type="expression" priority="1" dxfId="0">
      <formula>$J6="متعثر"</formula>
    </cfRule>
    <cfRule type="expression" priority="2" dxfId="1">
      <formula>$P6&lt;&gt;""</formula>
    </cfRule>
  </conditionalFormatting>
  <dataValidations count="2">
    <dataValidation sqref="A6:A1005" showDropDown="0" showInputMessage="0" showErrorMessage="0" allowBlank="1" type="list">
      <formula1>='الطلاب'!$A$6:$A$305</formula1>
    </dataValidation>
    <dataValidation sqref="B6:B1005" showDropDown="0" showInputMessage="0" showErrorMessage="0" allowBlank="1" type="list">
      <formula1>='الإعدادات'!$A$15:$A$29</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H108"/>
  <sheetViews>
    <sheetView showGridLines="1" rightToLeft="1" workbookViewId="0">
      <pane ySplit="8" topLeftCell="A9" activePane="bottomLeft" state="frozen"/>
      <selection pane="bottomLeft" activeCell="A1" sqref="A1"/>
    </sheetView>
  </sheetViews>
  <sheetFormatPr baseColWidth="8" defaultRowHeight="15"/>
  <cols>
    <col width="6" customWidth="1" min="1" max="1"/>
    <col width="16" customWidth="1" min="2" max="2"/>
    <col width="11" customWidth="1" min="3" max="3"/>
    <col width="22" customWidth="1" min="4" max="4"/>
    <col width="11" customWidth="1" min="5" max="5"/>
    <col width="11" customWidth="1" min="6" max="6"/>
    <col width="11" customWidth="1" min="7" max="7"/>
    <col width="12" customWidth="1" min="8" max="8"/>
  </cols>
  <sheetData>
    <row r="1" ht="26" customHeight="1">
      <c r="A1" s="10" t="inlineStr">
        <is>
          <t>كشف درجات طلبة الأزهر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مواد متعثرة</t>
        </is>
      </c>
      <c r="B4" s="22">
        <f>COUNTIF('الدرجات'!$J$6:$J$1005,"متعثر")</f>
        <v/>
      </c>
    </row>
    <row r="5">
      <c r="A5" s="12" t="inlineStr">
        <is>
          <t>طلاب في الدور الثاني</t>
        </is>
      </c>
      <c r="B5" s="15">
        <f>COUNTIF('الطلاب'!$L$6:$L$305,"دور ثانٍ")</f>
        <v/>
      </c>
    </row>
    <row r="6">
      <c r="A6" s="12" t="inlineStr">
        <is>
          <t>طلاب راسبون (تعثروا في أكثر من الحد)</t>
        </is>
      </c>
      <c r="B6" s="15">
        <f>COUNTIF('الطلاب'!$L$6:$L$305,"راسب")</f>
        <v/>
      </c>
    </row>
    <row r="8" ht="32" customHeight="1">
      <c r="A8" s="17" t="inlineStr">
        <is>
          <t>م</t>
        </is>
      </c>
      <c r="B8" s="17" t="inlineStr">
        <is>
          <t>الطالب</t>
        </is>
      </c>
      <c r="C8" s="17" t="inlineStr">
        <is>
          <t>الفصل</t>
        </is>
      </c>
      <c r="D8" s="17" t="inlineStr">
        <is>
          <t>المادة</t>
        </is>
      </c>
      <c r="E8" s="17" t="inlineStr">
        <is>
          <t>درجة المادة</t>
        </is>
      </c>
      <c r="F8" s="17" t="inlineStr">
        <is>
          <t>أقصى المادة</t>
        </is>
      </c>
      <c r="G8" s="17" t="inlineStr">
        <is>
          <t>النسبة</t>
        </is>
      </c>
      <c r="H8" s="17" t="inlineStr">
        <is>
          <t>حالة الطالب</t>
        </is>
      </c>
    </row>
    <row r="9">
      <c r="A9" s="6">
        <f>IF(1&lt;=$B$4,1,"")</f>
        <v/>
      </c>
      <c r="B9" s="6">
        <f>IF($A9="","",INDEX('الدرجات'!$A$6:$A$1005,MATCH($A9,'الدرجات'!$O$6:$O$1005,0))&amp;"")</f>
        <v/>
      </c>
      <c r="C9" s="6">
        <f>IF($A9="","",IFERROR(INDEX('الطلاب'!$B$6:$B$305,MATCH(B9,'الطلاب'!$A$6:$A$305,0))&amp;"",""))</f>
        <v/>
      </c>
      <c r="D9" s="6">
        <f>IF($A9="","",INDEX('الدرجات'!$B$6:$B$1005,MATCH($A9,'الدرجات'!$O$6:$O$1005,0))&amp;"")</f>
        <v/>
      </c>
      <c r="E9" s="19">
        <f>IF($A9="","",INDEX('الدرجات'!$H$6:$H$1005,MATCH($A9,'الدرجات'!$O$6:$O$1005,0)))</f>
        <v/>
      </c>
      <c r="F9" s="19">
        <f>IF($A9="","",INDEX('الدرجات'!$F$6:$F$1005,MATCH($A9,'الدرجات'!$O$6:$O$1005,0))+INDEX('الدرجات'!$G$6:$G$1005,MATCH($A9,'الدرجات'!$O$6:$O$1005,0)))</f>
        <v/>
      </c>
      <c r="G9" s="20">
        <f>IF($A9="","",INDEX('الدرجات'!$I$6:$I$1005,MATCH($A9,'الدرجات'!$O$6:$O$1005,0)))</f>
        <v/>
      </c>
      <c r="H9" s="6">
        <f>IF($A9="","",IFERROR(INDEX('الطلاب'!$L$6:$L$305,MATCH(B9,'الطلاب'!$A$6:$A$305,0))&amp;"",""))</f>
        <v/>
      </c>
    </row>
    <row r="10">
      <c r="A10" s="6">
        <f>IF(2&lt;=$B$4,2,"")</f>
        <v/>
      </c>
      <c r="B10" s="6">
        <f>IF($A10="","",INDEX('الدرجات'!$A$6:$A$1005,MATCH($A10,'الدرجات'!$O$6:$O$1005,0))&amp;"")</f>
        <v/>
      </c>
      <c r="C10" s="6">
        <f>IF($A10="","",IFERROR(INDEX('الطلاب'!$B$6:$B$305,MATCH(B10,'الطلاب'!$A$6:$A$305,0))&amp;"",""))</f>
        <v/>
      </c>
      <c r="D10" s="6">
        <f>IF($A10="","",INDEX('الدرجات'!$B$6:$B$1005,MATCH($A10,'الدرجات'!$O$6:$O$1005,0))&amp;"")</f>
        <v/>
      </c>
      <c r="E10" s="19">
        <f>IF($A10="","",INDEX('الدرجات'!$H$6:$H$1005,MATCH($A10,'الدرجات'!$O$6:$O$1005,0)))</f>
        <v/>
      </c>
      <c r="F10" s="19">
        <f>IF($A10="","",INDEX('الدرجات'!$F$6:$F$1005,MATCH($A10,'الدرجات'!$O$6:$O$1005,0))+INDEX('الدرجات'!$G$6:$G$1005,MATCH($A10,'الدرجات'!$O$6:$O$1005,0)))</f>
        <v/>
      </c>
      <c r="G10" s="20">
        <f>IF($A10="","",INDEX('الدرجات'!$I$6:$I$1005,MATCH($A10,'الدرجات'!$O$6:$O$1005,0)))</f>
        <v/>
      </c>
      <c r="H10" s="6">
        <f>IF($A10="","",IFERROR(INDEX('الطلاب'!$L$6:$L$305,MATCH(B10,'الطلاب'!$A$6:$A$305,0))&amp;"",""))</f>
        <v/>
      </c>
    </row>
    <row r="11">
      <c r="A11" s="6">
        <f>IF(3&lt;=$B$4,3,"")</f>
        <v/>
      </c>
      <c r="B11" s="6">
        <f>IF($A11="","",INDEX('الدرجات'!$A$6:$A$1005,MATCH($A11,'الدرجات'!$O$6:$O$1005,0))&amp;"")</f>
        <v/>
      </c>
      <c r="C11" s="6">
        <f>IF($A11="","",IFERROR(INDEX('الطلاب'!$B$6:$B$305,MATCH(B11,'الطلاب'!$A$6:$A$305,0))&amp;"",""))</f>
        <v/>
      </c>
      <c r="D11" s="6">
        <f>IF($A11="","",INDEX('الدرجات'!$B$6:$B$1005,MATCH($A11,'الدرجات'!$O$6:$O$1005,0))&amp;"")</f>
        <v/>
      </c>
      <c r="E11" s="19">
        <f>IF($A11="","",INDEX('الدرجات'!$H$6:$H$1005,MATCH($A11,'الدرجات'!$O$6:$O$1005,0)))</f>
        <v/>
      </c>
      <c r="F11" s="19">
        <f>IF($A11="","",INDEX('الدرجات'!$F$6:$F$1005,MATCH($A11,'الدرجات'!$O$6:$O$1005,0))+INDEX('الدرجات'!$G$6:$G$1005,MATCH($A11,'الدرجات'!$O$6:$O$1005,0)))</f>
        <v/>
      </c>
      <c r="G11" s="20">
        <f>IF($A11="","",INDEX('الدرجات'!$I$6:$I$1005,MATCH($A11,'الدرجات'!$O$6:$O$1005,0)))</f>
        <v/>
      </c>
      <c r="H11" s="6">
        <f>IF($A11="","",IFERROR(INDEX('الطلاب'!$L$6:$L$305,MATCH(B11,'الطلاب'!$A$6:$A$305,0))&amp;"",""))</f>
        <v/>
      </c>
    </row>
    <row r="12">
      <c r="A12" s="6">
        <f>IF(4&lt;=$B$4,4,"")</f>
        <v/>
      </c>
      <c r="B12" s="6">
        <f>IF($A12="","",INDEX('الدرجات'!$A$6:$A$1005,MATCH($A12,'الدرجات'!$O$6:$O$1005,0))&amp;"")</f>
        <v/>
      </c>
      <c r="C12" s="6">
        <f>IF($A12="","",IFERROR(INDEX('الطلاب'!$B$6:$B$305,MATCH(B12,'الطلاب'!$A$6:$A$305,0))&amp;"",""))</f>
        <v/>
      </c>
      <c r="D12" s="6">
        <f>IF($A12="","",INDEX('الدرجات'!$B$6:$B$1005,MATCH($A12,'الدرجات'!$O$6:$O$1005,0))&amp;"")</f>
        <v/>
      </c>
      <c r="E12" s="19">
        <f>IF($A12="","",INDEX('الدرجات'!$H$6:$H$1005,MATCH($A12,'الدرجات'!$O$6:$O$1005,0)))</f>
        <v/>
      </c>
      <c r="F12" s="19">
        <f>IF($A12="","",INDEX('الدرجات'!$F$6:$F$1005,MATCH($A12,'الدرجات'!$O$6:$O$1005,0))+INDEX('الدرجات'!$G$6:$G$1005,MATCH($A12,'الدرجات'!$O$6:$O$1005,0)))</f>
        <v/>
      </c>
      <c r="G12" s="20">
        <f>IF($A12="","",INDEX('الدرجات'!$I$6:$I$1005,MATCH($A12,'الدرجات'!$O$6:$O$1005,0)))</f>
        <v/>
      </c>
      <c r="H12" s="6">
        <f>IF($A12="","",IFERROR(INDEX('الطلاب'!$L$6:$L$305,MATCH(B12,'الطلاب'!$A$6:$A$305,0))&amp;"",""))</f>
        <v/>
      </c>
    </row>
    <row r="13">
      <c r="A13" s="6">
        <f>IF(5&lt;=$B$4,5,"")</f>
        <v/>
      </c>
      <c r="B13" s="6">
        <f>IF($A13="","",INDEX('الدرجات'!$A$6:$A$1005,MATCH($A13,'الدرجات'!$O$6:$O$1005,0))&amp;"")</f>
        <v/>
      </c>
      <c r="C13" s="6">
        <f>IF($A13="","",IFERROR(INDEX('الطلاب'!$B$6:$B$305,MATCH(B13,'الطلاب'!$A$6:$A$305,0))&amp;"",""))</f>
        <v/>
      </c>
      <c r="D13" s="6">
        <f>IF($A13="","",INDEX('الدرجات'!$B$6:$B$1005,MATCH($A13,'الدرجات'!$O$6:$O$1005,0))&amp;"")</f>
        <v/>
      </c>
      <c r="E13" s="19">
        <f>IF($A13="","",INDEX('الدرجات'!$H$6:$H$1005,MATCH($A13,'الدرجات'!$O$6:$O$1005,0)))</f>
        <v/>
      </c>
      <c r="F13" s="19">
        <f>IF($A13="","",INDEX('الدرجات'!$F$6:$F$1005,MATCH($A13,'الدرجات'!$O$6:$O$1005,0))+INDEX('الدرجات'!$G$6:$G$1005,MATCH($A13,'الدرجات'!$O$6:$O$1005,0)))</f>
        <v/>
      </c>
      <c r="G13" s="20">
        <f>IF($A13="","",INDEX('الدرجات'!$I$6:$I$1005,MATCH($A13,'الدرجات'!$O$6:$O$1005,0)))</f>
        <v/>
      </c>
      <c r="H13" s="6">
        <f>IF($A13="","",IFERROR(INDEX('الطلاب'!$L$6:$L$305,MATCH(B13,'الطلاب'!$A$6:$A$305,0))&amp;"",""))</f>
        <v/>
      </c>
    </row>
    <row r="14">
      <c r="A14" s="6">
        <f>IF(6&lt;=$B$4,6,"")</f>
        <v/>
      </c>
      <c r="B14" s="6">
        <f>IF($A14="","",INDEX('الدرجات'!$A$6:$A$1005,MATCH($A14,'الدرجات'!$O$6:$O$1005,0))&amp;"")</f>
        <v/>
      </c>
      <c r="C14" s="6">
        <f>IF($A14="","",IFERROR(INDEX('الطلاب'!$B$6:$B$305,MATCH(B14,'الطلاب'!$A$6:$A$305,0))&amp;"",""))</f>
        <v/>
      </c>
      <c r="D14" s="6">
        <f>IF($A14="","",INDEX('الدرجات'!$B$6:$B$1005,MATCH($A14,'الدرجات'!$O$6:$O$1005,0))&amp;"")</f>
        <v/>
      </c>
      <c r="E14" s="19">
        <f>IF($A14="","",INDEX('الدرجات'!$H$6:$H$1005,MATCH($A14,'الدرجات'!$O$6:$O$1005,0)))</f>
        <v/>
      </c>
      <c r="F14" s="19">
        <f>IF($A14="","",INDEX('الدرجات'!$F$6:$F$1005,MATCH($A14,'الدرجات'!$O$6:$O$1005,0))+INDEX('الدرجات'!$G$6:$G$1005,MATCH($A14,'الدرجات'!$O$6:$O$1005,0)))</f>
        <v/>
      </c>
      <c r="G14" s="20">
        <f>IF($A14="","",INDEX('الدرجات'!$I$6:$I$1005,MATCH($A14,'الدرجات'!$O$6:$O$1005,0)))</f>
        <v/>
      </c>
      <c r="H14" s="6">
        <f>IF($A14="","",IFERROR(INDEX('الطلاب'!$L$6:$L$305,MATCH(B14,'الطلاب'!$A$6:$A$305,0))&amp;"",""))</f>
        <v/>
      </c>
    </row>
    <row r="15">
      <c r="A15" s="6">
        <f>IF(7&lt;=$B$4,7,"")</f>
        <v/>
      </c>
      <c r="B15" s="6">
        <f>IF($A15="","",INDEX('الدرجات'!$A$6:$A$1005,MATCH($A15,'الدرجات'!$O$6:$O$1005,0))&amp;"")</f>
        <v/>
      </c>
      <c r="C15" s="6">
        <f>IF($A15="","",IFERROR(INDEX('الطلاب'!$B$6:$B$305,MATCH(B15,'الطلاب'!$A$6:$A$305,0))&amp;"",""))</f>
        <v/>
      </c>
      <c r="D15" s="6">
        <f>IF($A15="","",INDEX('الدرجات'!$B$6:$B$1005,MATCH($A15,'الدرجات'!$O$6:$O$1005,0))&amp;"")</f>
        <v/>
      </c>
      <c r="E15" s="19">
        <f>IF($A15="","",INDEX('الدرجات'!$H$6:$H$1005,MATCH($A15,'الدرجات'!$O$6:$O$1005,0)))</f>
        <v/>
      </c>
      <c r="F15" s="19">
        <f>IF($A15="","",INDEX('الدرجات'!$F$6:$F$1005,MATCH($A15,'الدرجات'!$O$6:$O$1005,0))+INDEX('الدرجات'!$G$6:$G$1005,MATCH($A15,'الدرجات'!$O$6:$O$1005,0)))</f>
        <v/>
      </c>
      <c r="G15" s="20">
        <f>IF($A15="","",INDEX('الدرجات'!$I$6:$I$1005,MATCH($A15,'الدرجات'!$O$6:$O$1005,0)))</f>
        <v/>
      </c>
      <c r="H15" s="6">
        <f>IF($A15="","",IFERROR(INDEX('الطلاب'!$L$6:$L$305,MATCH(B15,'الطلاب'!$A$6:$A$305,0))&amp;"",""))</f>
        <v/>
      </c>
    </row>
    <row r="16">
      <c r="A16" s="6">
        <f>IF(8&lt;=$B$4,8,"")</f>
        <v/>
      </c>
      <c r="B16" s="6">
        <f>IF($A16="","",INDEX('الدرجات'!$A$6:$A$1005,MATCH($A16,'الدرجات'!$O$6:$O$1005,0))&amp;"")</f>
        <v/>
      </c>
      <c r="C16" s="6">
        <f>IF($A16="","",IFERROR(INDEX('الطلاب'!$B$6:$B$305,MATCH(B16,'الطلاب'!$A$6:$A$305,0))&amp;"",""))</f>
        <v/>
      </c>
      <c r="D16" s="6">
        <f>IF($A16="","",INDEX('الدرجات'!$B$6:$B$1005,MATCH($A16,'الدرجات'!$O$6:$O$1005,0))&amp;"")</f>
        <v/>
      </c>
      <c r="E16" s="19">
        <f>IF($A16="","",INDEX('الدرجات'!$H$6:$H$1005,MATCH($A16,'الدرجات'!$O$6:$O$1005,0)))</f>
        <v/>
      </c>
      <c r="F16" s="19">
        <f>IF($A16="","",INDEX('الدرجات'!$F$6:$F$1005,MATCH($A16,'الدرجات'!$O$6:$O$1005,0))+INDEX('الدرجات'!$G$6:$G$1005,MATCH($A16,'الدرجات'!$O$6:$O$1005,0)))</f>
        <v/>
      </c>
      <c r="G16" s="20">
        <f>IF($A16="","",INDEX('الدرجات'!$I$6:$I$1005,MATCH($A16,'الدرجات'!$O$6:$O$1005,0)))</f>
        <v/>
      </c>
      <c r="H16" s="6">
        <f>IF($A16="","",IFERROR(INDEX('الطلاب'!$L$6:$L$305,MATCH(B16,'الطلاب'!$A$6:$A$305,0))&amp;"",""))</f>
        <v/>
      </c>
    </row>
    <row r="17">
      <c r="A17" s="6">
        <f>IF(9&lt;=$B$4,9,"")</f>
        <v/>
      </c>
      <c r="B17" s="6">
        <f>IF($A17="","",INDEX('الدرجات'!$A$6:$A$1005,MATCH($A17,'الدرجات'!$O$6:$O$1005,0))&amp;"")</f>
        <v/>
      </c>
      <c r="C17" s="6">
        <f>IF($A17="","",IFERROR(INDEX('الطلاب'!$B$6:$B$305,MATCH(B17,'الطلاب'!$A$6:$A$305,0))&amp;"",""))</f>
        <v/>
      </c>
      <c r="D17" s="6">
        <f>IF($A17="","",INDEX('الدرجات'!$B$6:$B$1005,MATCH($A17,'الدرجات'!$O$6:$O$1005,0))&amp;"")</f>
        <v/>
      </c>
      <c r="E17" s="19">
        <f>IF($A17="","",INDEX('الدرجات'!$H$6:$H$1005,MATCH($A17,'الدرجات'!$O$6:$O$1005,0)))</f>
        <v/>
      </c>
      <c r="F17" s="19">
        <f>IF($A17="","",INDEX('الدرجات'!$F$6:$F$1005,MATCH($A17,'الدرجات'!$O$6:$O$1005,0))+INDEX('الدرجات'!$G$6:$G$1005,MATCH($A17,'الدرجات'!$O$6:$O$1005,0)))</f>
        <v/>
      </c>
      <c r="G17" s="20">
        <f>IF($A17="","",INDEX('الدرجات'!$I$6:$I$1005,MATCH($A17,'الدرجات'!$O$6:$O$1005,0)))</f>
        <v/>
      </c>
      <c r="H17" s="6">
        <f>IF($A17="","",IFERROR(INDEX('الطلاب'!$L$6:$L$305,MATCH(B17,'الطلاب'!$A$6:$A$305,0))&amp;"",""))</f>
        <v/>
      </c>
    </row>
    <row r="18">
      <c r="A18" s="6">
        <f>IF(10&lt;=$B$4,10,"")</f>
        <v/>
      </c>
      <c r="B18" s="6">
        <f>IF($A18="","",INDEX('الدرجات'!$A$6:$A$1005,MATCH($A18,'الدرجات'!$O$6:$O$1005,0))&amp;"")</f>
        <v/>
      </c>
      <c r="C18" s="6">
        <f>IF($A18="","",IFERROR(INDEX('الطلاب'!$B$6:$B$305,MATCH(B18,'الطلاب'!$A$6:$A$305,0))&amp;"",""))</f>
        <v/>
      </c>
      <c r="D18" s="6">
        <f>IF($A18="","",INDEX('الدرجات'!$B$6:$B$1005,MATCH($A18,'الدرجات'!$O$6:$O$1005,0))&amp;"")</f>
        <v/>
      </c>
      <c r="E18" s="19">
        <f>IF($A18="","",INDEX('الدرجات'!$H$6:$H$1005,MATCH($A18,'الدرجات'!$O$6:$O$1005,0)))</f>
        <v/>
      </c>
      <c r="F18" s="19">
        <f>IF($A18="","",INDEX('الدرجات'!$F$6:$F$1005,MATCH($A18,'الدرجات'!$O$6:$O$1005,0))+INDEX('الدرجات'!$G$6:$G$1005,MATCH($A18,'الدرجات'!$O$6:$O$1005,0)))</f>
        <v/>
      </c>
      <c r="G18" s="20">
        <f>IF($A18="","",INDEX('الدرجات'!$I$6:$I$1005,MATCH($A18,'الدرجات'!$O$6:$O$1005,0)))</f>
        <v/>
      </c>
      <c r="H18" s="6">
        <f>IF($A18="","",IFERROR(INDEX('الطلاب'!$L$6:$L$305,MATCH(B18,'الطلاب'!$A$6:$A$305,0))&amp;"",""))</f>
        <v/>
      </c>
    </row>
    <row r="19">
      <c r="A19" s="6">
        <f>IF(11&lt;=$B$4,11,"")</f>
        <v/>
      </c>
      <c r="B19" s="6">
        <f>IF($A19="","",INDEX('الدرجات'!$A$6:$A$1005,MATCH($A19,'الدرجات'!$O$6:$O$1005,0))&amp;"")</f>
        <v/>
      </c>
      <c r="C19" s="6">
        <f>IF($A19="","",IFERROR(INDEX('الطلاب'!$B$6:$B$305,MATCH(B19,'الطلاب'!$A$6:$A$305,0))&amp;"",""))</f>
        <v/>
      </c>
      <c r="D19" s="6">
        <f>IF($A19="","",INDEX('الدرجات'!$B$6:$B$1005,MATCH($A19,'الدرجات'!$O$6:$O$1005,0))&amp;"")</f>
        <v/>
      </c>
      <c r="E19" s="19">
        <f>IF($A19="","",INDEX('الدرجات'!$H$6:$H$1005,MATCH($A19,'الدرجات'!$O$6:$O$1005,0)))</f>
        <v/>
      </c>
      <c r="F19" s="19">
        <f>IF($A19="","",INDEX('الدرجات'!$F$6:$F$1005,MATCH($A19,'الدرجات'!$O$6:$O$1005,0))+INDEX('الدرجات'!$G$6:$G$1005,MATCH($A19,'الدرجات'!$O$6:$O$1005,0)))</f>
        <v/>
      </c>
      <c r="G19" s="20">
        <f>IF($A19="","",INDEX('الدرجات'!$I$6:$I$1005,MATCH($A19,'الدرجات'!$O$6:$O$1005,0)))</f>
        <v/>
      </c>
      <c r="H19" s="6">
        <f>IF($A19="","",IFERROR(INDEX('الطلاب'!$L$6:$L$305,MATCH(B19,'الطلاب'!$A$6:$A$305,0))&amp;"",""))</f>
        <v/>
      </c>
    </row>
    <row r="20">
      <c r="A20" s="6">
        <f>IF(12&lt;=$B$4,12,"")</f>
        <v/>
      </c>
      <c r="B20" s="6">
        <f>IF($A20="","",INDEX('الدرجات'!$A$6:$A$1005,MATCH($A20,'الدرجات'!$O$6:$O$1005,0))&amp;"")</f>
        <v/>
      </c>
      <c r="C20" s="6">
        <f>IF($A20="","",IFERROR(INDEX('الطلاب'!$B$6:$B$305,MATCH(B20,'الطلاب'!$A$6:$A$305,0))&amp;"",""))</f>
        <v/>
      </c>
      <c r="D20" s="6">
        <f>IF($A20="","",INDEX('الدرجات'!$B$6:$B$1005,MATCH($A20,'الدرجات'!$O$6:$O$1005,0))&amp;"")</f>
        <v/>
      </c>
      <c r="E20" s="19">
        <f>IF($A20="","",INDEX('الدرجات'!$H$6:$H$1005,MATCH($A20,'الدرجات'!$O$6:$O$1005,0)))</f>
        <v/>
      </c>
      <c r="F20" s="19">
        <f>IF($A20="","",INDEX('الدرجات'!$F$6:$F$1005,MATCH($A20,'الدرجات'!$O$6:$O$1005,0))+INDEX('الدرجات'!$G$6:$G$1005,MATCH($A20,'الدرجات'!$O$6:$O$1005,0)))</f>
        <v/>
      </c>
      <c r="G20" s="20">
        <f>IF($A20="","",INDEX('الدرجات'!$I$6:$I$1005,MATCH($A20,'الدرجات'!$O$6:$O$1005,0)))</f>
        <v/>
      </c>
      <c r="H20" s="6">
        <f>IF($A20="","",IFERROR(INDEX('الطلاب'!$L$6:$L$305,MATCH(B20,'الطلاب'!$A$6:$A$305,0))&amp;"",""))</f>
        <v/>
      </c>
    </row>
    <row r="21">
      <c r="A21" s="6">
        <f>IF(13&lt;=$B$4,13,"")</f>
        <v/>
      </c>
      <c r="B21" s="6">
        <f>IF($A21="","",INDEX('الدرجات'!$A$6:$A$1005,MATCH($A21,'الدرجات'!$O$6:$O$1005,0))&amp;"")</f>
        <v/>
      </c>
      <c r="C21" s="6">
        <f>IF($A21="","",IFERROR(INDEX('الطلاب'!$B$6:$B$305,MATCH(B21,'الطلاب'!$A$6:$A$305,0))&amp;"",""))</f>
        <v/>
      </c>
      <c r="D21" s="6">
        <f>IF($A21="","",INDEX('الدرجات'!$B$6:$B$1005,MATCH($A21,'الدرجات'!$O$6:$O$1005,0))&amp;"")</f>
        <v/>
      </c>
      <c r="E21" s="19">
        <f>IF($A21="","",INDEX('الدرجات'!$H$6:$H$1005,MATCH($A21,'الدرجات'!$O$6:$O$1005,0)))</f>
        <v/>
      </c>
      <c r="F21" s="19">
        <f>IF($A21="","",INDEX('الدرجات'!$F$6:$F$1005,MATCH($A21,'الدرجات'!$O$6:$O$1005,0))+INDEX('الدرجات'!$G$6:$G$1005,MATCH($A21,'الدرجات'!$O$6:$O$1005,0)))</f>
        <v/>
      </c>
      <c r="G21" s="20">
        <f>IF($A21="","",INDEX('الدرجات'!$I$6:$I$1005,MATCH($A21,'الدرجات'!$O$6:$O$1005,0)))</f>
        <v/>
      </c>
      <c r="H21" s="6">
        <f>IF($A21="","",IFERROR(INDEX('الطلاب'!$L$6:$L$305,MATCH(B21,'الطلاب'!$A$6:$A$305,0))&amp;"",""))</f>
        <v/>
      </c>
    </row>
    <row r="22">
      <c r="A22" s="6">
        <f>IF(14&lt;=$B$4,14,"")</f>
        <v/>
      </c>
      <c r="B22" s="6">
        <f>IF($A22="","",INDEX('الدرجات'!$A$6:$A$1005,MATCH($A22,'الدرجات'!$O$6:$O$1005,0))&amp;"")</f>
        <v/>
      </c>
      <c r="C22" s="6">
        <f>IF($A22="","",IFERROR(INDEX('الطلاب'!$B$6:$B$305,MATCH(B22,'الطلاب'!$A$6:$A$305,0))&amp;"",""))</f>
        <v/>
      </c>
      <c r="D22" s="6">
        <f>IF($A22="","",INDEX('الدرجات'!$B$6:$B$1005,MATCH($A22,'الدرجات'!$O$6:$O$1005,0))&amp;"")</f>
        <v/>
      </c>
      <c r="E22" s="19">
        <f>IF($A22="","",INDEX('الدرجات'!$H$6:$H$1005,MATCH($A22,'الدرجات'!$O$6:$O$1005,0)))</f>
        <v/>
      </c>
      <c r="F22" s="19">
        <f>IF($A22="","",INDEX('الدرجات'!$F$6:$F$1005,MATCH($A22,'الدرجات'!$O$6:$O$1005,0))+INDEX('الدرجات'!$G$6:$G$1005,MATCH($A22,'الدرجات'!$O$6:$O$1005,0)))</f>
        <v/>
      </c>
      <c r="G22" s="20">
        <f>IF($A22="","",INDEX('الدرجات'!$I$6:$I$1005,MATCH($A22,'الدرجات'!$O$6:$O$1005,0)))</f>
        <v/>
      </c>
      <c r="H22" s="6">
        <f>IF($A22="","",IFERROR(INDEX('الطلاب'!$L$6:$L$305,MATCH(B22,'الطلاب'!$A$6:$A$305,0))&amp;"",""))</f>
        <v/>
      </c>
    </row>
    <row r="23">
      <c r="A23" s="6">
        <f>IF(15&lt;=$B$4,15,"")</f>
        <v/>
      </c>
      <c r="B23" s="6">
        <f>IF($A23="","",INDEX('الدرجات'!$A$6:$A$1005,MATCH($A23,'الدرجات'!$O$6:$O$1005,0))&amp;"")</f>
        <v/>
      </c>
      <c r="C23" s="6">
        <f>IF($A23="","",IFERROR(INDEX('الطلاب'!$B$6:$B$305,MATCH(B23,'الطلاب'!$A$6:$A$305,0))&amp;"",""))</f>
        <v/>
      </c>
      <c r="D23" s="6">
        <f>IF($A23="","",INDEX('الدرجات'!$B$6:$B$1005,MATCH($A23,'الدرجات'!$O$6:$O$1005,0))&amp;"")</f>
        <v/>
      </c>
      <c r="E23" s="19">
        <f>IF($A23="","",INDEX('الدرجات'!$H$6:$H$1005,MATCH($A23,'الدرجات'!$O$6:$O$1005,0)))</f>
        <v/>
      </c>
      <c r="F23" s="19">
        <f>IF($A23="","",INDEX('الدرجات'!$F$6:$F$1005,MATCH($A23,'الدرجات'!$O$6:$O$1005,0))+INDEX('الدرجات'!$G$6:$G$1005,MATCH($A23,'الدرجات'!$O$6:$O$1005,0)))</f>
        <v/>
      </c>
      <c r="G23" s="20">
        <f>IF($A23="","",INDEX('الدرجات'!$I$6:$I$1005,MATCH($A23,'الدرجات'!$O$6:$O$1005,0)))</f>
        <v/>
      </c>
      <c r="H23" s="6">
        <f>IF($A23="","",IFERROR(INDEX('الطلاب'!$L$6:$L$305,MATCH(B23,'الطلاب'!$A$6:$A$305,0))&amp;"",""))</f>
        <v/>
      </c>
    </row>
    <row r="24">
      <c r="A24" s="6">
        <f>IF(16&lt;=$B$4,16,"")</f>
        <v/>
      </c>
      <c r="B24" s="6">
        <f>IF($A24="","",INDEX('الدرجات'!$A$6:$A$1005,MATCH($A24,'الدرجات'!$O$6:$O$1005,0))&amp;"")</f>
        <v/>
      </c>
      <c r="C24" s="6">
        <f>IF($A24="","",IFERROR(INDEX('الطلاب'!$B$6:$B$305,MATCH(B24,'الطلاب'!$A$6:$A$305,0))&amp;"",""))</f>
        <v/>
      </c>
      <c r="D24" s="6">
        <f>IF($A24="","",INDEX('الدرجات'!$B$6:$B$1005,MATCH($A24,'الدرجات'!$O$6:$O$1005,0))&amp;"")</f>
        <v/>
      </c>
      <c r="E24" s="19">
        <f>IF($A24="","",INDEX('الدرجات'!$H$6:$H$1005,MATCH($A24,'الدرجات'!$O$6:$O$1005,0)))</f>
        <v/>
      </c>
      <c r="F24" s="19">
        <f>IF($A24="","",INDEX('الدرجات'!$F$6:$F$1005,MATCH($A24,'الدرجات'!$O$6:$O$1005,0))+INDEX('الدرجات'!$G$6:$G$1005,MATCH($A24,'الدرجات'!$O$6:$O$1005,0)))</f>
        <v/>
      </c>
      <c r="G24" s="20">
        <f>IF($A24="","",INDEX('الدرجات'!$I$6:$I$1005,MATCH($A24,'الدرجات'!$O$6:$O$1005,0)))</f>
        <v/>
      </c>
      <c r="H24" s="6">
        <f>IF($A24="","",IFERROR(INDEX('الطلاب'!$L$6:$L$305,MATCH(B24,'الطلاب'!$A$6:$A$305,0))&amp;"",""))</f>
        <v/>
      </c>
    </row>
    <row r="25">
      <c r="A25" s="6">
        <f>IF(17&lt;=$B$4,17,"")</f>
        <v/>
      </c>
      <c r="B25" s="6">
        <f>IF($A25="","",INDEX('الدرجات'!$A$6:$A$1005,MATCH($A25,'الدرجات'!$O$6:$O$1005,0))&amp;"")</f>
        <v/>
      </c>
      <c r="C25" s="6">
        <f>IF($A25="","",IFERROR(INDEX('الطلاب'!$B$6:$B$305,MATCH(B25,'الطلاب'!$A$6:$A$305,0))&amp;"",""))</f>
        <v/>
      </c>
      <c r="D25" s="6">
        <f>IF($A25="","",INDEX('الدرجات'!$B$6:$B$1005,MATCH($A25,'الدرجات'!$O$6:$O$1005,0))&amp;"")</f>
        <v/>
      </c>
      <c r="E25" s="19">
        <f>IF($A25="","",INDEX('الدرجات'!$H$6:$H$1005,MATCH($A25,'الدرجات'!$O$6:$O$1005,0)))</f>
        <v/>
      </c>
      <c r="F25" s="19">
        <f>IF($A25="","",INDEX('الدرجات'!$F$6:$F$1005,MATCH($A25,'الدرجات'!$O$6:$O$1005,0))+INDEX('الدرجات'!$G$6:$G$1005,MATCH($A25,'الدرجات'!$O$6:$O$1005,0)))</f>
        <v/>
      </c>
      <c r="G25" s="20">
        <f>IF($A25="","",INDEX('الدرجات'!$I$6:$I$1005,MATCH($A25,'الدرجات'!$O$6:$O$1005,0)))</f>
        <v/>
      </c>
      <c r="H25" s="6">
        <f>IF($A25="","",IFERROR(INDEX('الطلاب'!$L$6:$L$305,MATCH(B25,'الطلاب'!$A$6:$A$305,0))&amp;"",""))</f>
        <v/>
      </c>
    </row>
    <row r="26">
      <c r="A26" s="6">
        <f>IF(18&lt;=$B$4,18,"")</f>
        <v/>
      </c>
      <c r="B26" s="6">
        <f>IF($A26="","",INDEX('الدرجات'!$A$6:$A$1005,MATCH($A26,'الدرجات'!$O$6:$O$1005,0))&amp;"")</f>
        <v/>
      </c>
      <c r="C26" s="6">
        <f>IF($A26="","",IFERROR(INDEX('الطلاب'!$B$6:$B$305,MATCH(B26,'الطلاب'!$A$6:$A$305,0))&amp;"",""))</f>
        <v/>
      </c>
      <c r="D26" s="6">
        <f>IF($A26="","",INDEX('الدرجات'!$B$6:$B$1005,MATCH($A26,'الدرجات'!$O$6:$O$1005,0))&amp;"")</f>
        <v/>
      </c>
      <c r="E26" s="19">
        <f>IF($A26="","",INDEX('الدرجات'!$H$6:$H$1005,MATCH($A26,'الدرجات'!$O$6:$O$1005,0)))</f>
        <v/>
      </c>
      <c r="F26" s="19">
        <f>IF($A26="","",INDEX('الدرجات'!$F$6:$F$1005,MATCH($A26,'الدرجات'!$O$6:$O$1005,0))+INDEX('الدرجات'!$G$6:$G$1005,MATCH($A26,'الدرجات'!$O$6:$O$1005,0)))</f>
        <v/>
      </c>
      <c r="G26" s="20">
        <f>IF($A26="","",INDEX('الدرجات'!$I$6:$I$1005,MATCH($A26,'الدرجات'!$O$6:$O$1005,0)))</f>
        <v/>
      </c>
      <c r="H26" s="6">
        <f>IF($A26="","",IFERROR(INDEX('الطلاب'!$L$6:$L$305,MATCH(B26,'الطلاب'!$A$6:$A$305,0))&amp;"",""))</f>
        <v/>
      </c>
    </row>
    <row r="27">
      <c r="A27" s="6">
        <f>IF(19&lt;=$B$4,19,"")</f>
        <v/>
      </c>
      <c r="B27" s="6">
        <f>IF($A27="","",INDEX('الدرجات'!$A$6:$A$1005,MATCH($A27,'الدرجات'!$O$6:$O$1005,0))&amp;"")</f>
        <v/>
      </c>
      <c r="C27" s="6">
        <f>IF($A27="","",IFERROR(INDEX('الطلاب'!$B$6:$B$305,MATCH(B27,'الطلاب'!$A$6:$A$305,0))&amp;"",""))</f>
        <v/>
      </c>
      <c r="D27" s="6">
        <f>IF($A27="","",INDEX('الدرجات'!$B$6:$B$1005,MATCH($A27,'الدرجات'!$O$6:$O$1005,0))&amp;"")</f>
        <v/>
      </c>
      <c r="E27" s="19">
        <f>IF($A27="","",INDEX('الدرجات'!$H$6:$H$1005,MATCH($A27,'الدرجات'!$O$6:$O$1005,0)))</f>
        <v/>
      </c>
      <c r="F27" s="19">
        <f>IF($A27="","",INDEX('الدرجات'!$F$6:$F$1005,MATCH($A27,'الدرجات'!$O$6:$O$1005,0))+INDEX('الدرجات'!$G$6:$G$1005,MATCH($A27,'الدرجات'!$O$6:$O$1005,0)))</f>
        <v/>
      </c>
      <c r="G27" s="20">
        <f>IF($A27="","",INDEX('الدرجات'!$I$6:$I$1005,MATCH($A27,'الدرجات'!$O$6:$O$1005,0)))</f>
        <v/>
      </c>
      <c r="H27" s="6">
        <f>IF($A27="","",IFERROR(INDEX('الطلاب'!$L$6:$L$305,MATCH(B27,'الطلاب'!$A$6:$A$305,0))&amp;"",""))</f>
        <v/>
      </c>
    </row>
    <row r="28">
      <c r="A28" s="6">
        <f>IF(20&lt;=$B$4,20,"")</f>
        <v/>
      </c>
      <c r="B28" s="6">
        <f>IF($A28="","",INDEX('الدرجات'!$A$6:$A$1005,MATCH($A28,'الدرجات'!$O$6:$O$1005,0))&amp;"")</f>
        <v/>
      </c>
      <c r="C28" s="6">
        <f>IF($A28="","",IFERROR(INDEX('الطلاب'!$B$6:$B$305,MATCH(B28,'الطلاب'!$A$6:$A$305,0))&amp;"",""))</f>
        <v/>
      </c>
      <c r="D28" s="6">
        <f>IF($A28="","",INDEX('الدرجات'!$B$6:$B$1005,MATCH($A28,'الدرجات'!$O$6:$O$1005,0))&amp;"")</f>
        <v/>
      </c>
      <c r="E28" s="19">
        <f>IF($A28="","",INDEX('الدرجات'!$H$6:$H$1005,MATCH($A28,'الدرجات'!$O$6:$O$1005,0)))</f>
        <v/>
      </c>
      <c r="F28" s="19">
        <f>IF($A28="","",INDEX('الدرجات'!$F$6:$F$1005,MATCH($A28,'الدرجات'!$O$6:$O$1005,0))+INDEX('الدرجات'!$G$6:$G$1005,MATCH($A28,'الدرجات'!$O$6:$O$1005,0)))</f>
        <v/>
      </c>
      <c r="G28" s="20">
        <f>IF($A28="","",INDEX('الدرجات'!$I$6:$I$1005,MATCH($A28,'الدرجات'!$O$6:$O$1005,0)))</f>
        <v/>
      </c>
      <c r="H28" s="6">
        <f>IF($A28="","",IFERROR(INDEX('الطلاب'!$L$6:$L$305,MATCH(B28,'الطلاب'!$A$6:$A$305,0))&amp;"",""))</f>
        <v/>
      </c>
    </row>
    <row r="29">
      <c r="A29" s="6">
        <f>IF(21&lt;=$B$4,21,"")</f>
        <v/>
      </c>
      <c r="B29" s="6">
        <f>IF($A29="","",INDEX('الدرجات'!$A$6:$A$1005,MATCH($A29,'الدرجات'!$O$6:$O$1005,0))&amp;"")</f>
        <v/>
      </c>
      <c r="C29" s="6">
        <f>IF($A29="","",IFERROR(INDEX('الطلاب'!$B$6:$B$305,MATCH(B29,'الطلاب'!$A$6:$A$305,0))&amp;"",""))</f>
        <v/>
      </c>
      <c r="D29" s="6">
        <f>IF($A29="","",INDEX('الدرجات'!$B$6:$B$1005,MATCH($A29,'الدرجات'!$O$6:$O$1005,0))&amp;"")</f>
        <v/>
      </c>
      <c r="E29" s="19">
        <f>IF($A29="","",INDEX('الدرجات'!$H$6:$H$1005,MATCH($A29,'الدرجات'!$O$6:$O$1005,0)))</f>
        <v/>
      </c>
      <c r="F29" s="19">
        <f>IF($A29="","",INDEX('الدرجات'!$F$6:$F$1005,MATCH($A29,'الدرجات'!$O$6:$O$1005,0))+INDEX('الدرجات'!$G$6:$G$1005,MATCH($A29,'الدرجات'!$O$6:$O$1005,0)))</f>
        <v/>
      </c>
      <c r="G29" s="20">
        <f>IF($A29="","",INDEX('الدرجات'!$I$6:$I$1005,MATCH($A29,'الدرجات'!$O$6:$O$1005,0)))</f>
        <v/>
      </c>
      <c r="H29" s="6">
        <f>IF($A29="","",IFERROR(INDEX('الطلاب'!$L$6:$L$305,MATCH(B29,'الطلاب'!$A$6:$A$305,0))&amp;"",""))</f>
        <v/>
      </c>
    </row>
    <row r="30">
      <c r="A30" s="6">
        <f>IF(22&lt;=$B$4,22,"")</f>
        <v/>
      </c>
      <c r="B30" s="6">
        <f>IF($A30="","",INDEX('الدرجات'!$A$6:$A$1005,MATCH($A30,'الدرجات'!$O$6:$O$1005,0))&amp;"")</f>
        <v/>
      </c>
      <c r="C30" s="6">
        <f>IF($A30="","",IFERROR(INDEX('الطلاب'!$B$6:$B$305,MATCH(B30,'الطلاب'!$A$6:$A$305,0))&amp;"",""))</f>
        <v/>
      </c>
      <c r="D30" s="6">
        <f>IF($A30="","",INDEX('الدرجات'!$B$6:$B$1005,MATCH($A30,'الدرجات'!$O$6:$O$1005,0))&amp;"")</f>
        <v/>
      </c>
      <c r="E30" s="19">
        <f>IF($A30="","",INDEX('الدرجات'!$H$6:$H$1005,MATCH($A30,'الدرجات'!$O$6:$O$1005,0)))</f>
        <v/>
      </c>
      <c r="F30" s="19">
        <f>IF($A30="","",INDEX('الدرجات'!$F$6:$F$1005,MATCH($A30,'الدرجات'!$O$6:$O$1005,0))+INDEX('الدرجات'!$G$6:$G$1005,MATCH($A30,'الدرجات'!$O$6:$O$1005,0)))</f>
        <v/>
      </c>
      <c r="G30" s="20">
        <f>IF($A30="","",INDEX('الدرجات'!$I$6:$I$1005,MATCH($A30,'الدرجات'!$O$6:$O$1005,0)))</f>
        <v/>
      </c>
      <c r="H30" s="6">
        <f>IF($A30="","",IFERROR(INDEX('الطلاب'!$L$6:$L$305,MATCH(B30,'الطلاب'!$A$6:$A$305,0))&amp;"",""))</f>
        <v/>
      </c>
    </row>
    <row r="31">
      <c r="A31" s="6">
        <f>IF(23&lt;=$B$4,23,"")</f>
        <v/>
      </c>
      <c r="B31" s="6">
        <f>IF($A31="","",INDEX('الدرجات'!$A$6:$A$1005,MATCH($A31,'الدرجات'!$O$6:$O$1005,0))&amp;"")</f>
        <v/>
      </c>
      <c r="C31" s="6">
        <f>IF($A31="","",IFERROR(INDEX('الطلاب'!$B$6:$B$305,MATCH(B31,'الطلاب'!$A$6:$A$305,0))&amp;"",""))</f>
        <v/>
      </c>
      <c r="D31" s="6">
        <f>IF($A31="","",INDEX('الدرجات'!$B$6:$B$1005,MATCH($A31,'الدرجات'!$O$6:$O$1005,0))&amp;"")</f>
        <v/>
      </c>
      <c r="E31" s="19">
        <f>IF($A31="","",INDEX('الدرجات'!$H$6:$H$1005,MATCH($A31,'الدرجات'!$O$6:$O$1005,0)))</f>
        <v/>
      </c>
      <c r="F31" s="19">
        <f>IF($A31="","",INDEX('الدرجات'!$F$6:$F$1005,MATCH($A31,'الدرجات'!$O$6:$O$1005,0))+INDEX('الدرجات'!$G$6:$G$1005,MATCH($A31,'الدرجات'!$O$6:$O$1005,0)))</f>
        <v/>
      </c>
      <c r="G31" s="20">
        <f>IF($A31="","",INDEX('الدرجات'!$I$6:$I$1005,MATCH($A31,'الدرجات'!$O$6:$O$1005,0)))</f>
        <v/>
      </c>
      <c r="H31" s="6">
        <f>IF($A31="","",IFERROR(INDEX('الطلاب'!$L$6:$L$305,MATCH(B31,'الطلاب'!$A$6:$A$305,0))&amp;"",""))</f>
        <v/>
      </c>
    </row>
    <row r="32">
      <c r="A32" s="6">
        <f>IF(24&lt;=$B$4,24,"")</f>
        <v/>
      </c>
      <c r="B32" s="6">
        <f>IF($A32="","",INDEX('الدرجات'!$A$6:$A$1005,MATCH($A32,'الدرجات'!$O$6:$O$1005,0))&amp;"")</f>
        <v/>
      </c>
      <c r="C32" s="6">
        <f>IF($A32="","",IFERROR(INDEX('الطلاب'!$B$6:$B$305,MATCH(B32,'الطلاب'!$A$6:$A$305,0))&amp;"",""))</f>
        <v/>
      </c>
      <c r="D32" s="6">
        <f>IF($A32="","",INDEX('الدرجات'!$B$6:$B$1005,MATCH($A32,'الدرجات'!$O$6:$O$1005,0))&amp;"")</f>
        <v/>
      </c>
      <c r="E32" s="19">
        <f>IF($A32="","",INDEX('الدرجات'!$H$6:$H$1005,MATCH($A32,'الدرجات'!$O$6:$O$1005,0)))</f>
        <v/>
      </c>
      <c r="F32" s="19">
        <f>IF($A32="","",INDEX('الدرجات'!$F$6:$F$1005,MATCH($A32,'الدرجات'!$O$6:$O$1005,0))+INDEX('الدرجات'!$G$6:$G$1005,MATCH($A32,'الدرجات'!$O$6:$O$1005,0)))</f>
        <v/>
      </c>
      <c r="G32" s="20">
        <f>IF($A32="","",INDEX('الدرجات'!$I$6:$I$1005,MATCH($A32,'الدرجات'!$O$6:$O$1005,0)))</f>
        <v/>
      </c>
      <c r="H32" s="6">
        <f>IF($A32="","",IFERROR(INDEX('الطلاب'!$L$6:$L$305,MATCH(B32,'الطلاب'!$A$6:$A$305,0))&amp;"",""))</f>
        <v/>
      </c>
    </row>
    <row r="33">
      <c r="A33" s="6">
        <f>IF(25&lt;=$B$4,25,"")</f>
        <v/>
      </c>
      <c r="B33" s="6">
        <f>IF($A33="","",INDEX('الدرجات'!$A$6:$A$1005,MATCH($A33,'الدرجات'!$O$6:$O$1005,0))&amp;"")</f>
        <v/>
      </c>
      <c r="C33" s="6">
        <f>IF($A33="","",IFERROR(INDEX('الطلاب'!$B$6:$B$305,MATCH(B33,'الطلاب'!$A$6:$A$305,0))&amp;"",""))</f>
        <v/>
      </c>
      <c r="D33" s="6">
        <f>IF($A33="","",INDEX('الدرجات'!$B$6:$B$1005,MATCH($A33,'الدرجات'!$O$6:$O$1005,0))&amp;"")</f>
        <v/>
      </c>
      <c r="E33" s="19">
        <f>IF($A33="","",INDEX('الدرجات'!$H$6:$H$1005,MATCH($A33,'الدرجات'!$O$6:$O$1005,0)))</f>
        <v/>
      </c>
      <c r="F33" s="19">
        <f>IF($A33="","",INDEX('الدرجات'!$F$6:$F$1005,MATCH($A33,'الدرجات'!$O$6:$O$1005,0))+INDEX('الدرجات'!$G$6:$G$1005,MATCH($A33,'الدرجات'!$O$6:$O$1005,0)))</f>
        <v/>
      </c>
      <c r="G33" s="20">
        <f>IF($A33="","",INDEX('الدرجات'!$I$6:$I$1005,MATCH($A33,'الدرجات'!$O$6:$O$1005,0)))</f>
        <v/>
      </c>
      <c r="H33" s="6">
        <f>IF($A33="","",IFERROR(INDEX('الطلاب'!$L$6:$L$305,MATCH(B33,'الطلاب'!$A$6:$A$305,0))&amp;"",""))</f>
        <v/>
      </c>
    </row>
    <row r="34">
      <c r="A34" s="6">
        <f>IF(26&lt;=$B$4,26,"")</f>
        <v/>
      </c>
      <c r="B34" s="6">
        <f>IF($A34="","",INDEX('الدرجات'!$A$6:$A$1005,MATCH($A34,'الدرجات'!$O$6:$O$1005,0))&amp;"")</f>
        <v/>
      </c>
      <c r="C34" s="6">
        <f>IF($A34="","",IFERROR(INDEX('الطلاب'!$B$6:$B$305,MATCH(B34,'الطلاب'!$A$6:$A$305,0))&amp;"",""))</f>
        <v/>
      </c>
      <c r="D34" s="6">
        <f>IF($A34="","",INDEX('الدرجات'!$B$6:$B$1005,MATCH($A34,'الدرجات'!$O$6:$O$1005,0))&amp;"")</f>
        <v/>
      </c>
      <c r="E34" s="19">
        <f>IF($A34="","",INDEX('الدرجات'!$H$6:$H$1005,MATCH($A34,'الدرجات'!$O$6:$O$1005,0)))</f>
        <v/>
      </c>
      <c r="F34" s="19">
        <f>IF($A34="","",INDEX('الدرجات'!$F$6:$F$1005,MATCH($A34,'الدرجات'!$O$6:$O$1005,0))+INDEX('الدرجات'!$G$6:$G$1005,MATCH($A34,'الدرجات'!$O$6:$O$1005,0)))</f>
        <v/>
      </c>
      <c r="G34" s="20">
        <f>IF($A34="","",INDEX('الدرجات'!$I$6:$I$1005,MATCH($A34,'الدرجات'!$O$6:$O$1005,0)))</f>
        <v/>
      </c>
      <c r="H34" s="6">
        <f>IF($A34="","",IFERROR(INDEX('الطلاب'!$L$6:$L$305,MATCH(B34,'الطلاب'!$A$6:$A$305,0))&amp;"",""))</f>
        <v/>
      </c>
    </row>
    <row r="35">
      <c r="A35" s="6">
        <f>IF(27&lt;=$B$4,27,"")</f>
        <v/>
      </c>
      <c r="B35" s="6">
        <f>IF($A35="","",INDEX('الدرجات'!$A$6:$A$1005,MATCH($A35,'الدرجات'!$O$6:$O$1005,0))&amp;"")</f>
        <v/>
      </c>
      <c r="C35" s="6">
        <f>IF($A35="","",IFERROR(INDEX('الطلاب'!$B$6:$B$305,MATCH(B35,'الطلاب'!$A$6:$A$305,0))&amp;"",""))</f>
        <v/>
      </c>
      <c r="D35" s="6">
        <f>IF($A35="","",INDEX('الدرجات'!$B$6:$B$1005,MATCH($A35,'الدرجات'!$O$6:$O$1005,0))&amp;"")</f>
        <v/>
      </c>
      <c r="E35" s="19">
        <f>IF($A35="","",INDEX('الدرجات'!$H$6:$H$1005,MATCH($A35,'الدرجات'!$O$6:$O$1005,0)))</f>
        <v/>
      </c>
      <c r="F35" s="19">
        <f>IF($A35="","",INDEX('الدرجات'!$F$6:$F$1005,MATCH($A35,'الدرجات'!$O$6:$O$1005,0))+INDEX('الدرجات'!$G$6:$G$1005,MATCH($A35,'الدرجات'!$O$6:$O$1005,0)))</f>
        <v/>
      </c>
      <c r="G35" s="20">
        <f>IF($A35="","",INDEX('الدرجات'!$I$6:$I$1005,MATCH($A35,'الدرجات'!$O$6:$O$1005,0)))</f>
        <v/>
      </c>
      <c r="H35" s="6">
        <f>IF($A35="","",IFERROR(INDEX('الطلاب'!$L$6:$L$305,MATCH(B35,'الطلاب'!$A$6:$A$305,0))&amp;"",""))</f>
        <v/>
      </c>
    </row>
    <row r="36">
      <c r="A36" s="6">
        <f>IF(28&lt;=$B$4,28,"")</f>
        <v/>
      </c>
      <c r="B36" s="6">
        <f>IF($A36="","",INDEX('الدرجات'!$A$6:$A$1005,MATCH($A36,'الدرجات'!$O$6:$O$1005,0))&amp;"")</f>
        <v/>
      </c>
      <c r="C36" s="6">
        <f>IF($A36="","",IFERROR(INDEX('الطلاب'!$B$6:$B$305,MATCH(B36,'الطلاب'!$A$6:$A$305,0))&amp;"",""))</f>
        <v/>
      </c>
      <c r="D36" s="6">
        <f>IF($A36="","",INDEX('الدرجات'!$B$6:$B$1005,MATCH($A36,'الدرجات'!$O$6:$O$1005,0))&amp;"")</f>
        <v/>
      </c>
      <c r="E36" s="19">
        <f>IF($A36="","",INDEX('الدرجات'!$H$6:$H$1005,MATCH($A36,'الدرجات'!$O$6:$O$1005,0)))</f>
        <v/>
      </c>
      <c r="F36" s="19">
        <f>IF($A36="","",INDEX('الدرجات'!$F$6:$F$1005,MATCH($A36,'الدرجات'!$O$6:$O$1005,0))+INDEX('الدرجات'!$G$6:$G$1005,MATCH($A36,'الدرجات'!$O$6:$O$1005,0)))</f>
        <v/>
      </c>
      <c r="G36" s="20">
        <f>IF($A36="","",INDEX('الدرجات'!$I$6:$I$1005,MATCH($A36,'الدرجات'!$O$6:$O$1005,0)))</f>
        <v/>
      </c>
      <c r="H36" s="6">
        <f>IF($A36="","",IFERROR(INDEX('الطلاب'!$L$6:$L$305,MATCH(B36,'الطلاب'!$A$6:$A$305,0))&amp;"",""))</f>
        <v/>
      </c>
    </row>
    <row r="37">
      <c r="A37" s="6">
        <f>IF(29&lt;=$B$4,29,"")</f>
        <v/>
      </c>
      <c r="B37" s="6">
        <f>IF($A37="","",INDEX('الدرجات'!$A$6:$A$1005,MATCH($A37,'الدرجات'!$O$6:$O$1005,0))&amp;"")</f>
        <v/>
      </c>
      <c r="C37" s="6">
        <f>IF($A37="","",IFERROR(INDEX('الطلاب'!$B$6:$B$305,MATCH(B37,'الطلاب'!$A$6:$A$305,0))&amp;"",""))</f>
        <v/>
      </c>
      <c r="D37" s="6">
        <f>IF($A37="","",INDEX('الدرجات'!$B$6:$B$1005,MATCH($A37,'الدرجات'!$O$6:$O$1005,0))&amp;"")</f>
        <v/>
      </c>
      <c r="E37" s="19">
        <f>IF($A37="","",INDEX('الدرجات'!$H$6:$H$1005,MATCH($A37,'الدرجات'!$O$6:$O$1005,0)))</f>
        <v/>
      </c>
      <c r="F37" s="19">
        <f>IF($A37="","",INDEX('الدرجات'!$F$6:$F$1005,MATCH($A37,'الدرجات'!$O$6:$O$1005,0))+INDEX('الدرجات'!$G$6:$G$1005,MATCH($A37,'الدرجات'!$O$6:$O$1005,0)))</f>
        <v/>
      </c>
      <c r="G37" s="20">
        <f>IF($A37="","",INDEX('الدرجات'!$I$6:$I$1005,MATCH($A37,'الدرجات'!$O$6:$O$1005,0)))</f>
        <v/>
      </c>
      <c r="H37" s="6">
        <f>IF($A37="","",IFERROR(INDEX('الطلاب'!$L$6:$L$305,MATCH(B37,'الطلاب'!$A$6:$A$305,0))&amp;"",""))</f>
        <v/>
      </c>
    </row>
    <row r="38">
      <c r="A38" s="6">
        <f>IF(30&lt;=$B$4,30,"")</f>
        <v/>
      </c>
      <c r="B38" s="6">
        <f>IF($A38="","",INDEX('الدرجات'!$A$6:$A$1005,MATCH($A38,'الدرجات'!$O$6:$O$1005,0))&amp;"")</f>
        <v/>
      </c>
      <c r="C38" s="6">
        <f>IF($A38="","",IFERROR(INDEX('الطلاب'!$B$6:$B$305,MATCH(B38,'الطلاب'!$A$6:$A$305,0))&amp;"",""))</f>
        <v/>
      </c>
      <c r="D38" s="6">
        <f>IF($A38="","",INDEX('الدرجات'!$B$6:$B$1005,MATCH($A38,'الدرجات'!$O$6:$O$1005,0))&amp;"")</f>
        <v/>
      </c>
      <c r="E38" s="19">
        <f>IF($A38="","",INDEX('الدرجات'!$H$6:$H$1005,MATCH($A38,'الدرجات'!$O$6:$O$1005,0)))</f>
        <v/>
      </c>
      <c r="F38" s="19">
        <f>IF($A38="","",INDEX('الدرجات'!$F$6:$F$1005,MATCH($A38,'الدرجات'!$O$6:$O$1005,0))+INDEX('الدرجات'!$G$6:$G$1005,MATCH($A38,'الدرجات'!$O$6:$O$1005,0)))</f>
        <v/>
      </c>
      <c r="G38" s="20">
        <f>IF($A38="","",INDEX('الدرجات'!$I$6:$I$1005,MATCH($A38,'الدرجات'!$O$6:$O$1005,0)))</f>
        <v/>
      </c>
      <c r="H38" s="6">
        <f>IF($A38="","",IFERROR(INDEX('الطلاب'!$L$6:$L$305,MATCH(B38,'الطلاب'!$A$6:$A$305,0))&amp;"",""))</f>
        <v/>
      </c>
    </row>
    <row r="39">
      <c r="A39" s="6">
        <f>IF(31&lt;=$B$4,31,"")</f>
        <v/>
      </c>
      <c r="B39" s="6">
        <f>IF($A39="","",INDEX('الدرجات'!$A$6:$A$1005,MATCH($A39,'الدرجات'!$O$6:$O$1005,0))&amp;"")</f>
        <v/>
      </c>
      <c r="C39" s="6">
        <f>IF($A39="","",IFERROR(INDEX('الطلاب'!$B$6:$B$305,MATCH(B39,'الطلاب'!$A$6:$A$305,0))&amp;"",""))</f>
        <v/>
      </c>
      <c r="D39" s="6">
        <f>IF($A39="","",INDEX('الدرجات'!$B$6:$B$1005,MATCH($A39,'الدرجات'!$O$6:$O$1005,0))&amp;"")</f>
        <v/>
      </c>
      <c r="E39" s="19">
        <f>IF($A39="","",INDEX('الدرجات'!$H$6:$H$1005,MATCH($A39,'الدرجات'!$O$6:$O$1005,0)))</f>
        <v/>
      </c>
      <c r="F39" s="19">
        <f>IF($A39="","",INDEX('الدرجات'!$F$6:$F$1005,MATCH($A39,'الدرجات'!$O$6:$O$1005,0))+INDEX('الدرجات'!$G$6:$G$1005,MATCH($A39,'الدرجات'!$O$6:$O$1005,0)))</f>
        <v/>
      </c>
      <c r="G39" s="20">
        <f>IF($A39="","",INDEX('الدرجات'!$I$6:$I$1005,MATCH($A39,'الدرجات'!$O$6:$O$1005,0)))</f>
        <v/>
      </c>
      <c r="H39" s="6">
        <f>IF($A39="","",IFERROR(INDEX('الطلاب'!$L$6:$L$305,MATCH(B39,'الطلاب'!$A$6:$A$305,0))&amp;"",""))</f>
        <v/>
      </c>
    </row>
    <row r="40">
      <c r="A40" s="6">
        <f>IF(32&lt;=$B$4,32,"")</f>
        <v/>
      </c>
      <c r="B40" s="6">
        <f>IF($A40="","",INDEX('الدرجات'!$A$6:$A$1005,MATCH($A40,'الدرجات'!$O$6:$O$1005,0))&amp;"")</f>
        <v/>
      </c>
      <c r="C40" s="6">
        <f>IF($A40="","",IFERROR(INDEX('الطلاب'!$B$6:$B$305,MATCH(B40,'الطلاب'!$A$6:$A$305,0))&amp;"",""))</f>
        <v/>
      </c>
      <c r="D40" s="6">
        <f>IF($A40="","",INDEX('الدرجات'!$B$6:$B$1005,MATCH($A40,'الدرجات'!$O$6:$O$1005,0))&amp;"")</f>
        <v/>
      </c>
      <c r="E40" s="19">
        <f>IF($A40="","",INDEX('الدرجات'!$H$6:$H$1005,MATCH($A40,'الدرجات'!$O$6:$O$1005,0)))</f>
        <v/>
      </c>
      <c r="F40" s="19">
        <f>IF($A40="","",INDEX('الدرجات'!$F$6:$F$1005,MATCH($A40,'الدرجات'!$O$6:$O$1005,0))+INDEX('الدرجات'!$G$6:$G$1005,MATCH($A40,'الدرجات'!$O$6:$O$1005,0)))</f>
        <v/>
      </c>
      <c r="G40" s="20">
        <f>IF($A40="","",INDEX('الدرجات'!$I$6:$I$1005,MATCH($A40,'الدرجات'!$O$6:$O$1005,0)))</f>
        <v/>
      </c>
      <c r="H40" s="6">
        <f>IF($A40="","",IFERROR(INDEX('الطلاب'!$L$6:$L$305,MATCH(B40,'الطلاب'!$A$6:$A$305,0))&amp;"",""))</f>
        <v/>
      </c>
    </row>
    <row r="41">
      <c r="A41" s="6">
        <f>IF(33&lt;=$B$4,33,"")</f>
        <v/>
      </c>
      <c r="B41" s="6">
        <f>IF($A41="","",INDEX('الدرجات'!$A$6:$A$1005,MATCH($A41,'الدرجات'!$O$6:$O$1005,0))&amp;"")</f>
        <v/>
      </c>
      <c r="C41" s="6">
        <f>IF($A41="","",IFERROR(INDEX('الطلاب'!$B$6:$B$305,MATCH(B41,'الطلاب'!$A$6:$A$305,0))&amp;"",""))</f>
        <v/>
      </c>
      <c r="D41" s="6">
        <f>IF($A41="","",INDEX('الدرجات'!$B$6:$B$1005,MATCH($A41,'الدرجات'!$O$6:$O$1005,0))&amp;"")</f>
        <v/>
      </c>
      <c r="E41" s="19">
        <f>IF($A41="","",INDEX('الدرجات'!$H$6:$H$1005,MATCH($A41,'الدرجات'!$O$6:$O$1005,0)))</f>
        <v/>
      </c>
      <c r="F41" s="19">
        <f>IF($A41="","",INDEX('الدرجات'!$F$6:$F$1005,MATCH($A41,'الدرجات'!$O$6:$O$1005,0))+INDEX('الدرجات'!$G$6:$G$1005,MATCH($A41,'الدرجات'!$O$6:$O$1005,0)))</f>
        <v/>
      </c>
      <c r="G41" s="20">
        <f>IF($A41="","",INDEX('الدرجات'!$I$6:$I$1005,MATCH($A41,'الدرجات'!$O$6:$O$1005,0)))</f>
        <v/>
      </c>
      <c r="H41" s="6">
        <f>IF($A41="","",IFERROR(INDEX('الطلاب'!$L$6:$L$305,MATCH(B41,'الطلاب'!$A$6:$A$305,0))&amp;"",""))</f>
        <v/>
      </c>
    </row>
    <row r="42">
      <c r="A42" s="6">
        <f>IF(34&lt;=$B$4,34,"")</f>
        <v/>
      </c>
      <c r="B42" s="6">
        <f>IF($A42="","",INDEX('الدرجات'!$A$6:$A$1005,MATCH($A42,'الدرجات'!$O$6:$O$1005,0))&amp;"")</f>
        <v/>
      </c>
      <c r="C42" s="6">
        <f>IF($A42="","",IFERROR(INDEX('الطلاب'!$B$6:$B$305,MATCH(B42,'الطلاب'!$A$6:$A$305,0))&amp;"",""))</f>
        <v/>
      </c>
      <c r="D42" s="6">
        <f>IF($A42="","",INDEX('الدرجات'!$B$6:$B$1005,MATCH($A42,'الدرجات'!$O$6:$O$1005,0))&amp;"")</f>
        <v/>
      </c>
      <c r="E42" s="19">
        <f>IF($A42="","",INDEX('الدرجات'!$H$6:$H$1005,MATCH($A42,'الدرجات'!$O$6:$O$1005,0)))</f>
        <v/>
      </c>
      <c r="F42" s="19">
        <f>IF($A42="","",INDEX('الدرجات'!$F$6:$F$1005,MATCH($A42,'الدرجات'!$O$6:$O$1005,0))+INDEX('الدرجات'!$G$6:$G$1005,MATCH($A42,'الدرجات'!$O$6:$O$1005,0)))</f>
        <v/>
      </c>
      <c r="G42" s="20">
        <f>IF($A42="","",INDEX('الدرجات'!$I$6:$I$1005,MATCH($A42,'الدرجات'!$O$6:$O$1005,0)))</f>
        <v/>
      </c>
      <c r="H42" s="6">
        <f>IF($A42="","",IFERROR(INDEX('الطلاب'!$L$6:$L$305,MATCH(B42,'الطلاب'!$A$6:$A$305,0))&amp;"",""))</f>
        <v/>
      </c>
    </row>
    <row r="43">
      <c r="A43" s="6">
        <f>IF(35&lt;=$B$4,35,"")</f>
        <v/>
      </c>
      <c r="B43" s="6">
        <f>IF($A43="","",INDEX('الدرجات'!$A$6:$A$1005,MATCH($A43,'الدرجات'!$O$6:$O$1005,0))&amp;"")</f>
        <v/>
      </c>
      <c r="C43" s="6">
        <f>IF($A43="","",IFERROR(INDEX('الطلاب'!$B$6:$B$305,MATCH(B43,'الطلاب'!$A$6:$A$305,0))&amp;"",""))</f>
        <v/>
      </c>
      <c r="D43" s="6">
        <f>IF($A43="","",INDEX('الدرجات'!$B$6:$B$1005,MATCH($A43,'الدرجات'!$O$6:$O$1005,0))&amp;"")</f>
        <v/>
      </c>
      <c r="E43" s="19">
        <f>IF($A43="","",INDEX('الدرجات'!$H$6:$H$1005,MATCH($A43,'الدرجات'!$O$6:$O$1005,0)))</f>
        <v/>
      </c>
      <c r="F43" s="19">
        <f>IF($A43="","",INDEX('الدرجات'!$F$6:$F$1005,MATCH($A43,'الدرجات'!$O$6:$O$1005,0))+INDEX('الدرجات'!$G$6:$G$1005,MATCH($A43,'الدرجات'!$O$6:$O$1005,0)))</f>
        <v/>
      </c>
      <c r="G43" s="20">
        <f>IF($A43="","",INDEX('الدرجات'!$I$6:$I$1005,MATCH($A43,'الدرجات'!$O$6:$O$1005,0)))</f>
        <v/>
      </c>
      <c r="H43" s="6">
        <f>IF($A43="","",IFERROR(INDEX('الطلاب'!$L$6:$L$305,MATCH(B43,'الطلاب'!$A$6:$A$305,0))&amp;"",""))</f>
        <v/>
      </c>
    </row>
    <row r="44">
      <c r="A44" s="6">
        <f>IF(36&lt;=$B$4,36,"")</f>
        <v/>
      </c>
      <c r="B44" s="6">
        <f>IF($A44="","",INDEX('الدرجات'!$A$6:$A$1005,MATCH($A44,'الدرجات'!$O$6:$O$1005,0))&amp;"")</f>
        <v/>
      </c>
      <c r="C44" s="6">
        <f>IF($A44="","",IFERROR(INDEX('الطلاب'!$B$6:$B$305,MATCH(B44,'الطلاب'!$A$6:$A$305,0))&amp;"",""))</f>
        <v/>
      </c>
      <c r="D44" s="6">
        <f>IF($A44="","",INDEX('الدرجات'!$B$6:$B$1005,MATCH($A44,'الدرجات'!$O$6:$O$1005,0))&amp;"")</f>
        <v/>
      </c>
      <c r="E44" s="19">
        <f>IF($A44="","",INDEX('الدرجات'!$H$6:$H$1005,MATCH($A44,'الدرجات'!$O$6:$O$1005,0)))</f>
        <v/>
      </c>
      <c r="F44" s="19">
        <f>IF($A44="","",INDEX('الدرجات'!$F$6:$F$1005,MATCH($A44,'الدرجات'!$O$6:$O$1005,0))+INDEX('الدرجات'!$G$6:$G$1005,MATCH($A44,'الدرجات'!$O$6:$O$1005,0)))</f>
        <v/>
      </c>
      <c r="G44" s="20">
        <f>IF($A44="","",INDEX('الدرجات'!$I$6:$I$1005,MATCH($A44,'الدرجات'!$O$6:$O$1005,0)))</f>
        <v/>
      </c>
      <c r="H44" s="6">
        <f>IF($A44="","",IFERROR(INDEX('الطلاب'!$L$6:$L$305,MATCH(B44,'الطلاب'!$A$6:$A$305,0))&amp;"",""))</f>
        <v/>
      </c>
    </row>
    <row r="45">
      <c r="A45" s="6">
        <f>IF(37&lt;=$B$4,37,"")</f>
        <v/>
      </c>
      <c r="B45" s="6">
        <f>IF($A45="","",INDEX('الدرجات'!$A$6:$A$1005,MATCH($A45,'الدرجات'!$O$6:$O$1005,0))&amp;"")</f>
        <v/>
      </c>
      <c r="C45" s="6">
        <f>IF($A45="","",IFERROR(INDEX('الطلاب'!$B$6:$B$305,MATCH(B45,'الطلاب'!$A$6:$A$305,0))&amp;"",""))</f>
        <v/>
      </c>
      <c r="D45" s="6">
        <f>IF($A45="","",INDEX('الدرجات'!$B$6:$B$1005,MATCH($A45,'الدرجات'!$O$6:$O$1005,0))&amp;"")</f>
        <v/>
      </c>
      <c r="E45" s="19">
        <f>IF($A45="","",INDEX('الدرجات'!$H$6:$H$1005,MATCH($A45,'الدرجات'!$O$6:$O$1005,0)))</f>
        <v/>
      </c>
      <c r="F45" s="19">
        <f>IF($A45="","",INDEX('الدرجات'!$F$6:$F$1005,MATCH($A45,'الدرجات'!$O$6:$O$1005,0))+INDEX('الدرجات'!$G$6:$G$1005,MATCH($A45,'الدرجات'!$O$6:$O$1005,0)))</f>
        <v/>
      </c>
      <c r="G45" s="20">
        <f>IF($A45="","",INDEX('الدرجات'!$I$6:$I$1005,MATCH($A45,'الدرجات'!$O$6:$O$1005,0)))</f>
        <v/>
      </c>
      <c r="H45" s="6">
        <f>IF($A45="","",IFERROR(INDEX('الطلاب'!$L$6:$L$305,MATCH(B45,'الطلاب'!$A$6:$A$305,0))&amp;"",""))</f>
        <v/>
      </c>
    </row>
    <row r="46">
      <c r="A46" s="6">
        <f>IF(38&lt;=$B$4,38,"")</f>
        <v/>
      </c>
      <c r="B46" s="6">
        <f>IF($A46="","",INDEX('الدرجات'!$A$6:$A$1005,MATCH($A46,'الدرجات'!$O$6:$O$1005,0))&amp;"")</f>
        <v/>
      </c>
      <c r="C46" s="6">
        <f>IF($A46="","",IFERROR(INDEX('الطلاب'!$B$6:$B$305,MATCH(B46,'الطلاب'!$A$6:$A$305,0))&amp;"",""))</f>
        <v/>
      </c>
      <c r="D46" s="6">
        <f>IF($A46="","",INDEX('الدرجات'!$B$6:$B$1005,MATCH($A46,'الدرجات'!$O$6:$O$1005,0))&amp;"")</f>
        <v/>
      </c>
      <c r="E46" s="19">
        <f>IF($A46="","",INDEX('الدرجات'!$H$6:$H$1005,MATCH($A46,'الدرجات'!$O$6:$O$1005,0)))</f>
        <v/>
      </c>
      <c r="F46" s="19">
        <f>IF($A46="","",INDEX('الدرجات'!$F$6:$F$1005,MATCH($A46,'الدرجات'!$O$6:$O$1005,0))+INDEX('الدرجات'!$G$6:$G$1005,MATCH($A46,'الدرجات'!$O$6:$O$1005,0)))</f>
        <v/>
      </c>
      <c r="G46" s="20">
        <f>IF($A46="","",INDEX('الدرجات'!$I$6:$I$1005,MATCH($A46,'الدرجات'!$O$6:$O$1005,0)))</f>
        <v/>
      </c>
      <c r="H46" s="6">
        <f>IF($A46="","",IFERROR(INDEX('الطلاب'!$L$6:$L$305,MATCH(B46,'الطلاب'!$A$6:$A$305,0))&amp;"",""))</f>
        <v/>
      </c>
    </row>
    <row r="47">
      <c r="A47" s="6">
        <f>IF(39&lt;=$B$4,39,"")</f>
        <v/>
      </c>
      <c r="B47" s="6">
        <f>IF($A47="","",INDEX('الدرجات'!$A$6:$A$1005,MATCH($A47,'الدرجات'!$O$6:$O$1005,0))&amp;"")</f>
        <v/>
      </c>
      <c r="C47" s="6">
        <f>IF($A47="","",IFERROR(INDEX('الطلاب'!$B$6:$B$305,MATCH(B47,'الطلاب'!$A$6:$A$305,0))&amp;"",""))</f>
        <v/>
      </c>
      <c r="D47" s="6">
        <f>IF($A47="","",INDEX('الدرجات'!$B$6:$B$1005,MATCH($A47,'الدرجات'!$O$6:$O$1005,0))&amp;"")</f>
        <v/>
      </c>
      <c r="E47" s="19">
        <f>IF($A47="","",INDEX('الدرجات'!$H$6:$H$1005,MATCH($A47,'الدرجات'!$O$6:$O$1005,0)))</f>
        <v/>
      </c>
      <c r="F47" s="19">
        <f>IF($A47="","",INDEX('الدرجات'!$F$6:$F$1005,MATCH($A47,'الدرجات'!$O$6:$O$1005,0))+INDEX('الدرجات'!$G$6:$G$1005,MATCH($A47,'الدرجات'!$O$6:$O$1005,0)))</f>
        <v/>
      </c>
      <c r="G47" s="20">
        <f>IF($A47="","",INDEX('الدرجات'!$I$6:$I$1005,MATCH($A47,'الدرجات'!$O$6:$O$1005,0)))</f>
        <v/>
      </c>
      <c r="H47" s="6">
        <f>IF($A47="","",IFERROR(INDEX('الطلاب'!$L$6:$L$305,MATCH(B47,'الطلاب'!$A$6:$A$305,0))&amp;"",""))</f>
        <v/>
      </c>
    </row>
    <row r="48">
      <c r="A48" s="6">
        <f>IF(40&lt;=$B$4,40,"")</f>
        <v/>
      </c>
      <c r="B48" s="6">
        <f>IF($A48="","",INDEX('الدرجات'!$A$6:$A$1005,MATCH($A48,'الدرجات'!$O$6:$O$1005,0))&amp;"")</f>
        <v/>
      </c>
      <c r="C48" s="6">
        <f>IF($A48="","",IFERROR(INDEX('الطلاب'!$B$6:$B$305,MATCH(B48,'الطلاب'!$A$6:$A$305,0))&amp;"",""))</f>
        <v/>
      </c>
      <c r="D48" s="6">
        <f>IF($A48="","",INDEX('الدرجات'!$B$6:$B$1005,MATCH($A48,'الدرجات'!$O$6:$O$1005,0))&amp;"")</f>
        <v/>
      </c>
      <c r="E48" s="19">
        <f>IF($A48="","",INDEX('الدرجات'!$H$6:$H$1005,MATCH($A48,'الدرجات'!$O$6:$O$1005,0)))</f>
        <v/>
      </c>
      <c r="F48" s="19">
        <f>IF($A48="","",INDEX('الدرجات'!$F$6:$F$1005,MATCH($A48,'الدرجات'!$O$6:$O$1005,0))+INDEX('الدرجات'!$G$6:$G$1005,MATCH($A48,'الدرجات'!$O$6:$O$1005,0)))</f>
        <v/>
      </c>
      <c r="G48" s="20">
        <f>IF($A48="","",INDEX('الدرجات'!$I$6:$I$1005,MATCH($A48,'الدرجات'!$O$6:$O$1005,0)))</f>
        <v/>
      </c>
      <c r="H48" s="6">
        <f>IF($A48="","",IFERROR(INDEX('الطلاب'!$L$6:$L$305,MATCH(B48,'الطلاب'!$A$6:$A$305,0))&amp;"",""))</f>
        <v/>
      </c>
    </row>
    <row r="49">
      <c r="A49" s="6">
        <f>IF(41&lt;=$B$4,41,"")</f>
        <v/>
      </c>
      <c r="B49" s="6">
        <f>IF($A49="","",INDEX('الدرجات'!$A$6:$A$1005,MATCH($A49,'الدرجات'!$O$6:$O$1005,0))&amp;"")</f>
        <v/>
      </c>
      <c r="C49" s="6">
        <f>IF($A49="","",IFERROR(INDEX('الطلاب'!$B$6:$B$305,MATCH(B49,'الطلاب'!$A$6:$A$305,0))&amp;"",""))</f>
        <v/>
      </c>
      <c r="D49" s="6">
        <f>IF($A49="","",INDEX('الدرجات'!$B$6:$B$1005,MATCH($A49,'الدرجات'!$O$6:$O$1005,0))&amp;"")</f>
        <v/>
      </c>
      <c r="E49" s="19">
        <f>IF($A49="","",INDEX('الدرجات'!$H$6:$H$1005,MATCH($A49,'الدرجات'!$O$6:$O$1005,0)))</f>
        <v/>
      </c>
      <c r="F49" s="19">
        <f>IF($A49="","",INDEX('الدرجات'!$F$6:$F$1005,MATCH($A49,'الدرجات'!$O$6:$O$1005,0))+INDEX('الدرجات'!$G$6:$G$1005,MATCH($A49,'الدرجات'!$O$6:$O$1005,0)))</f>
        <v/>
      </c>
      <c r="G49" s="20">
        <f>IF($A49="","",INDEX('الدرجات'!$I$6:$I$1005,MATCH($A49,'الدرجات'!$O$6:$O$1005,0)))</f>
        <v/>
      </c>
      <c r="H49" s="6">
        <f>IF($A49="","",IFERROR(INDEX('الطلاب'!$L$6:$L$305,MATCH(B49,'الطلاب'!$A$6:$A$305,0))&amp;"",""))</f>
        <v/>
      </c>
    </row>
    <row r="50">
      <c r="A50" s="6">
        <f>IF(42&lt;=$B$4,42,"")</f>
        <v/>
      </c>
      <c r="B50" s="6">
        <f>IF($A50="","",INDEX('الدرجات'!$A$6:$A$1005,MATCH($A50,'الدرجات'!$O$6:$O$1005,0))&amp;"")</f>
        <v/>
      </c>
      <c r="C50" s="6">
        <f>IF($A50="","",IFERROR(INDEX('الطلاب'!$B$6:$B$305,MATCH(B50,'الطلاب'!$A$6:$A$305,0))&amp;"",""))</f>
        <v/>
      </c>
      <c r="D50" s="6">
        <f>IF($A50="","",INDEX('الدرجات'!$B$6:$B$1005,MATCH($A50,'الدرجات'!$O$6:$O$1005,0))&amp;"")</f>
        <v/>
      </c>
      <c r="E50" s="19">
        <f>IF($A50="","",INDEX('الدرجات'!$H$6:$H$1005,MATCH($A50,'الدرجات'!$O$6:$O$1005,0)))</f>
        <v/>
      </c>
      <c r="F50" s="19">
        <f>IF($A50="","",INDEX('الدرجات'!$F$6:$F$1005,MATCH($A50,'الدرجات'!$O$6:$O$1005,0))+INDEX('الدرجات'!$G$6:$G$1005,MATCH($A50,'الدرجات'!$O$6:$O$1005,0)))</f>
        <v/>
      </c>
      <c r="G50" s="20">
        <f>IF($A50="","",INDEX('الدرجات'!$I$6:$I$1005,MATCH($A50,'الدرجات'!$O$6:$O$1005,0)))</f>
        <v/>
      </c>
      <c r="H50" s="6">
        <f>IF($A50="","",IFERROR(INDEX('الطلاب'!$L$6:$L$305,MATCH(B50,'الطلاب'!$A$6:$A$305,0))&amp;"",""))</f>
        <v/>
      </c>
    </row>
    <row r="51">
      <c r="A51" s="6">
        <f>IF(43&lt;=$B$4,43,"")</f>
        <v/>
      </c>
      <c r="B51" s="6">
        <f>IF($A51="","",INDEX('الدرجات'!$A$6:$A$1005,MATCH($A51,'الدرجات'!$O$6:$O$1005,0))&amp;"")</f>
        <v/>
      </c>
      <c r="C51" s="6">
        <f>IF($A51="","",IFERROR(INDEX('الطلاب'!$B$6:$B$305,MATCH(B51,'الطلاب'!$A$6:$A$305,0))&amp;"",""))</f>
        <v/>
      </c>
      <c r="D51" s="6">
        <f>IF($A51="","",INDEX('الدرجات'!$B$6:$B$1005,MATCH($A51,'الدرجات'!$O$6:$O$1005,0))&amp;"")</f>
        <v/>
      </c>
      <c r="E51" s="19">
        <f>IF($A51="","",INDEX('الدرجات'!$H$6:$H$1005,MATCH($A51,'الدرجات'!$O$6:$O$1005,0)))</f>
        <v/>
      </c>
      <c r="F51" s="19">
        <f>IF($A51="","",INDEX('الدرجات'!$F$6:$F$1005,MATCH($A51,'الدرجات'!$O$6:$O$1005,0))+INDEX('الدرجات'!$G$6:$G$1005,MATCH($A51,'الدرجات'!$O$6:$O$1005,0)))</f>
        <v/>
      </c>
      <c r="G51" s="20">
        <f>IF($A51="","",INDEX('الدرجات'!$I$6:$I$1005,MATCH($A51,'الدرجات'!$O$6:$O$1005,0)))</f>
        <v/>
      </c>
      <c r="H51" s="6">
        <f>IF($A51="","",IFERROR(INDEX('الطلاب'!$L$6:$L$305,MATCH(B51,'الطلاب'!$A$6:$A$305,0))&amp;"",""))</f>
        <v/>
      </c>
    </row>
    <row r="52">
      <c r="A52" s="6">
        <f>IF(44&lt;=$B$4,44,"")</f>
        <v/>
      </c>
      <c r="B52" s="6">
        <f>IF($A52="","",INDEX('الدرجات'!$A$6:$A$1005,MATCH($A52,'الدرجات'!$O$6:$O$1005,0))&amp;"")</f>
        <v/>
      </c>
      <c r="C52" s="6">
        <f>IF($A52="","",IFERROR(INDEX('الطلاب'!$B$6:$B$305,MATCH(B52,'الطلاب'!$A$6:$A$305,0))&amp;"",""))</f>
        <v/>
      </c>
      <c r="D52" s="6">
        <f>IF($A52="","",INDEX('الدرجات'!$B$6:$B$1005,MATCH($A52,'الدرجات'!$O$6:$O$1005,0))&amp;"")</f>
        <v/>
      </c>
      <c r="E52" s="19">
        <f>IF($A52="","",INDEX('الدرجات'!$H$6:$H$1005,MATCH($A52,'الدرجات'!$O$6:$O$1005,0)))</f>
        <v/>
      </c>
      <c r="F52" s="19">
        <f>IF($A52="","",INDEX('الدرجات'!$F$6:$F$1005,MATCH($A52,'الدرجات'!$O$6:$O$1005,0))+INDEX('الدرجات'!$G$6:$G$1005,MATCH($A52,'الدرجات'!$O$6:$O$1005,0)))</f>
        <v/>
      </c>
      <c r="G52" s="20">
        <f>IF($A52="","",INDEX('الدرجات'!$I$6:$I$1005,MATCH($A52,'الدرجات'!$O$6:$O$1005,0)))</f>
        <v/>
      </c>
      <c r="H52" s="6">
        <f>IF($A52="","",IFERROR(INDEX('الطلاب'!$L$6:$L$305,MATCH(B52,'الطلاب'!$A$6:$A$305,0))&amp;"",""))</f>
        <v/>
      </c>
    </row>
    <row r="53">
      <c r="A53" s="6">
        <f>IF(45&lt;=$B$4,45,"")</f>
        <v/>
      </c>
      <c r="B53" s="6">
        <f>IF($A53="","",INDEX('الدرجات'!$A$6:$A$1005,MATCH($A53,'الدرجات'!$O$6:$O$1005,0))&amp;"")</f>
        <v/>
      </c>
      <c r="C53" s="6">
        <f>IF($A53="","",IFERROR(INDEX('الطلاب'!$B$6:$B$305,MATCH(B53,'الطلاب'!$A$6:$A$305,0))&amp;"",""))</f>
        <v/>
      </c>
      <c r="D53" s="6">
        <f>IF($A53="","",INDEX('الدرجات'!$B$6:$B$1005,MATCH($A53,'الدرجات'!$O$6:$O$1005,0))&amp;"")</f>
        <v/>
      </c>
      <c r="E53" s="19">
        <f>IF($A53="","",INDEX('الدرجات'!$H$6:$H$1005,MATCH($A53,'الدرجات'!$O$6:$O$1005,0)))</f>
        <v/>
      </c>
      <c r="F53" s="19">
        <f>IF($A53="","",INDEX('الدرجات'!$F$6:$F$1005,MATCH($A53,'الدرجات'!$O$6:$O$1005,0))+INDEX('الدرجات'!$G$6:$G$1005,MATCH($A53,'الدرجات'!$O$6:$O$1005,0)))</f>
        <v/>
      </c>
      <c r="G53" s="20">
        <f>IF($A53="","",INDEX('الدرجات'!$I$6:$I$1005,MATCH($A53,'الدرجات'!$O$6:$O$1005,0)))</f>
        <v/>
      </c>
      <c r="H53" s="6">
        <f>IF($A53="","",IFERROR(INDEX('الطلاب'!$L$6:$L$305,MATCH(B53,'الطلاب'!$A$6:$A$305,0))&amp;"",""))</f>
        <v/>
      </c>
    </row>
    <row r="54">
      <c r="A54" s="6">
        <f>IF(46&lt;=$B$4,46,"")</f>
        <v/>
      </c>
      <c r="B54" s="6">
        <f>IF($A54="","",INDEX('الدرجات'!$A$6:$A$1005,MATCH($A54,'الدرجات'!$O$6:$O$1005,0))&amp;"")</f>
        <v/>
      </c>
      <c r="C54" s="6">
        <f>IF($A54="","",IFERROR(INDEX('الطلاب'!$B$6:$B$305,MATCH(B54,'الطلاب'!$A$6:$A$305,0))&amp;"",""))</f>
        <v/>
      </c>
      <c r="D54" s="6">
        <f>IF($A54="","",INDEX('الدرجات'!$B$6:$B$1005,MATCH($A54,'الدرجات'!$O$6:$O$1005,0))&amp;"")</f>
        <v/>
      </c>
      <c r="E54" s="19">
        <f>IF($A54="","",INDEX('الدرجات'!$H$6:$H$1005,MATCH($A54,'الدرجات'!$O$6:$O$1005,0)))</f>
        <v/>
      </c>
      <c r="F54" s="19">
        <f>IF($A54="","",INDEX('الدرجات'!$F$6:$F$1005,MATCH($A54,'الدرجات'!$O$6:$O$1005,0))+INDEX('الدرجات'!$G$6:$G$1005,MATCH($A54,'الدرجات'!$O$6:$O$1005,0)))</f>
        <v/>
      </c>
      <c r="G54" s="20">
        <f>IF($A54="","",INDEX('الدرجات'!$I$6:$I$1005,MATCH($A54,'الدرجات'!$O$6:$O$1005,0)))</f>
        <v/>
      </c>
      <c r="H54" s="6">
        <f>IF($A54="","",IFERROR(INDEX('الطلاب'!$L$6:$L$305,MATCH(B54,'الطلاب'!$A$6:$A$305,0))&amp;"",""))</f>
        <v/>
      </c>
    </row>
    <row r="55">
      <c r="A55" s="6">
        <f>IF(47&lt;=$B$4,47,"")</f>
        <v/>
      </c>
      <c r="B55" s="6">
        <f>IF($A55="","",INDEX('الدرجات'!$A$6:$A$1005,MATCH($A55,'الدرجات'!$O$6:$O$1005,0))&amp;"")</f>
        <v/>
      </c>
      <c r="C55" s="6">
        <f>IF($A55="","",IFERROR(INDEX('الطلاب'!$B$6:$B$305,MATCH(B55,'الطلاب'!$A$6:$A$305,0))&amp;"",""))</f>
        <v/>
      </c>
      <c r="D55" s="6">
        <f>IF($A55="","",INDEX('الدرجات'!$B$6:$B$1005,MATCH($A55,'الدرجات'!$O$6:$O$1005,0))&amp;"")</f>
        <v/>
      </c>
      <c r="E55" s="19">
        <f>IF($A55="","",INDEX('الدرجات'!$H$6:$H$1005,MATCH($A55,'الدرجات'!$O$6:$O$1005,0)))</f>
        <v/>
      </c>
      <c r="F55" s="19">
        <f>IF($A55="","",INDEX('الدرجات'!$F$6:$F$1005,MATCH($A55,'الدرجات'!$O$6:$O$1005,0))+INDEX('الدرجات'!$G$6:$G$1005,MATCH($A55,'الدرجات'!$O$6:$O$1005,0)))</f>
        <v/>
      </c>
      <c r="G55" s="20">
        <f>IF($A55="","",INDEX('الدرجات'!$I$6:$I$1005,MATCH($A55,'الدرجات'!$O$6:$O$1005,0)))</f>
        <v/>
      </c>
      <c r="H55" s="6">
        <f>IF($A55="","",IFERROR(INDEX('الطلاب'!$L$6:$L$305,MATCH(B55,'الطلاب'!$A$6:$A$305,0))&amp;"",""))</f>
        <v/>
      </c>
    </row>
    <row r="56">
      <c r="A56" s="6">
        <f>IF(48&lt;=$B$4,48,"")</f>
        <v/>
      </c>
      <c r="B56" s="6">
        <f>IF($A56="","",INDEX('الدرجات'!$A$6:$A$1005,MATCH($A56,'الدرجات'!$O$6:$O$1005,0))&amp;"")</f>
        <v/>
      </c>
      <c r="C56" s="6">
        <f>IF($A56="","",IFERROR(INDEX('الطلاب'!$B$6:$B$305,MATCH(B56,'الطلاب'!$A$6:$A$305,0))&amp;"",""))</f>
        <v/>
      </c>
      <c r="D56" s="6">
        <f>IF($A56="","",INDEX('الدرجات'!$B$6:$B$1005,MATCH($A56,'الدرجات'!$O$6:$O$1005,0))&amp;"")</f>
        <v/>
      </c>
      <c r="E56" s="19">
        <f>IF($A56="","",INDEX('الدرجات'!$H$6:$H$1005,MATCH($A56,'الدرجات'!$O$6:$O$1005,0)))</f>
        <v/>
      </c>
      <c r="F56" s="19">
        <f>IF($A56="","",INDEX('الدرجات'!$F$6:$F$1005,MATCH($A56,'الدرجات'!$O$6:$O$1005,0))+INDEX('الدرجات'!$G$6:$G$1005,MATCH($A56,'الدرجات'!$O$6:$O$1005,0)))</f>
        <v/>
      </c>
      <c r="G56" s="20">
        <f>IF($A56="","",INDEX('الدرجات'!$I$6:$I$1005,MATCH($A56,'الدرجات'!$O$6:$O$1005,0)))</f>
        <v/>
      </c>
      <c r="H56" s="6">
        <f>IF($A56="","",IFERROR(INDEX('الطلاب'!$L$6:$L$305,MATCH(B56,'الطلاب'!$A$6:$A$305,0))&amp;"",""))</f>
        <v/>
      </c>
    </row>
    <row r="57">
      <c r="A57" s="6">
        <f>IF(49&lt;=$B$4,49,"")</f>
        <v/>
      </c>
      <c r="B57" s="6">
        <f>IF($A57="","",INDEX('الدرجات'!$A$6:$A$1005,MATCH($A57,'الدرجات'!$O$6:$O$1005,0))&amp;"")</f>
        <v/>
      </c>
      <c r="C57" s="6">
        <f>IF($A57="","",IFERROR(INDEX('الطلاب'!$B$6:$B$305,MATCH(B57,'الطلاب'!$A$6:$A$305,0))&amp;"",""))</f>
        <v/>
      </c>
      <c r="D57" s="6">
        <f>IF($A57="","",INDEX('الدرجات'!$B$6:$B$1005,MATCH($A57,'الدرجات'!$O$6:$O$1005,0))&amp;"")</f>
        <v/>
      </c>
      <c r="E57" s="19">
        <f>IF($A57="","",INDEX('الدرجات'!$H$6:$H$1005,MATCH($A57,'الدرجات'!$O$6:$O$1005,0)))</f>
        <v/>
      </c>
      <c r="F57" s="19">
        <f>IF($A57="","",INDEX('الدرجات'!$F$6:$F$1005,MATCH($A57,'الدرجات'!$O$6:$O$1005,0))+INDEX('الدرجات'!$G$6:$G$1005,MATCH($A57,'الدرجات'!$O$6:$O$1005,0)))</f>
        <v/>
      </c>
      <c r="G57" s="20">
        <f>IF($A57="","",INDEX('الدرجات'!$I$6:$I$1005,MATCH($A57,'الدرجات'!$O$6:$O$1005,0)))</f>
        <v/>
      </c>
      <c r="H57" s="6">
        <f>IF($A57="","",IFERROR(INDEX('الطلاب'!$L$6:$L$305,MATCH(B57,'الطلاب'!$A$6:$A$305,0))&amp;"",""))</f>
        <v/>
      </c>
    </row>
    <row r="58">
      <c r="A58" s="6">
        <f>IF(50&lt;=$B$4,50,"")</f>
        <v/>
      </c>
      <c r="B58" s="6">
        <f>IF($A58="","",INDEX('الدرجات'!$A$6:$A$1005,MATCH($A58,'الدرجات'!$O$6:$O$1005,0))&amp;"")</f>
        <v/>
      </c>
      <c r="C58" s="6">
        <f>IF($A58="","",IFERROR(INDEX('الطلاب'!$B$6:$B$305,MATCH(B58,'الطلاب'!$A$6:$A$305,0))&amp;"",""))</f>
        <v/>
      </c>
      <c r="D58" s="6">
        <f>IF($A58="","",INDEX('الدرجات'!$B$6:$B$1005,MATCH($A58,'الدرجات'!$O$6:$O$1005,0))&amp;"")</f>
        <v/>
      </c>
      <c r="E58" s="19">
        <f>IF($A58="","",INDEX('الدرجات'!$H$6:$H$1005,MATCH($A58,'الدرجات'!$O$6:$O$1005,0)))</f>
        <v/>
      </c>
      <c r="F58" s="19">
        <f>IF($A58="","",INDEX('الدرجات'!$F$6:$F$1005,MATCH($A58,'الدرجات'!$O$6:$O$1005,0))+INDEX('الدرجات'!$G$6:$G$1005,MATCH($A58,'الدرجات'!$O$6:$O$1005,0)))</f>
        <v/>
      </c>
      <c r="G58" s="20">
        <f>IF($A58="","",INDEX('الدرجات'!$I$6:$I$1005,MATCH($A58,'الدرجات'!$O$6:$O$1005,0)))</f>
        <v/>
      </c>
      <c r="H58" s="6">
        <f>IF($A58="","",IFERROR(INDEX('الطلاب'!$L$6:$L$305,MATCH(B58,'الطلاب'!$A$6:$A$305,0))&amp;"",""))</f>
        <v/>
      </c>
    </row>
    <row r="59">
      <c r="A59" s="6">
        <f>IF(51&lt;=$B$4,51,"")</f>
        <v/>
      </c>
      <c r="B59" s="6">
        <f>IF($A59="","",INDEX('الدرجات'!$A$6:$A$1005,MATCH($A59,'الدرجات'!$O$6:$O$1005,0))&amp;"")</f>
        <v/>
      </c>
      <c r="C59" s="6">
        <f>IF($A59="","",IFERROR(INDEX('الطلاب'!$B$6:$B$305,MATCH(B59,'الطلاب'!$A$6:$A$305,0))&amp;"",""))</f>
        <v/>
      </c>
      <c r="D59" s="6">
        <f>IF($A59="","",INDEX('الدرجات'!$B$6:$B$1005,MATCH($A59,'الدرجات'!$O$6:$O$1005,0))&amp;"")</f>
        <v/>
      </c>
      <c r="E59" s="19">
        <f>IF($A59="","",INDEX('الدرجات'!$H$6:$H$1005,MATCH($A59,'الدرجات'!$O$6:$O$1005,0)))</f>
        <v/>
      </c>
      <c r="F59" s="19">
        <f>IF($A59="","",INDEX('الدرجات'!$F$6:$F$1005,MATCH($A59,'الدرجات'!$O$6:$O$1005,0))+INDEX('الدرجات'!$G$6:$G$1005,MATCH($A59,'الدرجات'!$O$6:$O$1005,0)))</f>
        <v/>
      </c>
      <c r="G59" s="20">
        <f>IF($A59="","",INDEX('الدرجات'!$I$6:$I$1005,MATCH($A59,'الدرجات'!$O$6:$O$1005,0)))</f>
        <v/>
      </c>
      <c r="H59" s="6">
        <f>IF($A59="","",IFERROR(INDEX('الطلاب'!$L$6:$L$305,MATCH(B59,'الطلاب'!$A$6:$A$305,0))&amp;"",""))</f>
        <v/>
      </c>
    </row>
    <row r="60">
      <c r="A60" s="6">
        <f>IF(52&lt;=$B$4,52,"")</f>
        <v/>
      </c>
      <c r="B60" s="6">
        <f>IF($A60="","",INDEX('الدرجات'!$A$6:$A$1005,MATCH($A60,'الدرجات'!$O$6:$O$1005,0))&amp;"")</f>
        <v/>
      </c>
      <c r="C60" s="6">
        <f>IF($A60="","",IFERROR(INDEX('الطلاب'!$B$6:$B$305,MATCH(B60,'الطلاب'!$A$6:$A$305,0))&amp;"",""))</f>
        <v/>
      </c>
      <c r="D60" s="6">
        <f>IF($A60="","",INDEX('الدرجات'!$B$6:$B$1005,MATCH($A60,'الدرجات'!$O$6:$O$1005,0))&amp;"")</f>
        <v/>
      </c>
      <c r="E60" s="19">
        <f>IF($A60="","",INDEX('الدرجات'!$H$6:$H$1005,MATCH($A60,'الدرجات'!$O$6:$O$1005,0)))</f>
        <v/>
      </c>
      <c r="F60" s="19">
        <f>IF($A60="","",INDEX('الدرجات'!$F$6:$F$1005,MATCH($A60,'الدرجات'!$O$6:$O$1005,0))+INDEX('الدرجات'!$G$6:$G$1005,MATCH($A60,'الدرجات'!$O$6:$O$1005,0)))</f>
        <v/>
      </c>
      <c r="G60" s="20">
        <f>IF($A60="","",INDEX('الدرجات'!$I$6:$I$1005,MATCH($A60,'الدرجات'!$O$6:$O$1005,0)))</f>
        <v/>
      </c>
      <c r="H60" s="6">
        <f>IF($A60="","",IFERROR(INDEX('الطلاب'!$L$6:$L$305,MATCH(B60,'الطلاب'!$A$6:$A$305,0))&amp;"",""))</f>
        <v/>
      </c>
    </row>
    <row r="61">
      <c r="A61" s="6">
        <f>IF(53&lt;=$B$4,53,"")</f>
        <v/>
      </c>
      <c r="B61" s="6">
        <f>IF($A61="","",INDEX('الدرجات'!$A$6:$A$1005,MATCH($A61,'الدرجات'!$O$6:$O$1005,0))&amp;"")</f>
        <v/>
      </c>
      <c r="C61" s="6">
        <f>IF($A61="","",IFERROR(INDEX('الطلاب'!$B$6:$B$305,MATCH(B61,'الطلاب'!$A$6:$A$305,0))&amp;"",""))</f>
        <v/>
      </c>
      <c r="D61" s="6">
        <f>IF($A61="","",INDEX('الدرجات'!$B$6:$B$1005,MATCH($A61,'الدرجات'!$O$6:$O$1005,0))&amp;"")</f>
        <v/>
      </c>
      <c r="E61" s="19">
        <f>IF($A61="","",INDEX('الدرجات'!$H$6:$H$1005,MATCH($A61,'الدرجات'!$O$6:$O$1005,0)))</f>
        <v/>
      </c>
      <c r="F61" s="19">
        <f>IF($A61="","",INDEX('الدرجات'!$F$6:$F$1005,MATCH($A61,'الدرجات'!$O$6:$O$1005,0))+INDEX('الدرجات'!$G$6:$G$1005,MATCH($A61,'الدرجات'!$O$6:$O$1005,0)))</f>
        <v/>
      </c>
      <c r="G61" s="20">
        <f>IF($A61="","",INDEX('الدرجات'!$I$6:$I$1005,MATCH($A61,'الدرجات'!$O$6:$O$1005,0)))</f>
        <v/>
      </c>
      <c r="H61" s="6">
        <f>IF($A61="","",IFERROR(INDEX('الطلاب'!$L$6:$L$305,MATCH(B61,'الطلاب'!$A$6:$A$305,0))&amp;"",""))</f>
        <v/>
      </c>
    </row>
    <row r="62">
      <c r="A62" s="6">
        <f>IF(54&lt;=$B$4,54,"")</f>
        <v/>
      </c>
      <c r="B62" s="6">
        <f>IF($A62="","",INDEX('الدرجات'!$A$6:$A$1005,MATCH($A62,'الدرجات'!$O$6:$O$1005,0))&amp;"")</f>
        <v/>
      </c>
      <c r="C62" s="6">
        <f>IF($A62="","",IFERROR(INDEX('الطلاب'!$B$6:$B$305,MATCH(B62,'الطلاب'!$A$6:$A$305,0))&amp;"",""))</f>
        <v/>
      </c>
      <c r="D62" s="6">
        <f>IF($A62="","",INDEX('الدرجات'!$B$6:$B$1005,MATCH($A62,'الدرجات'!$O$6:$O$1005,0))&amp;"")</f>
        <v/>
      </c>
      <c r="E62" s="19">
        <f>IF($A62="","",INDEX('الدرجات'!$H$6:$H$1005,MATCH($A62,'الدرجات'!$O$6:$O$1005,0)))</f>
        <v/>
      </c>
      <c r="F62" s="19">
        <f>IF($A62="","",INDEX('الدرجات'!$F$6:$F$1005,MATCH($A62,'الدرجات'!$O$6:$O$1005,0))+INDEX('الدرجات'!$G$6:$G$1005,MATCH($A62,'الدرجات'!$O$6:$O$1005,0)))</f>
        <v/>
      </c>
      <c r="G62" s="20">
        <f>IF($A62="","",INDEX('الدرجات'!$I$6:$I$1005,MATCH($A62,'الدرجات'!$O$6:$O$1005,0)))</f>
        <v/>
      </c>
      <c r="H62" s="6">
        <f>IF($A62="","",IFERROR(INDEX('الطلاب'!$L$6:$L$305,MATCH(B62,'الطلاب'!$A$6:$A$305,0))&amp;"",""))</f>
        <v/>
      </c>
    </row>
    <row r="63">
      <c r="A63" s="6">
        <f>IF(55&lt;=$B$4,55,"")</f>
        <v/>
      </c>
      <c r="B63" s="6">
        <f>IF($A63="","",INDEX('الدرجات'!$A$6:$A$1005,MATCH($A63,'الدرجات'!$O$6:$O$1005,0))&amp;"")</f>
        <v/>
      </c>
      <c r="C63" s="6">
        <f>IF($A63="","",IFERROR(INDEX('الطلاب'!$B$6:$B$305,MATCH(B63,'الطلاب'!$A$6:$A$305,0))&amp;"",""))</f>
        <v/>
      </c>
      <c r="D63" s="6">
        <f>IF($A63="","",INDEX('الدرجات'!$B$6:$B$1005,MATCH($A63,'الدرجات'!$O$6:$O$1005,0))&amp;"")</f>
        <v/>
      </c>
      <c r="E63" s="19">
        <f>IF($A63="","",INDEX('الدرجات'!$H$6:$H$1005,MATCH($A63,'الدرجات'!$O$6:$O$1005,0)))</f>
        <v/>
      </c>
      <c r="F63" s="19">
        <f>IF($A63="","",INDEX('الدرجات'!$F$6:$F$1005,MATCH($A63,'الدرجات'!$O$6:$O$1005,0))+INDEX('الدرجات'!$G$6:$G$1005,MATCH($A63,'الدرجات'!$O$6:$O$1005,0)))</f>
        <v/>
      </c>
      <c r="G63" s="20">
        <f>IF($A63="","",INDEX('الدرجات'!$I$6:$I$1005,MATCH($A63,'الدرجات'!$O$6:$O$1005,0)))</f>
        <v/>
      </c>
      <c r="H63" s="6">
        <f>IF($A63="","",IFERROR(INDEX('الطلاب'!$L$6:$L$305,MATCH(B63,'الطلاب'!$A$6:$A$305,0))&amp;"",""))</f>
        <v/>
      </c>
    </row>
    <row r="64">
      <c r="A64" s="6">
        <f>IF(56&lt;=$B$4,56,"")</f>
        <v/>
      </c>
      <c r="B64" s="6">
        <f>IF($A64="","",INDEX('الدرجات'!$A$6:$A$1005,MATCH($A64,'الدرجات'!$O$6:$O$1005,0))&amp;"")</f>
        <v/>
      </c>
      <c r="C64" s="6">
        <f>IF($A64="","",IFERROR(INDEX('الطلاب'!$B$6:$B$305,MATCH(B64,'الطلاب'!$A$6:$A$305,0))&amp;"",""))</f>
        <v/>
      </c>
      <c r="D64" s="6">
        <f>IF($A64="","",INDEX('الدرجات'!$B$6:$B$1005,MATCH($A64,'الدرجات'!$O$6:$O$1005,0))&amp;"")</f>
        <v/>
      </c>
      <c r="E64" s="19">
        <f>IF($A64="","",INDEX('الدرجات'!$H$6:$H$1005,MATCH($A64,'الدرجات'!$O$6:$O$1005,0)))</f>
        <v/>
      </c>
      <c r="F64" s="19">
        <f>IF($A64="","",INDEX('الدرجات'!$F$6:$F$1005,MATCH($A64,'الدرجات'!$O$6:$O$1005,0))+INDEX('الدرجات'!$G$6:$G$1005,MATCH($A64,'الدرجات'!$O$6:$O$1005,0)))</f>
        <v/>
      </c>
      <c r="G64" s="20">
        <f>IF($A64="","",INDEX('الدرجات'!$I$6:$I$1005,MATCH($A64,'الدرجات'!$O$6:$O$1005,0)))</f>
        <v/>
      </c>
      <c r="H64" s="6">
        <f>IF($A64="","",IFERROR(INDEX('الطلاب'!$L$6:$L$305,MATCH(B64,'الطلاب'!$A$6:$A$305,0))&amp;"",""))</f>
        <v/>
      </c>
    </row>
    <row r="65">
      <c r="A65" s="6">
        <f>IF(57&lt;=$B$4,57,"")</f>
        <v/>
      </c>
      <c r="B65" s="6">
        <f>IF($A65="","",INDEX('الدرجات'!$A$6:$A$1005,MATCH($A65,'الدرجات'!$O$6:$O$1005,0))&amp;"")</f>
        <v/>
      </c>
      <c r="C65" s="6">
        <f>IF($A65="","",IFERROR(INDEX('الطلاب'!$B$6:$B$305,MATCH(B65,'الطلاب'!$A$6:$A$305,0))&amp;"",""))</f>
        <v/>
      </c>
      <c r="D65" s="6">
        <f>IF($A65="","",INDEX('الدرجات'!$B$6:$B$1005,MATCH($A65,'الدرجات'!$O$6:$O$1005,0))&amp;"")</f>
        <v/>
      </c>
      <c r="E65" s="19">
        <f>IF($A65="","",INDEX('الدرجات'!$H$6:$H$1005,MATCH($A65,'الدرجات'!$O$6:$O$1005,0)))</f>
        <v/>
      </c>
      <c r="F65" s="19">
        <f>IF($A65="","",INDEX('الدرجات'!$F$6:$F$1005,MATCH($A65,'الدرجات'!$O$6:$O$1005,0))+INDEX('الدرجات'!$G$6:$G$1005,MATCH($A65,'الدرجات'!$O$6:$O$1005,0)))</f>
        <v/>
      </c>
      <c r="G65" s="20">
        <f>IF($A65="","",INDEX('الدرجات'!$I$6:$I$1005,MATCH($A65,'الدرجات'!$O$6:$O$1005,0)))</f>
        <v/>
      </c>
      <c r="H65" s="6">
        <f>IF($A65="","",IFERROR(INDEX('الطلاب'!$L$6:$L$305,MATCH(B65,'الطلاب'!$A$6:$A$305,0))&amp;"",""))</f>
        <v/>
      </c>
    </row>
    <row r="66">
      <c r="A66" s="6">
        <f>IF(58&lt;=$B$4,58,"")</f>
        <v/>
      </c>
      <c r="B66" s="6">
        <f>IF($A66="","",INDEX('الدرجات'!$A$6:$A$1005,MATCH($A66,'الدرجات'!$O$6:$O$1005,0))&amp;"")</f>
        <v/>
      </c>
      <c r="C66" s="6">
        <f>IF($A66="","",IFERROR(INDEX('الطلاب'!$B$6:$B$305,MATCH(B66,'الطلاب'!$A$6:$A$305,0))&amp;"",""))</f>
        <v/>
      </c>
      <c r="D66" s="6">
        <f>IF($A66="","",INDEX('الدرجات'!$B$6:$B$1005,MATCH($A66,'الدرجات'!$O$6:$O$1005,0))&amp;"")</f>
        <v/>
      </c>
      <c r="E66" s="19">
        <f>IF($A66="","",INDEX('الدرجات'!$H$6:$H$1005,MATCH($A66,'الدرجات'!$O$6:$O$1005,0)))</f>
        <v/>
      </c>
      <c r="F66" s="19">
        <f>IF($A66="","",INDEX('الدرجات'!$F$6:$F$1005,MATCH($A66,'الدرجات'!$O$6:$O$1005,0))+INDEX('الدرجات'!$G$6:$G$1005,MATCH($A66,'الدرجات'!$O$6:$O$1005,0)))</f>
        <v/>
      </c>
      <c r="G66" s="20">
        <f>IF($A66="","",INDEX('الدرجات'!$I$6:$I$1005,MATCH($A66,'الدرجات'!$O$6:$O$1005,0)))</f>
        <v/>
      </c>
      <c r="H66" s="6">
        <f>IF($A66="","",IFERROR(INDEX('الطلاب'!$L$6:$L$305,MATCH(B66,'الطلاب'!$A$6:$A$305,0))&amp;"",""))</f>
        <v/>
      </c>
    </row>
    <row r="67">
      <c r="A67" s="6">
        <f>IF(59&lt;=$B$4,59,"")</f>
        <v/>
      </c>
      <c r="B67" s="6">
        <f>IF($A67="","",INDEX('الدرجات'!$A$6:$A$1005,MATCH($A67,'الدرجات'!$O$6:$O$1005,0))&amp;"")</f>
        <v/>
      </c>
      <c r="C67" s="6">
        <f>IF($A67="","",IFERROR(INDEX('الطلاب'!$B$6:$B$305,MATCH(B67,'الطلاب'!$A$6:$A$305,0))&amp;"",""))</f>
        <v/>
      </c>
      <c r="D67" s="6">
        <f>IF($A67="","",INDEX('الدرجات'!$B$6:$B$1005,MATCH($A67,'الدرجات'!$O$6:$O$1005,0))&amp;"")</f>
        <v/>
      </c>
      <c r="E67" s="19">
        <f>IF($A67="","",INDEX('الدرجات'!$H$6:$H$1005,MATCH($A67,'الدرجات'!$O$6:$O$1005,0)))</f>
        <v/>
      </c>
      <c r="F67" s="19">
        <f>IF($A67="","",INDEX('الدرجات'!$F$6:$F$1005,MATCH($A67,'الدرجات'!$O$6:$O$1005,0))+INDEX('الدرجات'!$G$6:$G$1005,MATCH($A67,'الدرجات'!$O$6:$O$1005,0)))</f>
        <v/>
      </c>
      <c r="G67" s="20">
        <f>IF($A67="","",INDEX('الدرجات'!$I$6:$I$1005,MATCH($A67,'الدرجات'!$O$6:$O$1005,0)))</f>
        <v/>
      </c>
      <c r="H67" s="6">
        <f>IF($A67="","",IFERROR(INDEX('الطلاب'!$L$6:$L$305,MATCH(B67,'الطلاب'!$A$6:$A$305,0))&amp;"",""))</f>
        <v/>
      </c>
    </row>
    <row r="68">
      <c r="A68" s="6">
        <f>IF(60&lt;=$B$4,60,"")</f>
        <v/>
      </c>
      <c r="B68" s="6">
        <f>IF($A68="","",INDEX('الدرجات'!$A$6:$A$1005,MATCH($A68,'الدرجات'!$O$6:$O$1005,0))&amp;"")</f>
        <v/>
      </c>
      <c r="C68" s="6">
        <f>IF($A68="","",IFERROR(INDEX('الطلاب'!$B$6:$B$305,MATCH(B68,'الطلاب'!$A$6:$A$305,0))&amp;"",""))</f>
        <v/>
      </c>
      <c r="D68" s="6">
        <f>IF($A68="","",INDEX('الدرجات'!$B$6:$B$1005,MATCH($A68,'الدرجات'!$O$6:$O$1005,0))&amp;"")</f>
        <v/>
      </c>
      <c r="E68" s="19">
        <f>IF($A68="","",INDEX('الدرجات'!$H$6:$H$1005,MATCH($A68,'الدرجات'!$O$6:$O$1005,0)))</f>
        <v/>
      </c>
      <c r="F68" s="19">
        <f>IF($A68="","",INDEX('الدرجات'!$F$6:$F$1005,MATCH($A68,'الدرجات'!$O$6:$O$1005,0))+INDEX('الدرجات'!$G$6:$G$1005,MATCH($A68,'الدرجات'!$O$6:$O$1005,0)))</f>
        <v/>
      </c>
      <c r="G68" s="20">
        <f>IF($A68="","",INDEX('الدرجات'!$I$6:$I$1005,MATCH($A68,'الدرجات'!$O$6:$O$1005,0)))</f>
        <v/>
      </c>
      <c r="H68" s="6">
        <f>IF($A68="","",IFERROR(INDEX('الطلاب'!$L$6:$L$305,MATCH(B68,'الطلاب'!$A$6:$A$305,0))&amp;"",""))</f>
        <v/>
      </c>
    </row>
    <row r="69">
      <c r="A69" s="6">
        <f>IF(61&lt;=$B$4,61,"")</f>
        <v/>
      </c>
      <c r="B69" s="6">
        <f>IF($A69="","",INDEX('الدرجات'!$A$6:$A$1005,MATCH($A69,'الدرجات'!$O$6:$O$1005,0))&amp;"")</f>
        <v/>
      </c>
      <c r="C69" s="6">
        <f>IF($A69="","",IFERROR(INDEX('الطلاب'!$B$6:$B$305,MATCH(B69,'الطلاب'!$A$6:$A$305,0))&amp;"",""))</f>
        <v/>
      </c>
      <c r="D69" s="6">
        <f>IF($A69="","",INDEX('الدرجات'!$B$6:$B$1005,MATCH($A69,'الدرجات'!$O$6:$O$1005,0))&amp;"")</f>
        <v/>
      </c>
      <c r="E69" s="19">
        <f>IF($A69="","",INDEX('الدرجات'!$H$6:$H$1005,MATCH($A69,'الدرجات'!$O$6:$O$1005,0)))</f>
        <v/>
      </c>
      <c r="F69" s="19">
        <f>IF($A69="","",INDEX('الدرجات'!$F$6:$F$1005,MATCH($A69,'الدرجات'!$O$6:$O$1005,0))+INDEX('الدرجات'!$G$6:$G$1005,MATCH($A69,'الدرجات'!$O$6:$O$1005,0)))</f>
        <v/>
      </c>
      <c r="G69" s="20">
        <f>IF($A69="","",INDEX('الدرجات'!$I$6:$I$1005,MATCH($A69,'الدرجات'!$O$6:$O$1005,0)))</f>
        <v/>
      </c>
      <c r="H69" s="6">
        <f>IF($A69="","",IFERROR(INDEX('الطلاب'!$L$6:$L$305,MATCH(B69,'الطلاب'!$A$6:$A$305,0))&amp;"",""))</f>
        <v/>
      </c>
    </row>
    <row r="70">
      <c r="A70" s="6">
        <f>IF(62&lt;=$B$4,62,"")</f>
        <v/>
      </c>
      <c r="B70" s="6">
        <f>IF($A70="","",INDEX('الدرجات'!$A$6:$A$1005,MATCH($A70,'الدرجات'!$O$6:$O$1005,0))&amp;"")</f>
        <v/>
      </c>
      <c r="C70" s="6">
        <f>IF($A70="","",IFERROR(INDEX('الطلاب'!$B$6:$B$305,MATCH(B70,'الطلاب'!$A$6:$A$305,0))&amp;"",""))</f>
        <v/>
      </c>
      <c r="D70" s="6">
        <f>IF($A70="","",INDEX('الدرجات'!$B$6:$B$1005,MATCH($A70,'الدرجات'!$O$6:$O$1005,0))&amp;"")</f>
        <v/>
      </c>
      <c r="E70" s="19">
        <f>IF($A70="","",INDEX('الدرجات'!$H$6:$H$1005,MATCH($A70,'الدرجات'!$O$6:$O$1005,0)))</f>
        <v/>
      </c>
      <c r="F70" s="19">
        <f>IF($A70="","",INDEX('الدرجات'!$F$6:$F$1005,MATCH($A70,'الدرجات'!$O$6:$O$1005,0))+INDEX('الدرجات'!$G$6:$G$1005,MATCH($A70,'الدرجات'!$O$6:$O$1005,0)))</f>
        <v/>
      </c>
      <c r="G70" s="20">
        <f>IF($A70="","",INDEX('الدرجات'!$I$6:$I$1005,MATCH($A70,'الدرجات'!$O$6:$O$1005,0)))</f>
        <v/>
      </c>
      <c r="H70" s="6">
        <f>IF($A70="","",IFERROR(INDEX('الطلاب'!$L$6:$L$305,MATCH(B70,'الطلاب'!$A$6:$A$305,0))&amp;"",""))</f>
        <v/>
      </c>
    </row>
    <row r="71">
      <c r="A71" s="6">
        <f>IF(63&lt;=$B$4,63,"")</f>
        <v/>
      </c>
      <c r="B71" s="6">
        <f>IF($A71="","",INDEX('الدرجات'!$A$6:$A$1005,MATCH($A71,'الدرجات'!$O$6:$O$1005,0))&amp;"")</f>
        <v/>
      </c>
      <c r="C71" s="6">
        <f>IF($A71="","",IFERROR(INDEX('الطلاب'!$B$6:$B$305,MATCH(B71,'الطلاب'!$A$6:$A$305,0))&amp;"",""))</f>
        <v/>
      </c>
      <c r="D71" s="6">
        <f>IF($A71="","",INDEX('الدرجات'!$B$6:$B$1005,MATCH($A71,'الدرجات'!$O$6:$O$1005,0))&amp;"")</f>
        <v/>
      </c>
      <c r="E71" s="19">
        <f>IF($A71="","",INDEX('الدرجات'!$H$6:$H$1005,MATCH($A71,'الدرجات'!$O$6:$O$1005,0)))</f>
        <v/>
      </c>
      <c r="F71" s="19">
        <f>IF($A71="","",INDEX('الدرجات'!$F$6:$F$1005,MATCH($A71,'الدرجات'!$O$6:$O$1005,0))+INDEX('الدرجات'!$G$6:$G$1005,MATCH($A71,'الدرجات'!$O$6:$O$1005,0)))</f>
        <v/>
      </c>
      <c r="G71" s="20">
        <f>IF($A71="","",INDEX('الدرجات'!$I$6:$I$1005,MATCH($A71,'الدرجات'!$O$6:$O$1005,0)))</f>
        <v/>
      </c>
      <c r="H71" s="6">
        <f>IF($A71="","",IFERROR(INDEX('الطلاب'!$L$6:$L$305,MATCH(B71,'الطلاب'!$A$6:$A$305,0))&amp;"",""))</f>
        <v/>
      </c>
    </row>
    <row r="72">
      <c r="A72" s="6">
        <f>IF(64&lt;=$B$4,64,"")</f>
        <v/>
      </c>
      <c r="B72" s="6">
        <f>IF($A72="","",INDEX('الدرجات'!$A$6:$A$1005,MATCH($A72,'الدرجات'!$O$6:$O$1005,0))&amp;"")</f>
        <v/>
      </c>
      <c r="C72" s="6">
        <f>IF($A72="","",IFERROR(INDEX('الطلاب'!$B$6:$B$305,MATCH(B72,'الطلاب'!$A$6:$A$305,0))&amp;"",""))</f>
        <v/>
      </c>
      <c r="D72" s="6">
        <f>IF($A72="","",INDEX('الدرجات'!$B$6:$B$1005,MATCH($A72,'الدرجات'!$O$6:$O$1005,0))&amp;"")</f>
        <v/>
      </c>
      <c r="E72" s="19">
        <f>IF($A72="","",INDEX('الدرجات'!$H$6:$H$1005,MATCH($A72,'الدرجات'!$O$6:$O$1005,0)))</f>
        <v/>
      </c>
      <c r="F72" s="19">
        <f>IF($A72="","",INDEX('الدرجات'!$F$6:$F$1005,MATCH($A72,'الدرجات'!$O$6:$O$1005,0))+INDEX('الدرجات'!$G$6:$G$1005,MATCH($A72,'الدرجات'!$O$6:$O$1005,0)))</f>
        <v/>
      </c>
      <c r="G72" s="20">
        <f>IF($A72="","",INDEX('الدرجات'!$I$6:$I$1005,MATCH($A72,'الدرجات'!$O$6:$O$1005,0)))</f>
        <v/>
      </c>
      <c r="H72" s="6">
        <f>IF($A72="","",IFERROR(INDEX('الطلاب'!$L$6:$L$305,MATCH(B72,'الطلاب'!$A$6:$A$305,0))&amp;"",""))</f>
        <v/>
      </c>
    </row>
    <row r="73">
      <c r="A73" s="6">
        <f>IF(65&lt;=$B$4,65,"")</f>
        <v/>
      </c>
      <c r="B73" s="6">
        <f>IF($A73="","",INDEX('الدرجات'!$A$6:$A$1005,MATCH($A73,'الدرجات'!$O$6:$O$1005,0))&amp;"")</f>
        <v/>
      </c>
      <c r="C73" s="6">
        <f>IF($A73="","",IFERROR(INDEX('الطلاب'!$B$6:$B$305,MATCH(B73,'الطلاب'!$A$6:$A$305,0))&amp;"",""))</f>
        <v/>
      </c>
      <c r="D73" s="6">
        <f>IF($A73="","",INDEX('الدرجات'!$B$6:$B$1005,MATCH($A73,'الدرجات'!$O$6:$O$1005,0))&amp;"")</f>
        <v/>
      </c>
      <c r="E73" s="19">
        <f>IF($A73="","",INDEX('الدرجات'!$H$6:$H$1005,MATCH($A73,'الدرجات'!$O$6:$O$1005,0)))</f>
        <v/>
      </c>
      <c r="F73" s="19">
        <f>IF($A73="","",INDEX('الدرجات'!$F$6:$F$1005,MATCH($A73,'الدرجات'!$O$6:$O$1005,0))+INDEX('الدرجات'!$G$6:$G$1005,MATCH($A73,'الدرجات'!$O$6:$O$1005,0)))</f>
        <v/>
      </c>
      <c r="G73" s="20">
        <f>IF($A73="","",INDEX('الدرجات'!$I$6:$I$1005,MATCH($A73,'الدرجات'!$O$6:$O$1005,0)))</f>
        <v/>
      </c>
      <c r="H73" s="6">
        <f>IF($A73="","",IFERROR(INDEX('الطلاب'!$L$6:$L$305,MATCH(B73,'الطلاب'!$A$6:$A$305,0))&amp;"",""))</f>
        <v/>
      </c>
    </row>
    <row r="74">
      <c r="A74" s="6">
        <f>IF(66&lt;=$B$4,66,"")</f>
        <v/>
      </c>
      <c r="B74" s="6">
        <f>IF($A74="","",INDEX('الدرجات'!$A$6:$A$1005,MATCH($A74,'الدرجات'!$O$6:$O$1005,0))&amp;"")</f>
        <v/>
      </c>
      <c r="C74" s="6">
        <f>IF($A74="","",IFERROR(INDEX('الطلاب'!$B$6:$B$305,MATCH(B74,'الطلاب'!$A$6:$A$305,0))&amp;"",""))</f>
        <v/>
      </c>
      <c r="D74" s="6">
        <f>IF($A74="","",INDEX('الدرجات'!$B$6:$B$1005,MATCH($A74,'الدرجات'!$O$6:$O$1005,0))&amp;"")</f>
        <v/>
      </c>
      <c r="E74" s="19">
        <f>IF($A74="","",INDEX('الدرجات'!$H$6:$H$1005,MATCH($A74,'الدرجات'!$O$6:$O$1005,0)))</f>
        <v/>
      </c>
      <c r="F74" s="19">
        <f>IF($A74="","",INDEX('الدرجات'!$F$6:$F$1005,MATCH($A74,'الدرجات'!$O$6:$O$1005,0))+INDEX('الدرجات'!$G$6:$G$1005,MATCH($A74,'الدرجات'!$O$6:$O$1005,0)))</f>
        <v/>
      </c>
      <c r="G74" s="20">
        <f>IF($A74="","",INDEX('الدرجات'!$I$6:$I$1005,MATCH($A74,'الدرجات'!$O$6:$O$1005,0)))</f>
        <v/>
      </c>
      <c r="H74" s="6">
        <f>IF($A74="","",IFERROR(INDEX('الطلاب'!$L$6:$L$305,MATCH(B74,'الطلاب'!$A$6:$A$305,0))&amp;"",""))</f>
        <v/>
      </c>
    </row>
    <row r="75">
      <c r="A75" s="6">
        <f>IF(67&lt;=$B$4,67,"")</f>
        <v/>
      </c>
      <c r="B75" s="6">
        <f>IF($A75="","",INDEX('الدرجات'!$A$6:$A$1005,MATCH($A75,'الدرجات'!$O$6:$O$1005,0))&amp;"")</f>
        <v/>
      </c>
      <c r="C75" s="6">
        <f>IF($A75="","",IFERROR(INDEX('الطلاب'!$B$6:$B$305,MATCH(B75,'الطلاب'!$A$6:$A$305,0))&amp;"",""))</f>
        <v/>
      </c>
      <c r="D75" s="6">
        <f>IF($A75="","",INDEX('الدرجات'!$B$6:$B$1005,MATCH($A75,'الدرجات'!$O$6:$O$1005,0))&amp;"")</f>
        <v/>
      </c>
      <c r="E75" s="19">
        <f>IF($A75="","",INDEX('الدرجات'!$H$6:$H$1005,MATCH($A75,'الدرجات'!$O$6:$O$1005,0)))</f>
        <v/>
      </c>
      <c r="F75" s="19">
        <f>IF($A75="","",INDEX('الدرجات'!$F$6:$F$1005,MATCH($A75,'الدرجات'!$O$6:$O$1005,0))+INDEX('الدرجات'!$G$6:$G$1005,MATCH($A75,'الدرجات'!$O$6:$O$1005,0)))</f>
        <v/>
      </c>
      <c r="G75" s="20">
        <f>IF($A75="","",INDEX('الدرجات'!$I$6:$I$1005,MATCH($A75,'الدرجات'!$O$6:$O$1005,0)))</f>
        <v/>
      </c>
      <c r="H75" s="6">
        <f>IF($A75="","",IFERROR(INDEX('الطلاب'!$L$6:$L$305,MATCH(B75,'الطلاب'!$A$6:$A$305,0))&amp;"",""))</f>
        <v/>
      </c>
    </row>
    <row r="76">
      <c r="A76" s="6">
        <f>IF(68&lt;=$B$4,68,"")</f>
        <v/>
      </c>
      <c r="B76" s="6">
        <f>IF($A76="","",INDEX('الدرجات'!$A$6:$A$1005,MATCH($A76,'الدرجات'!$O$6:$O$1005,0))&amp;"")</f>
        <v/>
      </c>
      <c r="C76" s="6">
        <f>IF($A76="","",IFERROR(INDEX('الطلاب'!$B$6:$B$305,MATCH(B76,'الطلاب'!$A$6:$A$305,0))&amp;"",""))</f>
        <v/>
      </c>
      <c r="D76" s="6">
        <f>IF($A76="","",INDEX('الدرجات'!$B$6:$B$1005,MATCH($A76,'الدرجات'!$O$6:$O$1005,0))&amp;"")</f>
        <v/>
      </c>
      <c r="E76" s="19">
        <f>IF($A76="","",INDEX('الدرجات'!$H$6:$H$1005,MATCH($A76,'الدرجات'!$O$6:$O$1005,0)))</f>
        <v/>
      </c>
      <c r="F76" s="19">
        <f>IF($A76="","",INDEX('الدرجات'!$F$6:$F$1005,MATCH($A76,'الدرجات'!$O$6:$O$1005,0))+INDEX('الدرجات'!$G$6:$G$1005,MATCH($A76,'الدرجات'!$O$6:$O$1005,0)))</f>
        <v/>
      </c>
      <c r="G76" s="20">
        <f>IF($A76="","",INDEX('الدرجات'!$I$6:$I$1005,MATCH($A76,'الدرجات'!$O$6:$O$1005,0)))</f>
        <v/>
      </c>
      <c r="H76" s="6">
        <f>IF($A76="","",IFERROR(INDEX('الطلاب'!$L$6:$L$305,MATCH(B76,'الطلاب'!$A$6:$A$305,0))&amp;"",""))</f>
        <v/>
      </c>
    </row>
    <row r="77">
      <c r="A77" s="6">
        <f>IF(69&lt;=$B$4,69,"")</f>
        <v/>
      </c>
      <c r="B77" s="6">
        <f>IF($A77="","",INDEX('الدرجات'!$A$6:$A$1005,MATCH($A77,'الدرجات'!$O$6:$O$1005,0))&amp;"")</f>
        <v/>
      </c>
      <c r="C77" s="6">
        <f>IF($A77="","",IFERROR(INDEX('الطلاب'!$B$6:$B$305,MATCH(B77,'الطلاب'!$A$6:$A$305,0))&amp;"",""))</f>
        <v/>
      </c>
      <c r="D77" s="6">
        <f>IF($A77="","",INDEX('الدرجات'!$B$6:$B$1005,MATCH($A77,'الدرجات'!$O$6:$O$1005,0))&amp;"")</f>
        <v/>
      </c>
      <c r="E77" s="19">
        <f>IF($A77="","",INDEX('الدرجات'!$H$6:$H$1005,MATCH($A77,'الدرجات'!$O$6:$O$1005,0)))</f>
        <v/>
      </c>
      <c r="F77" s="19">
        <f>IF($A77="","",INDEX('الدرجات'!$F$6:$F$1005,MATCH($A77,'الدرجات'!$O$6:$O$1005,0))+INDEX('الدرجات'!$G$6:$G$1005,MATCH($A77,'الدرجات'!$O$6:$O$1005,0)))</f>
        <v/>
      </c>
      <c r="G77" s="20">
        <f>IF($A77="","",INDEX('الدرجات'!$I$6:$I$1005,MATCH($A77,'الدرجات'!$O$6:$O$1005,0)))</f>
        <v/>
      </c>
      <c r="H77" s="6">
        <f>IF($A77="","",IFERROR(INDEX('الطلاب'!$L$6:$L$305,MATCH(B77,'الطلاب'!$A$6:$A$305,0))&amp;"",""))</f>
        <v/>
      </c>
    </row>
    <row r="78">
      <c r="A78" s="6">
        <f>IF(70&lt;=$B$4,70,"")</f>
        <v/>
      </c>
      <c r="B78" s="6">
        <f>IF($A78="","",INDEX('الدرجات'!$A$6:$A$1005,MATCH($A78,'الدرجات'!$O$6:$O$1005,0))&amp;"")</f>
        <v/>
      </c>
      <c r="C78" s="6">
        <f>IF($A78="","",IFERROR(INDEX('الطلاب'!$B$6:$B$305,MATCH(B78,'الطلاب'!$A$6:$A$305,0))&amp;"",""))</f>
        <v/>
      </c>
      <c r="D78" s="6">
        <f>IF($A78="","",INDEX('الدرجات'!$B$6:$B$1005,MATCH($A78,'الدرجات'!$O$6:$O$1005,0))&amp;"")</f>
        <v/>
      </c>
      <c r="E78" s="19">
        <f>IF($A78="","",INDEX('الدرجات'!$H$6:$H$1005,MATCH($A78,'الدرجات'!$O$6:$O$1005,0)))</f>
        <v/>
      </c>
      <c r="F78" s="19">
        <f>IF($A78="","",INDEX('الدرجات'!$F$6:$F$1005,MATCH($A78,'الدرجات'!$O$6:$O$1005,0))+INDEX('الدرجات'!$G$6:$G$1005,MATCH($A78,'الدرجات'!$O$6:$O$1005,0)))</f>
        <v/>
      </c>
      <c r="G78" s="20">
        <f>IF($A78="","",INDEX('الدرجات'!$I$6:$I$1005,MATCH($A78,'الدرجات'!$O$6:$O$1005,0)))</f>
        <v/>
      </c>
      <c r="H78" s="6">
        <f>IF($A78="","",IFERROR(INDEX('الطلاب'!$L$6:$L$305,MATCH(B78,'الطلاب'!$A$6:$A$305,0))&amp;"",""))</f>
        <v/>
      </c>
    </row>
    <row r="79">
      <c r="A79" s="6">
        <f>IF(71&lt;=$B$4,71,"")</f>
        <v/>
      </c>
      <c r="B79" s="6">
        <f>IF($A79="","",INDEX('الدرجات'!$A$6:$A$1005,MATCH($A79,'الدرجات'!$O$6:$O$1005,0))&amp;"")</f>
        <v/>
      </c>
      <c r="C79" s="6">
        <f>IF($A79="","",IFERROR(INDEX('الطلاب'!$B$6:$B$305,MATCH(B79,'الطلاب'!$A$6:$A$305,0))&amp;"",""))</f>
        <v/>
      </c>
      <c r="D79" s="6">
        <f>IF($A79="","",INDEX('الدرجات'!$B$6:$B$1005,MATCH($A79,'الدرجات'!$O$6:$O$1005,0))&amp;"")</f>
        <v/>
      </c>
      <c r="E79" s="19">
        <f>IF($A79="","",INDEX('الدرجات'!$H$6:$H$1005,MATCH($A79,'الدرجات'!$O$6:$O$1005,0)))</f>
        <v/>
      </c>
      <c r="F79" s="19">
        <f>IF($A79="","",INDEX('الدرجات'!$F$6:$F$1005,MATCH($A79,'الدرجات'!$O$6:$O$1005,0))+INDEX('الدرجات'!$G$6:$G$1005,MATCH($A79,'الدرجات'!$O$6:$O$1005,0)))</f>
        <v/>
      </c>
      <c r="G79" s="20">
        <f>IF($A79="","",INDEX('الدرجات'!$I$6:$I$1005,MATCH($A79,'الدرجات'!$O$6:$O$1005,0)))</f>
        <v/>
      </c>
      <c r="H79" s="6">
        <f>IF($A79="","",IFERROR(INDEX('الطلاب'!$L$6:$L$305,MATCH(B79,'الطلاب'!$A$6:$A$305,0))&amp;"",""))</f>
        <v/>
      </c>
    </row>
    <row r="80">
      <c r="A80" s="6">
        <f>IF(72&lt;=$B$4,72,"")</f>
        <v/>
      </c>
      <c r="B80" s="6">
        <f>IF($A80="","",INDEX('الدرجات'!$A$6:$A$1005,MATCH($A80,'الدرجات'!$O$6:$O$1005,0))&amp;"")</f>
        <v/>
      </c>
      <c r="C80" s="6">
        <f>IF($A80="","",IFERROR(INDEX('الطلاب'!$B$6:$B$305,MATCH(B80,'الطلاب'!$A$6:$A$305,0))&amp;"",""))</f>
        <v/>
      </c>
      <c r="D80" s="6">
        <f>IF($A80="","",INDEX('الدرجات'!$B$6:$B$1005,MATCH($A80,'الدرجات'!$O$6:$O$1005,0))&amp;"")</f>
        <v/>
      </c>
      <c r="E80" s="19">
        <f>IF($A80="","",INDEX('الدرجات'!$H$6:$H$1005,MATCH($A80,'الدرجات'!$O$6:$O$1005,0)))</f>
        <v/>
      </c>
      <c r="F80" s="19">
        <f>IF($A80="","",INDEX('الدرجات'!$F$6:$F$1005,MATCH($A80,'الدرجات'!$O$6:$O$1005,0))+INDEX('الدرجات'!$G$6:$G$1005,MATCH($A80,'الدرجات'!$O$6:$O$1005,0)))</f>
        <v/>
      </c>
      <c r="G80" s="20">
        <f>IF($A80="","",INDEX('الدرجات'!$I$6:$I$1005,MATCH($A80,'الدرجات'!$O$6:$O$1005,0)))</f>
        <v/>
      </c>
      <c r="H80" s="6">
        <f>IF($A80="","",IFERROR(INDEX('الطلاب'!$L$6:$L$305,MATCH(B80,'الطلاب'!$A$6:$A$305,0))&amp;"",""))</f>
        <v/>
      </c>
    </row>
    <row r="81">
      <c r="A81" s="6">
        <f>IF(73&lt;=$B$4,73,"")</f>
        <v/>
      </c>
      <c r="B81" s="6">
        <f>IF($A81="","",INDEX('الدرجات'!$A$6:$A$1005,MATCH($A81,'الدرجات'!$O$6:$O$1005,0))&amp;"")</f>
        <v/>
      </c>
      <c r="C81" s="6">
        <f>IF($A81="","",IFERROR(INDEX('الطلاب'!$B$6:$B$305,MATCH(B81,'الطلاب'!$A$6:$A$305,0))&amp;"",""))</f>
        <v/>
      </c>
      <c r="D81" s="6">
        <f>IF($A81="","",INDEX('الدرجات'!$B$6:$B$1005,MATCH($A81,'الدرجات'!$O$6:$O$1005,0))&amp;"")</f>
        <v/>
      </c>
      <c r="E81" s="19">
        <f>IF($A81="","",INDEX('الدرجات'!$H$6:$H$1005,MATCH($A81,'الدرجات'!$O$6:$O$1005,0)))</f>
        <v/>
      </c>
      <c r="F81" s="19">
        <f>IF($A81="","",INDEX('الدرجات'!$F$6:$F$1005,MATCH($A81,'الدرجات'!$O$6:$O$1005,0))+INDEX('الدرجات'!$G$6:$G$1005,MATCH($A81,'الدرجات'!$O$6:$O$1005,0)))</f>
        <v/>
      </c>
      <c r="G81" s="20">
        <f>IF($A81="","",INDEX('الدرجات'!$I$6:$I$1005,MATCH($A81,'الدرجات'!$O$6:$O$1005,0)))</f>
        <v/>
      </c>
      <c r="H81" s="6">
        <f>IF($A81="","",IFERROR(INDEX('الطلاب'!$L$6:$L$305,MATCH(B81,'الطلاب'!$A$6:$A$305,0))&amp;"",""))</f>
        <v/>
      </c>
    </row>
    <row r="82">
      <c r="A82" s="6">
        <f>IF(74&lt;=$B$4,74,"")</f>
        <v/>
      </c>
      <c r="B82" s="6">
        <f>IF($A82="","",INDEX('الدرجات'!$A$6:$A$1005,MATCH($A82,'الدرجات'!$O$6:$O$1005,0))&amp;"")</f>
        <v/>
      </c>
      <c r="C82" s="6">
        <f>IF($A82="","",IFERROR(INDEX('الطلاب'!$B$6:$B$305,MATCH(B82,'الطلاب'!$A$6:$A$305,0))&amp;"",""))</f>
        <v/>
      </c>
      <c r="D82" s="6">
        <f>IF($A82="","",INDEX('الدرجات'!$B$6:$B$1005,MATCH($A82,'الدرجات'!$O$6:$O$1005,0))&amp;"")</f>
        <v/>
      </c>
      <c r="E82" s="19">
        <f>IF($A82="","",INDEX('الدرجات'!$H$6:$H$1005,MATCH($A82,'الدرجات'!$O$6:$O$1005,0)))</f>
        <v/>
      </c>
      <c r="F82" s="19">
        <f>IF($A82="","",INDEX('الدرجات'!$F$6:$F$1005,MATCH($A82,'الدرجات'!$O$6:$O$1005,0))+INDEX('الدرجات'!$G$6:$G$1005,MATCH($A82,'الدرجات'!$O$6:$O$1005,0)))</f>
        <v/>
      </c>
      <c r="G82" s="20">
        <f>IF($A82="","",INDEX('الدرجات'!$I$6:$I$1005,MATCH($A82,'الدرجات'!$O$6:$O$1005,0)))</f>
        <v/>
      </c>
      <c r="H82" s="6">
        <f>IF($A82="","",IFERROR(INDEX('الطلاب'!$L$6:$L$305,MATCH(B82,'الطلاب'!$A$6:$A$305,0))&amp;"",""))</f>
        <v/>
      </c>
    </row>
    <row r="83">
      <c r="A83" s="6">
        <f>IF(75&lt;=$B$4,75,"")</f>
        <v/>
      </c>
      <c r="B83" s="6">
        <f>IF($A83="","",INDEX('الدرجات'!$A$6:$A$1005,MATCH($A83,'الدرجات'!$O$6:$O$1005,0))&amp;"")</f>
        <v/>
      </c>
      <c r="C83" s="6">
        <f>IF($A83="","",IFERROR(INDEX('الطلاب'!$B$6:$B$305,MATCH(B83,'الطلاب'!$A$6:$A$305,0))&amp;"",""))</f>
        <v/>
      </c>
      <c r="D83" s="6">
        <f>IF($A83="","",INDEX('الدرجات'!$B$6:$B$1005,MATCH($A83,'الدرجات'!$O$6:$O$1005,0))&amp;"")</f>
        <v/>
      </c>
      <c r="E83" s="19">
        <f>IF($A83="","",INDEX('الدرجات'!$H$6:$H$1005,MATCH($A83,'الدرجات'!$O$6:$O$1005,0)))</f>
        <v/>
      </c>
      <c r="F83" s="19">
        <f>IF($A83="","",INDEX('الدرجات'!$F$6:$F$1005,MATCH($A83,'الدرجات'!$O$6:$O$1005,0))+INDEX('الدرجات'!$G$6:$G$1005,MATCH($A83,'الدرجات'!$O$6:$O$1005,0)))</f>
        <v/>
      </c>
      <c r="G83" s="20">
        <f>IF($A83="","",INDEX('الدرجات'!$I$6:$I$1005,MATCH($A83,'الدرجات'!$O$6:$O$1005,0)))</f>
        <v/>
      </c>
      <c r="H83" s="6">
        <f>IF($A83="","",IFERROR(INDEX('الطلاب'!$L$6:$L$305,MATCH(B83,'الطلاب'!$A$6:$A$305,0))&amp;"",""))</f>
        <v/>
      </c>
    </row>
    <row r="84">
      <c r="A84" s="6">
        <f>IF(76&lt;=$B$4,76,"")</f>
        <v/>
      </c>
      <c r="B84" s="6">
        <f>IF($A84="","",INDEX('الدرجات'!$A$6:$A$1005,MATCH($A84,'الدرجات'!$O$6:$O$1005,0))&amp;"")</f>
        <v/>
      </c>
      <c r="C84" s="6">
        <f>IF($A84="","",IFERROR(INDEX('الطلاب'!$B$6:$B$305,MATCH(B84,'الطلاب'!$A$6:$A$305,0))&amp;"",""))</f>
        <v/>
      </c>
      <c r="D84" s="6">
        <f>IF($A84="","",INDEX('الدرجات'!$B$6:$B$1005,MATCH($A84,'الدرجات'!$O$6:$O$1005,0))&amp;"")</f>
        <v/>
      </c>
      <c r="E84" s="19">
        <f>IF($A84="","",INDEX('الدرجات'!$H$6:$H$1005,MATCH($A84,'الدرجات'!$O$6:$O$1005,0)))</f>
        <v/>
      </c>
      <c r="F84" s="19">
        <f>IF($A84="","",INDEX('الدرجات'!$F$6:$F$1005,MATCH($A84,'الدرجات'!$O$6:$O$1005,0))+INDEX('الدرجات'!$G$6:$G$1005,MATCH($A84,'الدرجات'!$O$6:$O$1005,0)))</f>
        <v/>
      </c>
      <c r="G84" s="20">
        <f>IF($A84="","",INDEX('الدرجات'!$I$6:$I$1005,MATCH($A84,'الدرجات'!$O$6:$O$1005,0)))</f>
        <v/>
      </c>
      <c r="H84" s="6">
        <f>IF($A84="","",IFERROR(INDEX('الطلاب'!$L$6:$L$305,MATCH(B84,'الطلاب'!$A$6:$A$305,0))&amp;"",""))</f>
        <v/>
      </c>
    </row>
    <row r="85">
      <c r="A85" s="6">
        <f>IF(77&lt;=$B$4,77,"")</f>
        <v/>
      </c>
      <c r="B85" s="6">
        <f>IF($A85="","",INDEX('الدرجات'!$A$6:$A$1005,MATCH($A85,'الدرجات'!$O$6:$O$1005,0))&amp;"")</f>
        <v/>
      </c>
      <c r="C85" s="6">
        <f>IF($A85="","",IFERROR(INDEX('الطلاب'!$B$6:$B$305,MATCH(B85,'الطلاب'!$A$6:$A$305,0))&amp;"",""))</f>
        <v/>
      </c>
      <c r="D85" s="6">
        <f>IF($A85="","",INDEX('الدرجات'!$B$6:$B$1005,MATCH($A85,'الدرجات'!$O$6:$O$1005,0))&amp;"")</f>
        <v/>
      </c>
      <c r="E85" s="19">
        <f>IF($A85="","",INDEX('الدرجات'!$H$6:$H$1005,MATCH($A85,'الدرجات'!$O$6:$O$1005,0)))</f>
        <v/>
      </c>
      <c r="F85" s="19">
        <f>IF($A85="","",INDEX('الدرجات'!$F$6:$F$1005,MATCH($A85,'الدرجات'!$O$6:$O$1005,0))+INDEX('الدرجات'!$G$6:$G$1005,MATCH($A85,'الدرجات'!$O$6:$O$1005,0)))</f>
        <v/>
      </c>
      <c r="G85" s="20">
        <f>IF($A85="","",INDEX('الدرجات'!$I$6:$I$1005,MATCH($A85,'الدرجات'!$O$6:$O$1005,0)))</f>
        <v/>
      </c>
      <c r="H85" s="6">
        <f>IF($A85="","",IFERROR(INDEX('الطلاب'!$L$6:$L$305,MATCH(B85,'الطلاب'!$A$6:$A$305,0))&amp;"",""))</f>
        <v/>
      </c>
    </row>
    <row r="86">
      <c r="A86" s="6">
        <f>IF(78&lt;=$B$4,78,"")</f>
        <v/>
      </c>
      <c r="B86" s="6">
        <f>IF($A86="","",INDEX('الدرجات'!$A$6:$A$1005,MATCH($A86,'الدرجات'!$O$6:$O$1005,0))&amp;"")</f>
        <v/>
      </c>
      <c r="C86" s="6">
        <f>IF($A86="","",IFERROR(INDEX('الطلاب'!$B$6:$B$305,MATCH(B86,'الطلاب'!$A$6:$A$305,0))&amp;"",""))</f>
        <v/>
      </c>
      <c r="D86" s="6">
        <f>IF($A86="","",INDEX('الدرجات'!$B$6:$B$1005,MATCH($A86,'الدرجات'!$O$6:$O$1005,0))&amp;"")</f>
        <v/>
      </c>
      <c r="E86" s="19">
        <f>IF($A86="","",INDEX('الدرجات'!$H$6:$H$1005,MATCH($A86,'الدرجات'!$O$6:$O$1005,0)))</f>
        <v/>
      </c>
      <c r="F86" s="19">
        <f>IF($A86="","",INDEX('الدرجات'!$F$6:$F$1005,MATCH($A86,'الدرجات'!$O$6:$O$1005,0))+INDEX('الدرجات'!$G$6:$G$1005,MATCH($A86,'الدرجات'!$O$6:$O$1005,0)))</f>
        <v/>
      </c>
      <c r="G86" s="20">
        <f>IF($A86="","",INDEX('الدرجات'!$I$6:$I$1005,MATCH($A86,'الدرجات'!$O$6:$O$1005,0)))</f>
        <v/>
      </c>
      <c r="H86" s="6">
        <f>IF($A86="","",IFERROR(INDEX('الطلاب'!$L$6:$L$305,MATCH(B86,'الطلاب'!$A$6:$A$305,0))&amp;"",""))</f>
        <v/>
      </c>
    </row>
    <row r="87">
      <c r="A87" s="6">
        <f>IF(79&lt;=$B$4,79,"")</f>
        <v/>
      </c>
      <c r="B87" s="6">
        <f>IF($A87="","",INDEX('الدرجات'!$A$6:$A$1005,MATCH($A87,'الدرجات'!$O$6:$O$1005,0))&amp;"")</f>
        <v/>
      </c>
      <c r="C87" s="6">
        <f>IF($A87="","",IFERROR(INDEX('الطلاب'!$B$6:$B$305,MATCH(B87,'الطلاب'!$A$6:$A$305,0))&amp;"",""))</f>
        <v/>
      </c>
      <c r="D87" s="6">
        <f>IF($A87="","",INDEX('الدرجات'!$B$6:$B$1005,MATCH($A87,'الدرجات'!$O$6:$O$1005,0))&amp;"")</f>
        <v/>
      </c>
      <c r="E87" s="19">
        <f>IF($A87="","",INDEX('الدرجات'!$H$6:$H$1005,MATCH($A87,'الدرجات'!$O$6:$O$1005,0)))</f>
        <v/>
      </c>
      <c r="F87" s="19">
        <f>IF($A87="","",INDEX('الدرجات'!$F$6:$F$1005,MATCH($A87,'الدرجات'!$O$6:$O$1005,0))+INDEX('الدرجات'!$G$6:$G$1005,MATCH($A87,'الدرجات'!$O$6:$O$1005,0)))</f>
        <v/>
      </c>
      <c r="G87" s="20">
        <f>IF($A87="","",INDEX('الدرجات'!$I$6:$I$1005,MATCH($A87,'الدرجات'!$O$6:$O$1005,0)))</f>
        <v/>
      </c>
      <c r="H87" s="6">
        <f>IF($A87="","",IFERROR(INDEX('الطلاب'!$L$6:$L$305,MATCH(B87,'الطلاب'!$A$6:$A$305,0))&amp;"",""))</f>
        <v/>
      </c>
    </row>
    <row r="88">
      <c r="A88" s="6">
        <f>IF(80&lt;=$B$4,80,"")</f>
        <v/>
      </c>
      <c r="B88" s="6">
        <f>IF($A88="","",INDEX('الدرجات'!$A$6:$A$1005,MATCH($A88,'الدرجات'!$O$6:$O$1005,0))&amp;"")</f>
        <v/>
      </c>
      <c r="C88" s="6">
        <f>IF($A88="","",IFERROR(INDEX('الطلاب'!$B$6:$B$305,MATCH(B88,'الطلاب'!$A$6:$A$305,0))&amp;"",""))</f>
        <v/>
      </c>
      <c r="D88" s="6">
        <f>IF($A88="","",INDEX('الدرجات'!$B$6:$B$1005,MATCH($A88,'الدرجات'!$O$6:$O$1005,0))&amp;"")</f>
        <v/>
      </c>
      <c r="E88" s="19">
        <f>IF($A88="","",INDEX('الدرجات'!$H$6:$H$1005,MATCH($A88,'الدرجات'!$O$6:$O$1005,0)))</f>
        <v/>
      </c>
      <c r="F88" s="19">
        <f>IF($A88="","",INDEX('الدرجات'!$F$6:$F$1005,MATCH($A88,'الدرجات'!$O$6:$O$1005,0))+INDEX('الدرجات'!$G$6:$G$1005,MATCH($A88,'الدرجات'!$O$6:$O$1005,0)))</f>
        <v/>
      </c>
      <c r="G88" s="20">
        <f>IF($A88="","",INDEX('الدرجات'!$I$6:$I$1005,MATCH($A88,'الدرجات'!$O$6:$O$1005,0)))</f>
        <v/>
      </c>
      <c r="H88" s="6">
        <f>IF($A88="","",IFERROR(INDEX('الطلاب'!$L$6:$L$305,MATCH(B88,'الطلاب'!$A$6:$A$305,0))&amp;"",""))</f>
        <v/>
      </c>
    </row>
    <row r="89">
      <c r="A89" s="6">
        <f>IF(81&lt;=$B$4,81,"")</f>
        <v/>
      </c>
      <c r="B89" s="6">
        <f>IF($A89="","",INDEX('الدرجات'!$A$6:$A$1005,MATCH($A89,'الدرجات'!$O$6:$O$1005,0))&amp;"")</f>
        <v/>
      </c>
      <c r="C89" s="6">
        <f>IF($A89="","",IFERROR(INDEX('الطلاب'!$B$6:$B$305,MATCH(B89,'الطلاب'!$A$6:$A$305,0))&amp;"",""))</f>
        <v/>
      </c>
      <c r="D89" s="6">
        <f>IF($A89="","",INDEX('الدرجات'!$B$6:$B$1005,MATCH($A89,'الدرجات'!$O$6:$O$1005,0))&amp;"")</f>
        <v/>
      </c>
      <c r="E89" s="19">
        <f>IF($A89="","",INDEX('الدرجات'!$H$6:$H$1005,MATCH($A89,'الدرجات'!$O$6:$O$1005,0)))</f>
        <v/>
      </c>
      <c r="F89" s="19">
        <f>IF($A89="","",INDEX('الدرجات'!$F$6:$F$1005,MATCH($A89,'الدرجات'!$O$6:$O$1005,0))+INDEX('الدرجات'!$G$6:$G$1005,MATCH($A89,'الدرجات'!$O$6:$O$1005,0)))</f>
        <v/>
      </c>
      <c r="G89" s="20">
        <f>IF($A89="","",INDEX('الدرجات'!$I$6:$I$1005,MATCH($A89,'الدرجات'!$O$6:$O$1005,0)))</f>
        <v/>
      </c>
      <c r="H89" s="6">
        <f>IF($A89="","",IFERROR(INDEX('الطلاب'!$L$6:$L$305,MATCH(B89,'الطلاب'!$A$6:$A$305,0))&amp;"",""))</f>
        <v/>
      </c>
    </row>
    <row r="90">
      <c r="A90" s="6">
        <f>IF(82&lt;=$B$4,82,"")</f>
        <v/>
      </c>
      <c r="B90" s="6">
        <f>IF($A90="","",INDEX('الدرجات'!$A$6:$A$1005,MATCH($A90,'الدرجات'!$O$6:$O$1005,0))&amp;"")</f>
        <v/>
      </c>
      <c r="C90" s="6">
        <f>IF($A90="","",IFERROR(INDEX('الطلاب'!$B$6:$B$305,MATCH(B90,'الطلاب'!$A$6:$A$305,0))&amp;"",""))</f>
        <v/>
      </c>
      <c r="D90" s="6">
        <f>IF($A90="","",INDEX('الدرجات'!$B$6:$B$1005,MATCH($A90,'الدرجات'!$O$6:$O$1005,0))&amp;"")</f>
        <v/>
      </c>
      <c r="E90" s="19">
        <f>IF($A90="","",INDEX('الدرجات'!$H$6:$H$1005,MATCH($A90,'الدرجات'!$O$6:$O$1005,0)))</f>
        <v/>
      </c>
      <c r="F90" s="19">
        <f>IF($A90="","",INDEX('الدرجات'!$F$6:$F$1005,MATCH($A90,'الدرجات'!$O$6:$O$1005,0))+INDEX('الدرجات'!$G$6:$G$1005,MATCH($A90,'الدرجات'!$O$6:$O$1005,0)))</f>
        <v/>
      </c>
      <c r="G90" s="20">
        <f>IF($A90="","",INDEX('الدرجات'!$I$6:$I$1005,MATCH($A90,'الدرجات'!$O$6:$O$1005,0)))</f>
        <v/>
      </c>
      <c r="H90" s="6">
        <f>IF($A90="","",IFERROR(INDEX('الطلاب'!$L$6:$L$305,MATCH(B90,'الطلاب'!$A$6:$A$305,0))&amp;"",""))</f>
        <v/>
      </c>
    </row>
    <row r="91">
      <c r="A91" s="6">
        <f>IF(83&lt;=$B$4,83,"")</f>
        <v/>
      </c>
      <c r="B91" s="6">
        <f>IF($A91="","",INDEX('الدرجات'!$A$6:$A$1005,MATCH($A91,'الدرجات'!$O$6:$O$1005,0))&amp;"")</f>
        <v/>
      </c>
      <c r="C91" s="6">
        <f>IF($A91="","",IFERROR(INDEX('الطلاب'!$B$6:$B$305,MATCH(B91,'الطلاب'!$A$6:$A$305,0))&amp;"",""))</f>
        <v/>
      </c>
      <c r="D91" s="6">
        <f>IF($A91="","",INDEX('الدرجات'!$B$6:$B$1005,MATCH($A91,'الدرجات'!$O$6:$O$1005,0))&amp;"")</f>
        <v/>
      </c>
      <c r="E91" s="19">
        <f>IF($A91="","",INDEX('الدرجات'!$H$6:$H$1005,MATCH($A91,'الدرجات'!$O$6:$O$1005,0)))</f>
        <v/>
      </c>
      <c r="F91" s="19">
        <f>IF($A91="","",INDEX('الدرجات'!$F$6:$F$1005,MATCH($A91,'الدرجات'!$O$6:$O$1005,0))+INDEX('الدرجات'!$G$6:$G$1005,MATCH($A91,'الدرجات'!$O$6:$O$1005,0)))</f>
        <v/>
      </c>
      <c r="G91" s="20">
        <f>IF($A91="","",INDEX('الدرجات'!$I$6:$I$1005,MATCH($A91,'الدرجات'!$O$6:$O$1005,0)))</f>
        <v/>
      </c>
      <c r="H91" s="6">
        <f>IF($A91="","",IFERROR(INDEX('الطلاب'!$L$6:$L$305,MATCH(B91,'الطلاب'!$A$6:$A$305,0))&amp;"",""))</f>
        <v/>
      </c>
    </row>
    <row r="92">
      <c r="A92" s="6">
        <f>IF(84&lt;=$B$4,84,"")</f>
        <v/>
      </c>
      <c r="B92" s="6">
        <f>IF($A92="","",INDEX('الدرجات'!$A$6:$A$1005,MATCH($A92,'الدرجات'!$O$6:$O$1005,0))&amp;"")</f>
        <v/>
      </c>
      <c r="C92" s="6">
        <f>IF($A92="","",IFERROR(INDEX('الطلاب'!$B$6:$B$305,MATCH(B92,'الطلاب'!$A$6:$A$305,0))&amp;"",""))</f>
        <v/>
      </c>
      <c r="D92" s="6">
        <f>IF($A92="","",INDEX('الدرجات'!$B$6:$B$1005,MATCH($A92,'الدرجات'!$O$6:$O$1005,0))&amp;"")</f>
        <v/>
      </c>
      <c r="E92" s="19">
        <f>IF($A92="","",INDEX('الدرجات'!$H$6:$H$1005,MATCH($A92,'الدرجات'!$O$6:$O$1005,0)))</f>
        <v/>
      </c>
      <c r="F92" s="19">
        <f>IF($A92="","",INDEX('الدرجات'!$F$6:$F$1005,MATCH($A92,'الدرجات'!$O$6:$O$1005,0))+INDEX('الدرجات'!$G$6:$G$1005,MATCH($A92,'الدرجات'!$O$6:$O$1005,0)))</f>
        <v/>
      </c>
      <c r="G92" s="20">
        <f>IF($A92="","",INDEX('الدرجات'!$I$6:$I$1005,MATCH($A92,'الدرجات'!$O$6:$O$1005,0)))</f>
        <v/>
      </c>
      <c r="H92" s="6">
        <f>IF($A92="","",IFERROR(INDEX('الطلاب'!$L$6:$L$305,MATCH(B92,'الطلاب'!$A$6:$A$305,0))&amp;"",""))</f>
        <v/>
      </c>
    </row>
    <row r="93">
      <c r="A93" s="6">
        <f>IF(85&lt;=$B$4,85,"")</f>
        <v/>
      </c>
      <c r="B93" s="6">
        <f>IF($A93="","",INDEX('الدرجات'!$A$6:$A$1005,MATCH($A93,'الدرجات'!$O$6:$O$1005,0))&amp;"")</f>
        <v/>
      </c>
      <c r="C93" s="6">
        <f>IF($A93="","",IFERROR(INDEX('الطلاب'!$B$6:$B$305,MATCH(B93,'الطلاب'!$A$6:$A$305,0))&amp;"",""))</f>
        <v/>
      </c>
      <c r="D93" s="6">
        <f>IF($A93="","",INDEX('الدرجات'!$B$6:$B$1005,MATCH($A93,'الدرجات'!$O$6:$O$1005,0))&amp;"")</f>
        <v/>
      </c>
      <c r="E93" s="19">
        <f>IF($A93="","",INDEX('الدرجات'!$H$6:$H$1005,MATCH($A93,'الدرجات'!$O$6:$O$1005,0)))</f>
        <v/>
      </c>
      <c r="F93" s="19">
        <f>IF($A93="","",INDEX('الدرجات'!$F$6:$F$1005,MATCH($A93,'الدرجات'!$O$6:$O$1005,0))+INDEX('الدرجات'!$G$6:$G$1005,MATCH($A93,'الدرجات'!$O$6:$O$1005,0)))</f>
        <v/>
      </c>
      <c r="G93" s="20">
        <f>IF($A93="","",INDEX('الدرجات'!$I$6:$I$1005,MATCH($A93,'الدرجات'!$O$6:$O$1005,0)))</f>
        <v/>
      </c>
      <c r="H93" s="6">
        <f>IF($A93="","",IFERROR(INDEX('الطلاب'!$L$6:$L$305,MATCH(B93,'الطلاب'!$A$6:$A$305,0))&amp;"",""))</f>
        <v/>
      </c>
    </row>
    <row r="94">
      <c r="A94" s="6">
        <f>IF(86&lt;=$B$4,86,"")</f>
        <v/>
      </c>
      <c r="B94" s="6">
        <f>IF($A94="","",INDEX('الدرجات'!$A$6:$A$1005,MATCH($A94,'الدرجات'!$O$6:$O$1005,0))&amp;"")</f>
        <v/>
      </c>
      <c r="C94" s="6">
        <f>IF($A94="","",IFERROR(INDEX('الطلاب'!$B$6:$B$305,MATCH(B94,'الطلاب'!$A$6:$A$305,0))&amp;"",""))</f>
        <v/>
      </c>
      <c r="D94" s="6">
        <f>IF($A94="","",INDEX('الدرجات'!$B$6:$B$1005,MATCH($A94,'الدرجات'!$O$6:$O$1005,0))&amp;"")</f>
        <v/>
      </c>
      <c r="E94" s="19">
        <f>IF($A94="","",INDEX('الدرجات'!$H$6:$H$1005,MATCH($A94,'الدرجات'!$O$6:$O$1005,0)))</f>
        <v/>
      </c>
      <c r="F94" s="19">
        <f>IF($A94="","",INDEX('الدرجات'!$F$6:$F$1005,MATCH($A94,'الدرجات'!$O$6:$O$1005,0))+INDEX('الدرجات'!$G$6:$G$1005,MATCH($A94,'الدرجات'!$O$6:$O$1005,0)))</f>
        <v/>
      </c>
      <c r="G94" s="20">
        <f>IF($A94="","",INDEX('الدرجات'!$I$6:$I$1005,MATCH($A94,'الدرجات'!$O$6:$O$1005,0)))</f>
        <v/>
      </c>
      <c r="H94" s="6">
        <f>IF($A94="","",IFERROR(INDEX('الطلاب'!$L$6:$L$305,MATCH(B94,'الطلاب'!$A$6:$A$305,0))&amp;"",""))</f>
        <v/>
      </c>
    </row>
    <row r="95">
      <c r="A95" s="6">
        <f>IF(87&lt;=$B$4,87,"")</f>
        <v/>
      </c>
      <c r="B95" s="6">
        <f>IF($A95="","",INDEX('الدرجات'!$A$6:$A$1005,MATCH($A95,'الدرجات'!$O$6:$O$1005,0))&amp;"")</f>
        <v/>
      </c>
      <c r="C95" s="6">
        <f>IF($A95="","",IFERROR(INDEX('الطلاب'!$B$6:$B$305,MATCH(B95,'الطلاب'!$A$6:$A$305,0))&amp;"",""))</f>
        <v/>
      </c>
      <c r="D95" s="6">
        <f>IF($A95="","",INDEX('الدرجات'!$B$6:$B$1005,MATCH($A95,'الدرجات'!$O$6:$O$1005,0))&amp;"")</f>
        <v/>
      </c>
      <c r="E95" s="19">
        <f>IF($A95="","",INDEX('الدرجات'!$H$6:$H$1005,MATCH($A95,'الدرجات'!$O$6:$O$1005,0)))</f>
        <v/>
      </c>
      <c r="F95" s="19">
        <f>IF($A95="","",INDEX('الدرجات'!$F$6:$F$1005,MATCH($A95,'الدرجات'!$O$6:$O$1005,0))+INDEX('الدرجات'!$G$6:$G$1005,MATCH($A95,'الدرجات'!$O$6:$O$1005,0)))</f>
        <v/>
      </c>
      <c r="G95" s="20">
        <f>IF($A95="","",INDEX('الدرجات'!$I$6:$I$1005,MATCH($A95,'الدرجات'!$O$6:$O$1005,0)))</f>
        <v/>
      </c>
      <c r="H95" s="6">
        <f>IF($A95="","",IFERROR(INDEX('الطلاب'!$L$6:$L$305,MATCH(B95,'الطلاب'!$A$6:$A$305,0))&amp;"",""))</f>
        <v/>
      </c>
    </row>
    <row r="96">
      <c r="A96" s="6">
        <f>IF(88&lt;=$B$4,88,"")</f>
        <v/>
      </c>
      <c r="B96" s="6">
        <f>IF($A96="","",INDEX('الدرجات'!$A$6:$A$1005,MATCH($A96,'الدرجات'!$O$6:$O$1005,0))&amp;"")</f>
        <v/>
      </c>
      <c r="C96" s="6">
        <f>IF($A96="","",IFERROR(INDEX('الطلاب'!$B$6:$B$305,MATCH(B96,'الطلاب'!$A$6:$A$305,0))&amp;"",""))</f>
        <v/>
      </c>
      <c r="D96" s="6">
        <f>IF($A96="","",INDEX('الدرجات'!$B$6:$B$1005,MATCH($A96,'الدرجات'!$O$6:$O$1005,0))&amp;"")</f>
        <v/>
      </c>
      <c r="E96" s="19">
        <f>IF($A96="","",INDEX('الدرجات'!$H$6:$H$1005,MATCH($A96,'الدرجات'!$O$6:$O$1005,0)))</f>
        <v/>
      </c>
      <c r="F96" s="19">
        <f>IF($A96="","",INDEX('الدرجات'!$F$6:$F$1005,MATCH($A96,'الدرجات'!$O$6:$O$1005,0))+INDEX('الدرجات'!$G$6:$G$1005,MATCH($A96,'الدرجات'!$O$6:$O$1005,0)))</f>
        <v/>
      </c>
      <c r="G96" s="20">
        <f>IF($A96="","",INDEX('الدرجات'!$I$6:$I$1005,MATCH($A96,'الدرجات'!$O$6:$O$1005,0)))</f>
        <v/>
      </c>
      <c r="H96" s="6">
        <f>IF($A96="","",IFERROR(INDEX('الطلاب'!$L$6:$L$305,MATCH(B96,'الطلاب'!$A$6:$A$305,0))&amp;"",""))</f>
        <v/>
      </c>
    </row>
    <row r="97">
      <c r="A97" s="6">
        <f>IF(89&lt;=$B$4,89,"")</f>
        <v/>
      </c>
      <c r="B97" s="6">
        <f>IF($A97="","",INDEX('الدرجات'!$A$6:$A$1005,MATCH($A97,'الدرجات'!$O$6:$O$1005,0))&amp;"")</f>
        <v/>
      </c>
      <c r="C97" s="6">
        <f>IF($A97="","",IFERROR(INDEX('الطلاب'!$B$6:$B$305,MATCH(B97,'الطلاب'!$A$6:$A$305,0))&amp;"",""))</f>
        <v/>
      </c>
      <c r="D97" s="6">
        <f>IF($A97="","",INDEX('الدرجات'!$B$6:$B$1005,MATCH($A97,'الدرجات'!$O$6:$O$1005,0))&amp;"")</f>
        <v/>
      </c>
      <c r="E97" s="19">
        <f>IF($A97="","",INDEX('الدرجات'!$H$6:$H$1005,MATCH($A97,'الدرجات'!$O$6:$O$1005,0)))</f>
        <v/>
      </c>
      <c r="F97" s="19">
        <f>IF($A97="","",INDEX('الدرجات'!$F$6:$F$1005,MATCH($A97,'الدرجات'!$O$6:$O$1005,0))+INDEX('الدرجات'!$G$6:$G$1005,MATCH($A97,'الدرجات'!$O$6:$O$1005,0)))</f>
        <v/>
      </c>
      <c r="G97" s="20">
        <f>IF($A97="","",INDEX('الدرجات'!$I$6:$I$1005,MATCH($A97,'الدرجات'!$O$6:$O$1005,0)))</f>
        <v/>
      </c>
      <c r="H97" s="6">
        <f>IF($A97="","",IFERROR(INDEX('الطلاب'!$L$6:$L$305,MATCH(B97,'الطلاب'!$A$6:$A$305,0))&amp;"",""))</f>
        <v/>
      </c>
    </row>
    <row r="98">
      <c r="A98" s="6">
        <f>IF(90&lt;=$B$4,90,"")</f>
        <v/>
      </c>
      <c r="B98" s="6">
        <f>IF($A98="","",INDEX('الدرجات'!$A$6:$A$1005,MATCH($A98,'الدرجات'!$O$6:$O$1005,0))&amp;"")</f>
        <v/>
      </c>
      <c r="C98" s="6">
        <f>IF($A98="","",IFERROR(INDEX('الطلاب'!$B$6:$B$305,MATCH(B98,'الطلاب'!$A$6:$A$305,0))&amp;"",""))</f>
        <v/>
      </c>
      <c r="D98" s="6">
        <f>IF($A98="","",INDEX('الدرجات'!$B$6:$B$1005,MATCH($A98,'الدرجات'!$O$6:$O$1005,0))&amp;"")</f>
        <v/>
      </c>
      <c r="E98" s="19">
        <f>IF($A98="","",INDEX('الدرجات'!$H$6:$H$1005,MATCH($A98,'الدرجات'!$O$6:$O$1005,0)))</f>
        <v/>
      </c>
      <c r="F98" s="19">
        <f>IF($A98="","",INDEX('الدرجات'!$F$6:$F$1005,MATCH($A98,'الدرجات'!$O$6:$O$1005,0))+INDEX('الدرجات'!$G$6:$G$1005,MATCH($A98,'الدرجات'!$O$6:$O$1005,0)))</f>
        <v/>
      </c>
      <c r="G98" s="20">
        <f>IF($A98="","",INDEX('الدرجات'!$I$6:$I$1005,MATCH($A98,'الدرجات'!$O$6:$O$1005,0)))</f>
        <v/>
      </c>
      <c r="H98" s="6">
        <f>IF($A98="","",IFERROR(INDEX('الطلاب'!$L$6:$L$305,MATCH(B98,'الطلاب'!$A$6:$A$305,0))&amp;"",""))</f>
        <v/>
      </c>
    </row>
    <row r="99">
      <c r="A99" s="6">
        <f>IF(91&lt;=$B$4,91,"")</f>
        <v/>
      </c>
      <c r="B99" s="6">
        <f>IF($A99="","",INDEX('الدرجات'!$A$6:$A$1005,MATCH($A99,'الدرجات'!$O$6:$O$1005,0))&amp;"")</f>
        <v/>
      </c>
      <c r="C99" s="6">
        <f>IF($A99="","",IFERROR(INDEX('الطلاب'!$B$6:$B$305,MATCH(B99,'الطلاب'!$A$6:$A$305,0))&amp;"",""))</f>
        <v/>
      </c>
      <c r="D99" s="6">
        <f>IF($A99="","",INDEX('الدرجات'!$B$6:$B$1005,MATCH($A99,'الدرجات'!$O$6:$O$1005,0))&amp;"")</f>
        <v/>
      </c>
      <c r="E99" s="19">
        <f>IF($A99="","",INDEX('الدرجات'!$H$6:$H$1005,MATCH($A99,'الدرجات'!$O$6:$O$1005,0)))</f>
        <v/>
      </c>
      <c r="F99" s="19">
        <f>IF($A99="","",INDEX('الدرجات'!$F$6:$F$1005,MATCH($A99,'الدرجات'!$O$6:$O$1005,0))+INDEX('الدرجات'!$G$6:$G$1005,MATCH($A99,'الدرجات'!$O$6:$O$1005,0)))</f>
        <v/>
      </c>
      <c r="G99" s="20">
        <f>IF($A99="","",INDEX('الدرجات'!$I$6:$I$1005,MATCH($A99,'الدرجات'!$O$6:$O$1005,0)))</f>
        <v/>
      </c>
      <c r="H99" s="6">
        <f>IF($A99="","",IFERROR(INDEX('الطلاب'!$L$6:$L$305,MATCH(B99,'الطلاب'!$A$6:$A$305,0))&amp;"",""))</f>
        <v/>
      </c>
    </row>
    <row r="100">
      <c r="A100" s="6">
        <f>IF(92&lt;=$B$4,92,"")</f>
        <v/>
      </c>
      <c r="B100" s="6">
        <f>IF($A100="","",INDEX('الدرجات'!$A$6:$A$1005,MATCH($A100,'الدرجات'!$O$6:$O$1005,0))&amp;"")</f>
        <v/>
      </c>
      <c r="C100" s="6">
        <f>IF($A100="","",IFERROR(INDEX('الطلاب'!$B$6:$B$305,MATCH(B100,'الطلاب'!$A$6:$A$305,0))&amp;"",""))</f>
        <v/>
      </c>
      <c r="D100" s="6">
        <f>IF($A100="","",INDEX('الدرجات'!$B$6:$B$1005,MATCH($A100,'الدرجات'!$O$6:$O$1005,0))&amp;"")</f>
        <v/>
      </c>
      <c r="E100" s="19">
        <f>IF($A100="","",INDEX('الدرجات'!$H$6:$H$1005,MATCH($A100,'الدرجات'!$O$6:$O$1005,0)))</f>
        <v/>
      </c>
      <c r="F100" s="19">
        <f>IF($A100="","",INDEX('الدرجات'!$F$6:$F$1005,MATCH($A100,'الدرجات'!$O$6:$O$1005,0))+INDEX('الدرجات'!$G$6:$G$1005,MATCH($A100,'الدرجات'!$O$6:$O$1005,0)))</f>
        <v/>
      </c>
      <c r="G100" s="20">
        <f>IF($A100="","",INDEX('الدرجات'!$I$6:$I$1005,MATCH($A100,'الدرجات'!$O$6:$O$1005,0)))</f>
        <v/>
      </c>
      <c r="H100" s="6">
        <f>IF($A100="","",IFERROR(INDEX('الطلاب'!$L$6:$L$305,MATCH(B100,'الطلاب'!$A$6:$A$305,0))&amp;"",""))</f>
        <v/>
      </c>
    </row>
    <row r="101">
      <c r="A101" s="6">
        <f>IF(93&lt;=$B$4,93,"")</f>
        <v/>
      </c>
      <c r="B101" s="6">
        <f>IF($A101="","",INDEX('الدرجات'!$A$6:$A$1005,MATCH($A101,'الدرجات'!$O$6:$O$1005,0))&amp;"")</f>
        <v/>
      </c>
      <c r="C101" s="6">
        <f>IF($A101="","",IFERROR(INDEX('الطلاب'!$B$6:$B$305,MATCH(B101,'الطلاب'!$A$6:$A$305,0))&amp;"",""))</f>
        <v/>
      </c>
      <c r="D101" s="6">
        <f>IF($A101="","",INDEX('الدرجات'!$B$6:$B$1005,MATCH($A101,'الدرجات'!$O$6:$O$1005,0))&amp;"")</f>
        <v/>
      </c>
      <c r="E101" s="19">
        <f>IF($A101="","",INDEX('الدرجات'!$H$6:$H$1005,MATCH($A101,'الدرجات'!$O$6:$O$1005,0)))</f>
        <v/>
      </c>
      <c r="F101" s="19">
        <f>IF($A101="","",INDEX('الدرجات'!$F$6:$F$1005,MATCH($A101,'الدرجات'!$O$6:$O$1005,0))+INDEX('الدرجات'!$G$6:$G$1005,MATCH($A101,'الدرجات'!$O$6:$O$1005,0)))</f>
        <v/>
      </c>
      <c r="G101" s="20">
        <f>IF($A101="","",INDEX('الدرجات'!$I$6:$I$1005,MATCH($A101,'الدرجات'!$O$6:$O$1005,0)))</f>
        <v/>
      </c>
      <c r="H101" s="6">
        <f>IF($A101="","",IFERROR(INDEX('الطلاب'!$L$6:$L$305,MATCH(B101,'الطلاب'!$A$6:$A$305,0))&amp;"",""))</f>
        <v/>
      </c>
    </row>
    <row r="102">
      <c r="A102" s="6">
        <f>IF(94&lt;=$B$4,94,"")</f>
        <v/>
      </c>
      <c r="B102" s="6">
        <f>IF($A102="","",INDEX('الدرجات'!$A$6:$A$1005,MATCH($A102,'الدرجات'!$O$6:$O$1005,0))&amp;"")</f>
        <v/>
      </c>
      <c r="C102" s="6">
        <f>IF($A102="","",IFERROR(INDEX('الطلاب'!$B$6:$B$305,MATCH(B102,'الطلاب'!$A$6:$A$305,0))&amp;"",""))</f>
        <v/>
      </c>
      <c r="D102" s="6">
        <f>IF($A102="","",INDEX('الدرجات'!$B$6:$B$1005,MATCH($A102,'الدرجات'!$O$6:$O$1005,0))&amp;"")</f>
        <v/>
      </c>
      <c r="E102" s="19">
        <f>IF($A102="","",INDEX('الدرجات'!$H$6:$H$1005,MATCH($A102,'الدرجات'!$O$6:$O$1005,0)))</f>
        <v/>
      </c>
      <c r="F102" s="19">
        <f>IF($A102="","",INDEX('الدرجات'!$F$6:$F$1005,MATCH($A102,'الدرجات'!$O$6:$O$1005,0))+INDEX('الدرجات'!$G$6:$G$1005,MATCH($A102,'الدرجات'!$O$6:$O$1005,0)))</f>
        <v/>
      </c>
      <c r="G102" s="20">
        <f>IF($A102="","",INDEX('الدرجات'!$I$6:$I$1005,MATCH($A102,'الدرجات'!$O$6:$O$1005,0)))</f>
        <v/>
      </c>
      <c r="H102" s="6">
        <f>IF($A102="","",IFERROR(INDEX('الطلاب'!$L$6:$L$305,MATCH(B102,'الطلاب'!$A$6:$A$305,0))&amp;"",""))</f>
        <v/>
      </c>
    </row>
    <row r="103">
      <c r="A103" s="6">
        <f>IF(95&lt;=$B$4,95,"")</f>
        <v/>
      </c>
      <c r="B103" s="6">
        <f>IF($A103="","",INDEX('الدرجات'!$A$6:$A$1005,MATCH($A103,'الدرجات'!$O$6:$O$1005,0))&amp;"")</f>
        <v/>
      </c>
      <c r="C103" s="6">
        <f>IF($A103="","",IFERROR(INDEX('الطلاب'!$B$6:$B$305,MATCH(B103,'الطلاب'!$A$6:$A$305,0))&amp;"",""))</f>
        <v/>
      </c>
      <c r="D103" s="6">
        <f>IF($A103="","",INDEX('الدرجات'!$B$6:$B$1005,MATCH($A103,'الدرجات'!$O$6:$O$1005,0))&amp;"")</f>
        <v/>
      </c>
      <c r="E103" s="19">
        <f>IF($A103="","",INDEX('الدرجات'!$H$6:$H$1005,MATCH($A103,'الدرجات'!$O$6:$O$1005,0)))</f>
        <v/>
      </c>
      <c r="F103" s="19">
        <f>IF($A103="","",INDEX('الدرجات'!$F$6:$F$1005,MATCH($A103,'الدرجات'!$O$6:$O$1005,0))+INDEX('الدرجات'!$G$6:$G$1005,MATCH($A103,'الدرجات'!$O$6:$O$1005,0)))</f>
        <v/>
      </c>
      <c r="G103" s="20">
        <f>IF($A103="","",INDEX('الدرجات'!$I$6:$I$1005,MATCH($A103,'الدرجات'!$O$6:$O$1005,0)))</f>
        <v/>
      </c>
      <c r="H103" s="6">
        <f>IF($A103="","",IFERROR(INDEX('الطلاب'!$L$6:$L$305,MATCH(B103,'الطلاب'!$A$6:$A$305,0))&amp;"",""))</f>
        <v/>
      </c>
    </row>
    <row r="104">
      <c r="A104" s="6">
        <f>IF(96&lt;=$B$4,96,"")</f>
        <v/>
      </c>
      <c r="B104" s="6">
        <f>IF($A104="","",INDEX('الدرجات'!$A$6:$A$1005,MATCH($A104,'الدرجات'!$O$6:$O$1005,0))&amp;"")</f>
        <v/>
      </c>
      <c r="C104" s="6">
        <f>IF($A104="","",IFERROR(INDEX('الطلاب'!$B$6:$B$305,MATCH(B104,'الطلاب'!$A$6:$A$305,0))&amp;"",""))</f>
        <v/>
      </c>
      <c r="D104" s="6">
        <f>IF($A104="","",INDEX('الدرجات'!$B$6:$B$1005,MATCH($A104,'الدرجات'!$O$6:$O$1005,0))&amp;"")</f>
        <v/>
      </c>
      <c r="E104" s="19">
        <f>IF($A104="","",INDEX('الدرجات'!$H$6:$H$1005,MATCH($A104,'الدرجات'!$O$6:$O$1005,0)))</f>
        <v/>
      </c>
      <c r="F104" s="19">
        <f>IF($A104="","",INDEX('الدرجات'!$F$6:$F$1005,MATCH($A104,'الدرجات'!$O$6:$O$1005,0))+INDEX('الدرجات'!$G$6:$G$1005,MATCH($A104,'الدرجات'!$O$6:$O$1005,0)))</f>
        <v/>
      </c>
      <c r="G104" s="20">
        <f>IF($A104="","",INDEX('الدرجات'!$I$6:$I$1005,MATCH($A104,'الدرجات'!$O$6:$O$1005,0)))</f>
        <v/>
      </c>
      <c r="H104" s="6">
        <f>IF($A104="","",IFERROR(INDEX('الطلاب'!$L$6:$L$305,MATCH(B104,'الطلاب'!$A$6:$A$305,0))&amp;"",""))</f>
        <v/>
      </c>
    </row>
    <row r="105">
      <c r="A105" s="6">
        <f>IF(97&lt;=$B$4,97,"")</f>
        <v/>
      </c>
      <c r="B105" s="6">
        <f>IF($A105="","",INDEX('الدرجات'!$A$6:$A$1005,MATCH($A105,'الدرجات'!$O$6:$O$1005,0))&amp;"")</f>
        <v/>
      </c>
      <c r="C105" s="6">
        <f>IF($A105="","",IFERROR(INDEX('الطلاب'!$B$6:$B$305,MATCH(B105,'الطلاب'!$A$6:$A$305,0))&amp;"",""))</f>
        <v/>
      </c>
      <c r="D105" s="6">
        <f>IF($A105="","",INDEX('الدرجات'!$B$6:$B$1005,MATCH($A105,'الدرجات'!$O$6:$O$1005,0))&amp;"")</f>
        <v/>
      </c>
      <c r="E105" s="19">
        <f>IF($A105="","",INDEX('الدرجات'!$H$6:$H$1005,MATCH($A105,'الدرجات'!$O$6:$O$1005,0)))</f>
        <v/>
      </c>
      <c r="F105" s="19">
        <f>IF($A105="","",INDEX('الدرجات'!$F$6:$F$1005,MATCH($A105,'الدرجات'!$O$6:$O$1005,0))+INDEX('الدرجات'!$G$6:$G$1005,MATCH($A105,'الدرجات'!$O$6:$O$1005,0)))</f>
        <v/>
      </c>
      <c r="G105" s="20">
        <f>IF($A105="","",INDEX('الدرجات'!$I$6:$I$1005,MATCH($A105,'الدرجات'!$O$6:$O$1005,0)))</f>
        <v/>
      </c>
      <c r="H105" s="6">
        <f>IF($A105="","",IFERROR(INDEX('الطلاب'!$L$6:$L$305,MATCH(B105,'الطلاب'!$A$6:$A$305,0))&amp;"",""))</f>
        <v/>
      </c>
    </row>
    <row r="106">
      <c r="A106" s="6">
        <f>IF(98&lt;=$B$4,98,"")</f>
        <v/>
      </c>
      <c r="B106" s="6">
        <f>IF($A106="","",INDEX('الدرجات'!$A$6:$A$1005,MATCH($A106,'الدرجات'!$O$6:$O$1005,0))&amp;"")</f>
        <v/>
      </c>
      <c r="C106" s="6">
        <f>IF($A106="","",IFERROR(INDEX('الطلاب'!$B$6:$B$305,MATCH(B106,'الطلاب'!$A$6:$A$305,0))&amp;"",""))</f>
        <v/>
      </c>
      <c r="D106" s="6">
        <f>IF($A106="","",INDEX('الدرجات'!$B$6:$B$1005,MATCH($A106,'الدرجات'!$O$6:$O$1005,0))&amp;"")</f>
        <v/>
      </c>
      <c r="E106" s="19">
        <f>IF($A106="","",INDEX('الدرجات'!$H$6:$H$1005,MATCH($A106,'الدرجات'!$O$6:$O$1005,0)))</f>
        <v/>
      </c>
      <c r="F106" s="19">
        <f>IF($A106="","",INDEX('الدرجات'!$F$6:$F$1005,MATCH($A106,'الدرجات'!$O$6:$O$1005,0))+INDEX('الدرجات'!$G$6:$G$1005,MATCH($A106,'الدرجات'!$O$6:$O$1005,0)))</f>
        <v/>
      </c>
      <c r="G106" s="20">
        <f>IF($A106="","",INDEX('الدرجات'!$I$6:$I$1005,MATCH($A106,'الدرجات'!$O$6:$O$1005,0)))</f>
        <v/>
      </c>
      <c r="H106" s="6">
        <f>IF($A106="","",IFERROR(INDEX('الطلاب'!$L$6:$L$305,MATCH(B106,'الطلاب'!$A$6:$A$305,0))&amp;"",""))</f>
        <v/>
      </c>
    </row>
    <row r="107">
      <c r="A107" s="6">
        <f>IF(99&lt;=$B$4,99,"")</f>
        <v/>
      </c>
      <c r="B107" s="6">
        <f>IF($A107="","",INDEX('الدرجات'!$A$6:$A$1005,MATCH($A107,'الدرجات'!$O$6:$O$1005,0))&amp;"")</f>
        <v/>
      </c>
      <c r="C107" s="6">
        <f>IF($A107="","",IFERROR(INDEX('الطلاب'!$B$6:$B$305,MATCH(B107,'الطلاب'!$A$6:$A$305,0))&amp;"",""))</f>
        <v/>
      </c>
      <c r="D107" s="6">
        <f>IF($A107="","",INDEX('الدرجات'!$B$6:$B$1005,MATCH($A107,'الدرجات'!$O$6:$O$1005,0))&amp;"")</f>
        <v/>
      </c>
      <c r="E107" s="19">
        <f>IF($A107="","",INDEX('الدرجات'!$H$6:$H$1005,MATCH($A107,'الدرجات'!$O$6:$O$1005,0)))</f>
        <v/>
      </c>
      <c r="F107" s="19">
        <f>IF($A107="","",INDEX('الدرجات'!$F$6:$F$1005,MATCH($A107,'الدرجات'!$O$6:$O$1005,0))+INDEX('الدرجات'!$G$6:$G$1005,MATCH($A107,'الدرجات'!$O$6:$O$1005,0)))</f>
        <v/>
      </c>
      <c r="G107" s="20">
        <f>IF($A107="","",INDEX('الدرجات'!$I$6:$I$1005,MATCH($A107,'الدرجات'!$O$6:$O$1005,0)))</f>
        <v/>
      </c>
      <c r="H107" s="6">
        <f>IF($A107="","",IFERROR(INDEX('الطلاب'!$L$6:$L$305,MATCH(B107,'الطلاب'!$A$6:$A$305,0))&amp;"",""))</f>
        <v/>
      </c>
    </row>
    <row r="108">
      <c r="A108" s="6">
        <f>IF(100&lt;=$B$4,100,"")</f>
        <v/>
      </c>
      <c r="B108" s="6">
        <f>IF($A108="","",INDEX('الدرجات'!$A$6:$A$1005,MATCH($A108,'الدرجات'!$O$6:$O$1005,0))&amp;"")</f>
        <v/>
      </c>
      <c r="C108" s="6">
        <f>IF($A108="","",IFERROR(INDEX('الطلاب'!$B$6:$B$305,MATCH(B108,'الطلاب'!$A$6:$A$305,0))&amp;"",""))</f>
        <v/>
      </c>
      <c r="D108" s="6">
        <f>IF($A108="","",INDEX('الدرجات'!$B$6:$B$1005,MATCH($A108,'الدرجات'!$O$6:$O$1005,0))&amp;"")</f>
        <v/>
      </c>
      <c r="E108" s="19">
        <f>IF($A108="","",INDEX('الدرجات'!$H$6:$H$1005,MATCH($A108,'الدرجات'!$O$6:$O$1005,0)))</f>
        <v/>
      </c>
      <c r="F108" s="19">
        <f>IF($A108="","",INDEX('الدرجات'!$F$6:$F$1005,MATCH($A108,'الدرجات'!$O$6:$O$1005,0))+INDEX('الدرجات'!$G$6:$G$1005,MATCH($A108,'الدرجات'!$O$6:$O$1005,0)))</f>
        <v/>
      </c>
      <c r="G108" s="20">
        <f>IF($A108="","",INDEX('الدرجات'!$I$6:$I$1005,MATCH($A108,'الدرجات'!$O$6:$O$1005,0)))</f>
        <v/>
      </c>
      <c r="H108" s="6">
        <f>IF($A108="","",IFERROR(INDEX('الطلاب'!$L$6:$L$305,MATCH(B108,'الطلاب'!$A$6:$A$305,0))&amp;"",""))</f>
        <v/>
      </c>
    </row>
  </sheetData>
  <mergeCells count="2">
    <mergeCell ref="A2:H2"/>
    <mergeCell ref="A1:H1"/>
  </mergeCells>
  <conditionalFormatting sqref="A9:H108">
    <cfRule type="expression" priority="1" dxfId="0">
      <formula>AND($A9&lt;&gt;"",$H9="راسب")</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G67"/>
  <sheetViews>
    <sheetView showGridLines="1" rightToLeft="1" workbookViewId="0">
      <pane ySplit="7" topLeftCell="A8" activePane="bottomLeft" state="frozen"/>
      <selection pane="bottomLeft" activeCell="A1" sqref="A1"/>
    </sheetView>
  </sheetViews>
  <sheetFormatPr baseColWidth="8" defaultRowHeight="15"/>
  <cols>
    <col width="6" customWidth="1" min="1" max="1"/>
    <col width="18" customWidth="1" min="2" max="2"/>
    <col width="11" customWidth="1" min="3" max="3"/>
    <col width="12" customWidth="1" min="4" max="4"/>
    <col width="12" customWidth="1" min="5" max="5"/>
    <col width="12" customWidth="1" min="6" max="6"/>
    <col width="12" customWidth="1" min="7" max="7"/>
  </cols>
  <sheetData>
    <row r="1" ht="26" customHeight="1">
      <c r="A1" s="10" t="inlineStr">
        <is>
          <t>كشف درجات طلبة الأزهر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اختر الفصل</t>
        </is>
      </c>
      <c r="B4" s="5" t="inlineStr">
        <is>
          <t>فصل أ</t>
        </is>
      </c>
    </row>
    <row r="5">
      <c r="A5" s="12" t="inlineStr">
        <is>
          <t>طلاب لهم ترتيب</t>
        </is>
      </c>
      <c r="B5" s="22">
        <f>COUNTIFS('الطلاب'!$B$6:$B$305,B4&amp;"",'الطلاب'!$I$6:$I$305,"&gt;=0")</f>
        <v/>
      </c>
    </row>
    <row r="6">
      <c r="A6" s="12" t="inlineStr">
        <is>
          <t>طلاب ناقصون (بلا ترتيب)</t>
        </is>
      </c>
      <c r="B6" s="15">
        <f>COUNTIFS('الطلاب'!$B$6:$B$305,B4&amp;"",'الطلاب'!$L$6:$L$305,"ناقص")</f>
        <v/>
      </c>
    </row>
    <row r="7" ht="32" customHeight="1">
      <c r="A7" s="17" t="inlineStr">
        <is>
          <t>الترتيب</t>
        </is>
      </c>
      <c r="B7" s="17" t="inlineStr">
        <is>
          <t>الطالب</t>
        </is>
      </c>
      <c r="C7" s="17" t="inlineStr">
        <is>
          <t>النسبة</t>
        </is>
      </c>
      <c r="D7" s="17" t="inlineStr">
        <is>
          <t>التقدير</t>
        </is>
      </c>
      <c r="E7" s="17" t="inlineStr">
        <is>
          <t>المجموع</t>
        </is>
      </c>
      <c r="F7" s="17" t="inlineStr">
        <is>
          <t>مواد متعثرة</t>
        </is>
      </c>
      <c r="G7" s="17" t="inlineStr">
        <is>
          <t>الحالة</t>
        </is>
      </c>
    </row>
    <row r="8">
      <c r="A8" s="6">
        <f>IF(1&lt;=$B$5,1,"")</f>
        <v/>
      </c>
      <c r="B8" s="6">
        <f>IF($A8="","",INDEX('الطلاب'!$A$6:$A$305,MATCH($B$4&amp;"|"&amp;$A8,'الطلاب'!$O$6:$O$305,0))&amp;"")</f>
        <v/>
      </c>
      <c r="C8" s="20">
        <f>IF($A8="","",INDEX('الطلاب'!$I$6:$I$305,MATCH($B$4&amp;"|"&amp;$A8,'الطلاب'!$O$6:$O$305,0)))</f>
        <v/>
      </c>
      <c r="D8" s="6">
        <f>IF($A8="","",INDEX('الطلاب'!$J$6:$J$305,MATCH($B$4&amp;"|"&amp;$A8,'الطلاب'!$O$6:$O$305,0))&amp;"")</f>
        <v/>
      </c>
      <c r="E8" s="19">
        <f>IF($A8="","",INDEX('الطلاب'!$G$6:$G$305,MATCH($B$4&amp;"|"&amp;$A8,'الطلاب'!$O$6:$O$305,0)))</f>
        <v/>
      </c>
      <c r="F8" s="15">
        <f>IF($A8="","",INDEX('الطلاب'!$K$6:$K$305,MATCH($B$4&amp;"|"&amp;$A8,'الطلاب'!$O$6:$O$305,0)))</f>
        <v/>
      </c>
      <c r="G8" s="6">
        <f>IF($A8="","",INDEX('الطلاب'!$L$6:$L$305,MATCH($B$4&amp;"|"&amp;$A8,'الطلاب'!$O$6:$O$305,0))&amp;"")</f>
        <v/>
      </c>
    </row>
    <row r="9">
      <c r="A9" s="6">
        <f>IF(2&lt;=$B$5,2,"")</f>
        <v/>
      </c>
      <c r="B9" s="6">
        <f>IF($A9="","",INDEX('الطلاب'!$A$6:$A$305,MATCH($B$4&amp;"|"&amp;$A9,'الطلاب'!$O$6:$O$305,0))&amp;"")</f>
        <v/>
      </c>
      <c r="C9" s="20">
        <f>IF($A9="","",INDEX('الطلاب'!$I$6:$I$305,MATCH($B$4&amp;"|"&amp;$A9,'الطلاب'!$O$6:$O$305,0)))</f>
        <v/>
      </c>
      <c r="D9" s="6">
        <f>IF($A9="","",INDEX('الطلاب'!$J$6:$J$305,MATCH($B$4&amp;"|"&amp;$A9,'الطلاب'!$O$6:$O$305,0))&amp;"")</f>
        <v/>
      </c>
      <c r="E9" s="19">
        <f>IF($A9="","",INDEX('الطلاب'!$G$6:$G$305,MATCH($B$4&amp;"|"&amp;$A9,'الطلاب'!$O$6:$O$305,0)))</f>
        <v/>
      </c>
      <c r="F9" s="15">
        <f>IF($A9="","",INDEX('الطلاب'!$K$6:$K$305,MATCH($B$4&amp;"|"&amp;$A9,'الطلاب'!$O$6:$O$305,0)))</f>
        <v/>
      </c>
      <c r="G9" s="6">
        <f>IF($A9="","",INDEX('الطلاب'!$L$6:$L$305,MATCH($B$4&amp;"|"&amp;$A9,'الطلاب'!$O$6:$O$305,0))&amp;"")</f>
        <v/>
      </c>
    </row>
    <row r="10">
      <c r="A10" s="6">
        <f>IF(3&lt;=$B$5,3,"")</f>
        <v/>
      </c>
      <c r="B10" s="6">
        <f>IF($A10="","",INDEX('الطلاب'!$A$6:$A$305,MATCH($B$4&amp;"|"&amp;$A10,'الطلاب'!$O$6:$O$305,0))&amp;"")</f>
        <v/>
      </c>
      <c r="C10" s="20">
        <f>IF($A10="","",INDEX('الطلاب'!$I$6:$I$305,MATCH($B$4&amp;"|"&amp;$A10,'الطلاب'!$O$6:$O$305,0)))</f>
        <v/>
      </c>
      <c r="D10" s="6">
        <f>IF($A10="","",INDEX('الطلاب'!$J$6:$J$305,MATCH($B$4&amp;"|"&amp;$A10,'الطلاب'!$O$6:$O$305,0))&amp;"")</f>
        <v/>
      </c>
      <c r="E10" s="19">
        <f>IF($A10="","",INDEX('الطلاب'!$G$6:$G$305,MATCH($B$4&amp;"|"&amp;$A10,'الطلاب'!$O$6:$O$305,0)))</f>
        <v/>
      </c>
      <c r="F10" s="15">
        <f>IF($A10="","",INDEX('الطلاب'!$K$6:$K$305,MATCH($B$4&amp;"|"&amp;$A10,'الطلاب'!$O$6:$O$305,0)))</f>
        <v/>
      </c>
      <c r="G10" s="6">
        <f>IF($A10="","",INDEX('الطلاب'!$L$6:$L$305,MATCH($B$4&amp;"|"&amp;$A10,'الطلاب'!$O$6:$O$305,0))&amp;"")</f>
        <v/>
      </c>
    </row>
    <row r="11">
      <c r="A11" s="6">
        <f>IF(4&lt;=$B$5,4,"")</f>
        <v/>
      </c>
      <c r="B11" s="6">
        <f>IF($A11="","",INDEX('الطلاب'!$A$6:$A$305,MATCH($B$4&amp;"|"&amp;$A11,'الطلاب'!$O$6:$O$305,0))&amp;"")</f>
        <v/>
      </c>
      <c r="C11" s="20">
        <f>IF($A11="","",INDEX('الطلاب'!$I$6:$I$305,MATCH($B$4&amp;"|"&amp;$A11,'الطلاب'!$O$6:$O$305,0)))</f>
        <v/>
      </c>
      <c r="D11" s="6">
        <f>IF($A11="","",INDEX('الطلاب'!$J$6:$J$305,MATCH($B$4&amp;"|"&amp;$A11,'الطلاب'!$O$6:$O$305,0))&amp;"")</f>
        <v/>
      </c>
      <c r="E11" s="19">
        <f>IF($A11="","",INDEX('الطلاب'!$G$6:$G$305,MATCH($B$4&amp;"|"&amp;$A11,'الطلاب'!$O$6:$O$305,0)))</f>
        <v/>
      </c>
      <c r="F11" s="15">
        <f>IF($A11="","",INDEX('الطلاب'!$K$6:$K$305,MATCH($B$4&amp;"|"&amp;$A11,'الطلاب'!$O$6:$O$305,0)))</f>
        <v/>
      </c>
      <c r="G11" s="6">
        <f>IF($A11="","",INDEX('الطلاب'!$L$6:$L$305,MATCH($B$4&amp;"|"&amp;$A11,'الطلاب'!$O$6:$O$305,0))&amp;"")</f>
        <v/>
      </c>
    </row>
    <row r="12">
      <c r="A12" s="6">
        <f>IF(5&lt;=$B$5,5,"")</f>
        <v/>
      </c>
      <c r="B12" s="6">
        <f>IF($A12="","",INDEX('الطلاب'!$A$6:$A$305,MATCH($B$4&amp;"|"&amp;$A12,'الطلاب'!$O$6:$O$305,0))&amp;"")</f>
        <v/>
      </c>
      <c r="C12" s="20">
        <f>IF($A12="","",INDEX('الطلاب'!$I$6:$I$305,MATCH($B$4&amp;"|"&amp;$A12,'الطلاب'!$O$6:$O$305,0)))</f>
        <v/>
      </c>
      <c r="D12" s="6">
        <f>IF($A12="","",INDEX('الطلاب'!$J$6:$J$305,MATCH($B$4&amp;"|"&amp;$A12,'الطلاب'!$O$6:$O$305,0))&amp;"")</f>
        <v/>
      </c>
      <c r="E12" s="19">
        <f>IF($A12="","",INDEX('الطلاب'!$G$6:$G$305,MATCH($B$4&amp;"|"&amp;$A12,'الطلاب'!$O$6:$O$305,0)))</f>
        <v/>
      </c>
      <c r="F12" s="15">
        <f>IF($A12="","",INDEX('الطلاب'!$K$6:$K$305,MATCH($B$4&amp;"|"&amp;$A12,'الطلاب'!$O$6:$O$305,0)))</f>
        <v/>
      </c>
      <c r="G12" s="6">
        <f>IF($A12="","",INDEX('الطلاب'!$L$6:$L$305,MATCH($B$4&amp;"|"&amp;$A12,'الطلاب'!$O$6:$O$305,0))&amp;"")</f>
        <v/>
      </c>
    </row>
    <row r="13">
      <c r="A13" s="6">
        <f>IF(6&lt;=$B$5,6,"")</f>
        <v/>
      </c>
      <c r="B13" s="6">
        <f>IF($A13="","",INDEX('الطلاب'!$A$6:$A$305,MATCH($B$4&amp;"|"&amp;$A13,'الطلاب'!$O$6:$O$305,0))&amp;"")</f>
        <v/>
      </c>
      <c r="C13" s="20">
        <f>IF($A13="","",INDEX('الطلاب'!$I$6:$I$305,MATCH($B$4&amp;"|"&amp;$A13,'الطلاب'!$O$6:$O$305,0)))</f>
        <v/>
      </c>
      <c r="D13" s="6">
        <f>IF($A13="","",INDEX('الطلاب'!$J$6:$J$305,MATCH($B$4&amp;"|"&amp;$A13,'الطلاب'!$O$6:$O$305,0))&amp;"")</f>
        <v/>
      </c>
      <c r="E13" s="19">
        <f>IF($A13="","",INDEX('الطلاب'!$G$6:$G$305,MATCH($B$4&amp;"|"&amp;$A13,'الطلاب'!$O$6:$O$305,0)))</f>
        <v/>
      </c>
      <c r="F13" s="15">
        <f>IF($A13="","",INDEX('الطلاب'!$K$6:$K$305,MATCH($B$4&amp;"|"&amp;$A13,'الطلاب'!$O$6:$O$305,0)))</f>
        <v/>
      </c>
      <c r="G13" s="6">
        <f>IF($A13="","",INDEX('الطلاب'!$L$6:$L$305,MATCH($B$4&amp;"|"&amp;$A13,'الطلاب'!$O$6:$O$305,0))&amp;"")</f>
        <v/>
      </c>
    </row>
    <row r="14">
      <c r="A14" s="6">
        <f>IF(7&lt;=$B$5,7,"")</f>
        <v/>
      </c>
      <c r="B14" s="6">
        <f>IF($A14="","",INDEX('الطلاب'!$A$6:$A$305,MATCH($B$4&amp;"|"&amp;$A14,'الطلاب'!$O$6:$O$305,0))&amp;"")</f>
        <v/>
      </c>
      <c r="C14" s="20">
        <f>IF($A14="","",INDEX('الطلاب'!$I$6:$I$305,MATCH($B$4&amp;"|"&amp;$A14,'الطلاب'!$O$6:$O$305,0)))</f>
        <v/>
      </c>
      <c r="D14" s="6">
        <f>IF($A14="","",INDEX('الطلاب'!$J$6:$J$305,MATCH($B$4&amp;"|"&amp;$A14,'الطلاب'!$O$6:$O$305,0))&amp;"")</f>
        <v/>
      </c>
      <c r="E14" s="19">
        <f>IF($A14="","",INDEX('الطلاب'!$G$6:$G$305,MATCH($B$4&amp;"|"&amp;$A14,'الطلاب'!$O$6:$O$305,0)))</f>
        <v/>
      </c>
      <c r="F14" s="15">
        <f>IF($A14="","",INDEX('الطلاب'!$K$6:$K$305,MATCH($B$4&amp;"|"&amp;$A14,'الطلاب'!$O$6:$O$305,0)))</f>
        <v/>
      </c>
      <c r="G14" s="6">
        <f>IF($A14="","",INDEX('الطلاب'!$L$6:$L$305,MATCH($B$4&amp;"|"&amp;$A14,'الطلاب'!$O$6:$O$305,0))&amp;"")</f>
        <v/>
      </c>
    </row>
    <row r="15">
      <c r="A15" s="6">
        <f>IF(8&lt;=$B$5,8,"")</f>
        <v/>
      </c>
      <c r="B15" s="6">
        <f>IF($A15="","",INDEX('الطلاب'!$A$6:$A$305,MATCH($B$4&amp;"|"&amp;$A15,'الطلاب'!$O$6:$O$305,0))&amp;"")</f>
        <v/>
      </c>
      <c r="C15" s="20">
        <f>IF($A15="","",INDEX('الطلاب'!$I$6:$I$305,MATCH($B$4&amp;"|"&amp;$A15,'الطلاب'!$O$6:$O$305,0)))</f>
        <v/>
      </c>
      <c r="D15" s="6">
        <f>IF($A15="","",INDEX('الطلاب'!$J$6:$J$305,MATCH($B$4&amp;"|"&amp;$A15,'الطلاب'!$O$6:$O$305,0))&amp;"")</f>
        <v/>
      </c>
      <c r="E15" s="19">
        <f>IF($A15="","",INDEX('الطلاب'!$G$6:$G$305,MATCH($B$4&amp;"|"&amp;$A15,'الطلاب'!$O$6:$O$305,0)))</f>
        <v/>
      </c>
      <c r="F15" s="15">
        <f>IF($A15="","",INDEX('الطلاب'!$K$6:$K$305,MATCH($B$4&amp;"|"&amp;$A15,'الطلاب'!$O$6:$O$305,0)))</f>
        <v/>
      </c>
      <c r="G15" s="6">
        <f>IF($A15="","",INDEX('الطلاب'!$L$6:$L$305,MATCH($B$4&amp;"|"&amp;$A15,'الطلاب'!$O$6:$O$305,0))&amp;"")</f>
        <v/>
      </c>
    </row>
    <row r="16">
      <c r="A16" s="6">
        <f>IF(9&lt;=$B$5,9,"")</f>
        <v/>
      </c>
      <c r="B16" s="6">
        <f>IF($A16="","",INDEX('الطلاب'!$A$6:$A$305,MATCH($B$4&amp;"|"&amp;$A16,'الطلاب'!$O$6:$O$305,0))&amp;"")</f>
        <v/>
      </c>
      <c r="C16" s="20">
        <f>IF($A16="","",INDEX('الطلاب'!$I$6:$I$305,MATCH($B$4&amp;"|"&amp;$A16,'الطلاب'!$O$6:$O$305,0)))</f>
        <v/>
      </c>
      <c r="D16" s="6">
        <f>IF($A16="","",INDEX('الطلاب'!$J$6:$J$305,MATCH($B$4&amp;"|"&amp;$A16,'الطلاب'!$O$6:$O$305,0))&amp;"")</f>
        <v/>
      </c>
      <c r="E16" s="19">
        <f>IF($A16="","",INDEX('الطلاب'!$G$6:$G$305,MATCH($B$4&amp;"|"&amp;$A16,'الطلاب'!$O$6:$O$305,0)))</f>
        <v/>
      </c>
      <c r="F16" s="15">
        <f>IF($A16="","",INDEX('الطلاب'!$K$6:$K$305,MATCH($B$4&amp;"|"&amp;$A16,'الطلاب'!$O$6:$O$305,0)))</f>
        <v/>
      </c>
      <c r="G16" s="6">
        <f>IF($A16="","",INDEX('الطلاب'!$L$6:$L$305,MATCH($B$4&amp;"|"&amp;$A16,'الطلاب'!$O$6:$O$305,0))&amp;"")</f>
        <v/>
      </c>
    </row>
    <row r="17">
      <c r="A17" s="6">
        <f>IF(10&lt;=$B$5,10,"")</f>
        <v/>
      </c>
      <c r="B17" s="6">
        <f>IF($A17="","",INDEX('الطلاب'!$A$6:$A$305,MATCH($B$4&amp;"|"&amp;$A17,'الطلاب'!$O$6:$O$305,0))&amp;"")</f>
        <v/>
      </c>
      <c r="C17" s="20">
        <f>IF($A17="","",INDEX('الطلاب'!$I$6:$I$305,MATCH($B$4&amp;"|"&amp;$A17,'الطلاب'!$O$6:$O$305,0)))</f>
        <v/>
      </c>
      <c r="D17" s="6">
        <f>IF($A17="","",INDEX('الطلاب'!$J$6:$J$305,MATCH($B$4&amp;"|"&amp;$A17,'الطلاب'!$O$6:$O$305,0))&amp;"")</f>
        <v/>
      </c>
      <c r="E17" s="19">
        <f>IF($A17="","",INDEX('الطلاب'!$G$6:$G$305,MATCH($B$4&amp;"|"&amp;$A17,'الطلاب'!$O$6:$O$305,0)))</f>
        <v/>
      </c>
      <c r="F17" s="15">
        <f>IF($A17="","",INDEX('الطلاب'!$K$6:$K$305,MATCH($B$4&amp;"|"&amp;$A17,'الطلاب'!$O$6:$O$305,0)))</f>
        <v/>
      </c>
      <c r="G17" s="6">
        <f>IF($A17="","",INDEX('الطلاب'!$L$6:$L$305,MATCH($B$4&amp;"|"&amp;$A17,'الطلاب'!$O$6:$O$305,0))&amp;"")</f>
        <v/>
      </c>
    </row>
    <row r="18">
      <c r="A18" s="6">
        <f>IF(11&lt;=$B$5,11,"")</f>
        <v/>
      </c>
      <c r="B18" s="6">
        <f>IF($A18="","",INDEX('الطلاب'!$A$6:$A$305,MATCH($B$4&amp;"|"&amp;$A18,'الطلاب'!$O$6:$O$305,0))&amp;"")</f>
        <v/>
      </c>
      <c r="C18" s="20">
        <f>IF($A18="","",INDEX('الطلاب'!$I$6:$I$305,MATCH($B$4&amp;"|"&amp;$A18,'الطلاب'!$O$6:$O$305,0)))</f>
        <v/>
      </c>
      <c r="D18" s="6">
        <f>IF($A18="","",INDEX('الطلاب'!$J$6:$J$305,MATCH($B$4&amp;"|"&amp;$A18,'الطلاب'!$O$6:$O$305,0))&amp;"")</f>
        <v/>
      </c>
      <c r="E18" s="19">
        <f>IF($A18="","",INDEX('الطلاب'!$G$6:$G$305,MATCH($B$4&amp;"|"&amp;$A18,'الطلاب'!$O$6:$O$305,0)))</f>
        <v/>
      </c>
      <c r="F18" s="15">
        <f>IF($A18="","",INDEX('الطلاب'!$K$6:$K$305,MATCH($B$4&amp;"|"&amp;$A18,'الطلاب'!$O$6:$O$305,0)))</f>
        <v/>
      </c>
      <c r="G18" s="6">
        <f>IF($A18="","",INDEX('الطلاب'!$L$6:$L$305,MATCH($B$4&amp;"|"&amp;$A18,'الطلاب'!$O$6:$O$305,0))&amp;"")</f>
        <v/>
      </c>
    </row>
    <row r="19">
      <c r="A19" s="6">
        <f>IF(12&lt;=$B$5,12,"")</f>
        <v/>
      </c>
      <c r="B19" s="6">
        <f>IF($A19="","",INDEX('الطلاب'!$A$6:$A$305,MATCH($B$4&amp;"|"&amp;$A19,'الطلاب'!$O$6:$O$305,0))&amp;"")</f>
        <v/>
      </c>
      <c r="C19" s="20">
        <f>IF($A19="","",INDEX('الطلاب'!$I$6:$I$305,MATCH($B$4&amp;"|"&amp;$A19,'الطلاب'!$O$6:$O$305,0)))</f>
        <v/>
      </c>
      <c r="D19" s="6">
        <f>IF($A19="","",INDEX('الطلاب'!$J$6:$J$305,MATCH($B$4&amp;"|"&amp;$A19,'الطلاب'!$O$6:$O$305,0))&amp;"")</f>
        <v/>
      </c>
      <c r="E19" s="19">
        <f>IF($A19="","",INDEX('الطلاب'!$G$6:$G$305,MATCH($B$4&amp;"|"&amp;$A19,'الطلاب'!$O$6:$O$305,0)))</f>
        <v/>
      </c>
      <c r="F19" s="15">
        <f>IF($A19="","",INDEX('الطلاب'!$K$6:$K$305,MATCH($B$4&amp;"|"&amp;$A19,'الطلاب'!$O$6:$O$305,0)))</f>
        <v/>
      </c>
      <c r="G19" s="6">
        <f>IF($A19="","",INDEX('الطلاب'!$L$6:$L$305,MATCH($B$4&amp;"|"&amp;$A19,'الطلاب'!$O$6:$O$305,0))&amp;"")</f>
        <v/>
      </c>
    </row>
    <row r="20">
      <c r="A20" s="6">
        <f>IF(13&lt;=$B$5,13,"")</f>
        <v/>
      </c>
      <c r="B20" s="6">
        <f>IF($A20="","",INDEX('الطلاب'!$A$6:$A$305,MATCH($B$4&amp;"|"&amp;$A20,'الطلاب'!$O$6:$O$305,0))&amp;"")</f>
        <v/>
      </c>
      <c r="C20" s="20">
        <f>IF($A20="","",INDEX('الطلاب'!$I$6:$I$305,MATCH($B$4&amp;"|"&amp;$A20,'الطلاب'!$O$6:$O$305,0)))</f>
        <v/>
      </c>
      <c r="D20" s="6">
        <f>IF($A20="","",INDEX('الطلاب'!$J$6:$J$305,MATCH($B$4&amp;"|"&amp;$A20,'الطلاب'!$O$6:$O$305,0))&amp;"")</f>
        <v/>
      </c>
      <c r="E20" s="19">
        <f>IF($A20="","",INDEX('الطلاب'!$G$6:$G$305,MATCH($B$4&amp;"|"&amp;$A20,'الطلاب'!$O$6:$O$305,0)))</f>
        <v/>
      </c>
      <c r="F20" s="15">
        <f>IF($A20="","",INDEX('الطلاب'!$K$6:$K$305,MATCH($B$4&amp;"|"&amp;$A20,'الطلاب'!$O$6:$O$305,0)))</f>
        <v/>
      </c>
      <c r="G20" s="6">
        <f>IF($A20="","",INDEX('الطلاب'!$L$6:$L$305,MATCH($B$4&amp;"|"&amp;$A20,'الطلاب'!$O$6:$O$305,0))&amp;"")</f>
        <v/>
      </c>
    </row>
    <row r="21">
      <c r="A21" s="6">
        <f>IF(14&lt;=$B$5,14,"")</f>
        <v/>
      </c>
      <c r="B21" s="6">
        <f>IF($A21="","",INDEX('الطلاب'!$A$6:$A$305,MATCH($B$4&amp;"|"&amp;$A21,'الطلاب'!$O$6:$O$305,0))&amp;"")</f>
        <v/>
      </c>
      <c r="C21" s="20">
        <f>IF($A21="","",INDEX('الطلاب'!$I$6:$I$305,MATCH($B$4&amp;"|"&amp;$A21,'الطلاب'!$O$6:$O$305,0)))</f>
        <v/>
      </c>
      <c r="D21" s="6">
        <f>IF($A21="","",INDEX('الطلاب'!$J$6:$J$305,MATCH($B$4&amp;"|"&amp;$A21,'الطلاب'!$O$6:$O$305,0))&amp;"")</f>
        <v/>
      </c>
      <c r="E21" s="19">
        <f>IF($A21="","",INDEX('الطلاب'!$G$6:$G$305,MATCH($B$4&amp;"|"&amp;$A21,'الطلاب'!$O$6:$O$305,0)))</f>
        <v/>
      </c>
      <c r="F21" s="15">
        <f>IF($A21="","",INDEX('الطلاب'!$K$6:$K$305,MATCH($B$4&amp;"|"&amp;$A21,'الطلاب'!$O$6:$O$305,0)))</f>
        <v/>
      </c>
      <c r="G21" s="6">
        <f>IF($A21="","",INDEX('الطلاب'!$L$6:$L$305,MATCH($B$4&amp;"|"&amp;$A21,'الطلاب'!$O$6:$O$305,0))&amp;"")</f>
        <v/>
      </c>
    </row>
    <row r="22">
      <c r="A22" s="6">
        <f>IF(15&lt;=$B$5,15,"")</f>
        <v/>
      </c>
      <c r="B22" s="6">
        <f>IF($A22="","",INDEX('الطلاب'!$A$6:$A$305,MATCH($B$4&amp;"|"&amp;$A22,'الطلاب'!$O$6:$O$305,0))&amp;"")</f>
        <v/>
      </c>
      <c r="C22" s="20">
        <f>IF($A22="","",INDEX('الطلاب'!$I$6:$I$305,MATCH($B$4&amp;"|"&amp;$A22,'الطلاب'!$O$6:$O$305,0)))</f>
        <v/>
      </c>
      <c r="D22" s="6">
        <f>IF($A22="","",INDEX('الطلاب'!$J$6:$J$305,MATCH($B$4&amp;"|"&amp;$A22,'الطلاب'!$O$6:$O$305,0))&amp;"")</f>
        <v/>
      </c>
      <c r="E22" s="19">
        <f>IF($A22="","",INDEX('الطلاب'!$G$6:$G$305,MATCH($B$4&amp;"|"&amp;$A22,'الطلاب'!$O$6:$O$305,0)))</f>
        <v/>
      </c>
      <c r="F22" s="15">
        <f>IF($A22="","",INDEX('الطلاب'!$K$6:$K$305,MATCH($B$4&amp;"|"&amp;$A22,'الطلاب'!$O$6:$O$305,0)))</f>
        <v/>
      </c>
      <c r="G22" s="6">
        <f>IF($A22="","",INDEX('الطلاب'!$L$6:$L$305,MATCH($B$4&amp;"|"&amp;$A22,'الطلاب'!$O$6:$O$305,0))&amp;"")</f>
        <v/>
      </c>
    </row>
    <row r="23">
      <c r="A23" s="6">
        <f>IF(16&lt;=$B$5,16,"")</f>
        <v/>
      </c>
      <c r="B23" s="6">
        <f>IF($A23="","",INDEX('الطلاب'!$A$6:$A$305,MATCH($B$4&amp;"|"&amp;$A23,'الطلاب'!$O$6:$O$305,0))&amp;"")</f>
        <v/>
      </c>
      <c r="C23" s="20">
        <f>IF($A23="","",INDEX('الطلاب'!$I$6:$I$305,MATCH($B$4&amp;"|"&amp;$A23,'الطلاب'!$O$6:$O$305,0)))</f>
        <v/>
      </c>
      <c r="D23" s="6">
        <f>IF($A23="","",INDEX('الطلاب'!$J$6:$J$305,MATCH($B$4&amp;"|"&amp;$A23,'الطلاب'!$O$6:$O$305,0))&amp;"")</f>
        <v/>
      </c>
      <c r="E23" s="19">
        <f>IF($A23="","",INDEX('الطلاب'!$G$6:$G$305,MATCH($B$4&amp;"|"&amp;$A23,'الطلاب'!$O$6:$O$305,0)))</f>
        <v/>
      </c>
      <c r="F23" s="15">
        <f>IF($A23="","",INDEX('الطلاب'!$K$6:$K$305,MATCH($B$4&amp;"|"&amp;$A23,'الطلاب'!$O$6:$O$305,0)))</f>
        <v/>
      </c>
      <c r="G23" s="6">
        <f>IF($A23="","",INDEX('الطلاب'!$L$6:$L$305,MATCH($B$4&amp;"|"&amp;$A23,'الطلاب'!$O$6:$O$305,0))&amp;"")</f>
        <v/>
      </c>
    </row>
    <row r="24">
      <c r="A24" s="6">
        <f>IF(17&lt;=$B$5,17,"")</f>
        <v/>
      </c>
      <c r="B24" s="6">
        <f>IF($A24="","",INDEX('الطلاب'!$A$6:$A$305,MATCH($B$4&amp;"|"&amp;$A24,'الطلاب'!$O$6:$O$305,0))&amp;"")</f>
        <v/>
      </c>
      <c r="C24" s="20">
        <f>IF($A24="","",INDEX('الطلاب'!$I$6:$I$305,MATCH($B$4&amp;"|"&amp;$A24,'الطلاب'!$O$6:$O$305,0)))</f>
        <v/>
      </c>
      <c r="D24" s="6">
        <f>IF($A24="","",INDEX('الطلاب'!$J$6:$J$305,MATCH($B$4&amp;"|"&amp;$A24,'الطلاب'!$O$6:$O$305,0))&amp;"")</f>
        <v/>
      </c>
      <c r="E24" s="19">
        <f>IF($A24="","",INDEX('الطلاب'!$G$6:$G$305,MATCH($B$4&amp;"|"&amp;$A24,'الطلاب'!$O$6:$O$305,0)))</f>
        <v/>
      </c>
      <c r="F24" s="15">
        <f>IF($A24="","",INDEX('الطلاب'!$K$6:$K$305,MATCH($B$4&amp;"|"&amp;$A24,'الطلاب'!$O$6:$O$305,0)))</f>
        <v/>
      </c>
      <c r="G24" s="6">
        <f>IF($A24="","",INDEX('الطلاب'!$L$6:$L$305,MATCH($B$4&amp;"|"&amp;$A24,'الطلاب'!$O$6:$O$305,0))&amp;"")</f>
        <v/>
      </c>
    </row>
    <row r="25">
      <c r="A25" s="6">
        <f>IF(18&lt;=$B$5,18,"")</f>
        <v/>
      </c>
      <c r="B25" s="6">
        <f>IF($A25="","",INDEX('الطلاب'!$A$6:$A$305,MATCH($B$4&amp;"|"&amp;$A25,'الطلاب'!$O$6:$O$305,0))&amp;"")</f>
        <v/>
      </c>
      <c r="C25" s="20">
        <f>IF($A25="","",INDEX('الطلاب'!$I$6:$I$305,MATCH($B$4&amp;"|"&amp;$A25,'الطلاب'!$O$6:$O$305,0)))</f>
        <v/>
      </c>
      <c r="D25" s="6">
        <f>IF($A25="","",INDEX('الطلاب'!$J$6:$J$305,MATCH($B$4&amp;"|"&amp;$A25,'الطلاب'!$O$6:$O$305,0))&amp;"")</f>
        <v/>
      </c>
      <c r="E25" s="19">
        <f>IF($A25="","",INDEX('الطلاب'!$G$6:$G$305,MATCH($B$4&amp;"|"&amp;$A25,'الطلاب'!$O$6:$O$305,0)))</f>
        <v/>
      </c>
      <c r="F25" s="15">
        <f>IF($A25="","",INDEX('الطلاب'!$K$6:$K$305,MATCH($B$4&amp;"|"&amp;$A25,'الطلاب'!$O$6:$O$305,0)))</f>
        <v/>
      </c>
      <c r="G25" s="6">
        <f>IF($A25="","",INDEX('الطلاب'!$L$6:$L$305,MATCH($B$4&amp;"|"&amp;$A25,'الطلاب'!$O$6:$O$305,0))&amp;"")</f>
        <v/>
      </c>
    </row>
    <row r="26">
      <c r="A26" s="6">
        <f>IF(19&lt;=$B$5,19,"")</f>
        <v/>
      </c>
      <c r="B26" s="6">
        <f>IF($A26="","",INDEX('الطلاب'!$A$6:$A$305,MATCH($B$4&amp;"|"&amp;$A26,'الطلاب'!$O$6:$O$305,0))&amp;"")</f>
        <v/>
      </c>
      <c r="C26" s="20">
        <f>IF($A26="","",INDEX('الطلاب'!$I$6:$I$305,MATCH($B$4&amp;"|"&amp;$A26,'الطلاب'!$O$6:$O$305,0)))</f>
        <v/>
      </c>
      <c r="D26" s="6">
        <f>IF($A26="","",INDEX('الطلاب'!$J$6:$J$305,MATCH($B$4&amp;"|"&amp;$A26,'الطلاب'!$O$6:$O$305,0))&amp;"")</f>
        <v/>
      </c>
      <c r="E26" s="19">
        <f>IF($A26="","",INDEX('الطلاب'!$G$6:$G$305,MATCH($B$4&amp;"|"&amp;$A26,'الطلاب'!$O$6:$O$305,0)))</f>
        <v/>
      </c>
      <c r="F26" s="15">
        <f>IF($A26="","",INDEX('الطلاب'!$K$6:$K$305,MATCH($B$4&amp;"|"&amp;$A26,'الطلاب'!$O$6:$O$305,0)))</f>
        <v/>
      </c>
      <c r="G26" s="6">
        <f>IF($A26="","",INDEX('الطلاب'!$L$6:$L$305,MATCH($B$4&amp;"|"&amp;$A26,'الطلاب'!$O$6:$O$305,0))&amp;"")</f>
        <v/>
      </c>
    </row>
    <row r="27">
      <c r="A27" s="6">
        <f>IF(20&lt;=$B$5,20,"")</f>
        <v/>
      </c>
      <c r="B27" s="6">
        <f>IF($A27="","",INDEX('الطلاب'!$A$6:$A$305,MATCH($B$4&amp;"|"&amp;$A27,'الطلاب'!$O$6:$O$305,0))&amp;"")</f>
        <v/>
      </c>
      <c r="C27" s="20">
        <f>IF($A27="","",INDEX('الطلاب'!$I$6:$I$305,MATCH($B$4&amp;"|"&amp;$A27,'الطلاب'!$O$6:$O$305,0)))</f>
        <v/>
      </c>
      <c r="D27" s="6">
        <f>IF($A27="","",INDEX('الطلاب'!$J$6:$J$305,MATCH($B$4&amp;"|"&amp;$A27,'الطلاب'!$O$6:$O$305,0))&amp;"")</f>
        <v/>
      </c>
      <c r="E27" s="19">
        <f>IF($A27="","",INDEX('الطلاب'!$G$6:$G$305,MATCH($B$4&amp;"|"&amp;$A27,'الطلاب'!$O$6:$O$305,0)))</f>
        <v/>
      </c>
      <c r="F27" s="15">
        <f>IF($A27="","",INDEX('الطلاب'!$K$6:$K$305,MATCH($B$4&amp;"|"&amp;$A27,'الطلاب'!$O$6:$O$305,0)))</f>
        <v/>
      </c>
      <c r="G27" s="6">
        <f>IF($A27="","",INDEX('الطلاب'!$L$6:$L$305,MATCH($B$4&amp;"|"&amp;$A27,'الطلاب'!$O$6:$O$305,0))&amp;"")</f>
        <v/>
      </c>
    </row>
    <row r="28">
      <c r="A28" s="6">
        <f>IF(21&lt;=$B$5,21,"")</f>
        <v/>
      </c>
      <c r="B28" s="6">
        <f>IF($A28="","",INDEX('الطلاب'!$A$6:$A$305,MATCH($B$4&amp;"|"&amp;$A28,'الطلاب'!$O$6:$O$305,0))&amp;"")</f>
        <v/>
      </c>
      <c r="C28" s="20">
        <f>IF($A28="","",INDEX('الطلاب'!$I$6:$I$305,MATCH($B$4&amp;"|"&amp;$A28,'الطلاب'!$O$6:$O$305,0)))</f>
        <v/>
      </c>
      <c r="D28" s="6">
        <f>IF($A28="","",INDEX('الطلاب'!$J$6:$J$305,MATCH($B$4&amp;"|"&amp;$A28,'الطلاب'!$O$6:$O$305,0))&amp;"")</f>
        <v/>
      </c>
      <c r="E28" s="19">
        <f>IF($A28="","",INDEX('الطلاب'!$G$6:$G$305,MATCH($B$4&amp;"|"&amp;$A28,'الطلاب'!$O$6:$O$305,0)))</f>
        <v/>
      </c>
      <c r="F28" s="15">
        <f>IF($A28="","",INDEX('الطلاب'!$K$6:$K$305,MATCH($B$4&amp;"|"&amp;$A28,'الطلاب'!$O$6:$O$305,0)))</f>
        <v/>
      </c>
      <c r="G28" s="6">
        <f>IF($A28="","",INDEX('الطلاب'!$L$6:$L$305,MATCH($B$4&amp;"|"&amp;$A28,'الطلاب'!$O$6:$O$305,0))&amp;"")</f>
        <v/>
      </c>
    </row>
    <row r="29">
      <c r="A29" s="6">
        <f>IF(22&lt;=$B$5,22,"")</f>
        <v/>
      </c>
      <c r="B29" s="6">
        <f>IF($A29="","",INDEX('الطلاب'!$A$6:$A$305,MATCH($B$4&amp;"|"&amp;$A29,'الطلاب'!$O$6:$O$305,0))&amp;"")</f>
        <v/>
      </c>
      <c r="C29" s="20">
        <f>IF($A29="","",INDEX('الطلاب'!$I$6:$I$305,MATCH($B$4&amp;"|"&amp;$A29,'الطلاب'!$O$6:$O$305,0)))</f>
        <v/>
      </c>
      <c r="D29" s="6">
        <f>IF($A29="","",INDEX('الطلاب'!$J$6:$J$305,MATCH($B$4&amp;"|"&amp;$A29,'الطلاب'!$O$6:$O$305,0))&amp;"")</f>
        <v/>
      </c>
      <c r="E29" s="19">
        <f>IF($A29="","",INDEX('الطلاب'!$G$6:$G$305,MATCH($B$4&amp;"|"&amp;$A29,'الطلاب'!$O$6:$O$305,0)))</f>
        <v/>
      </c>
      <c r="F29" s="15">
        <f>IF($A29="","",INDEX('الطلاب'!$K$6:$K$305,MATCH($B$4&amp;"|"&amp;$A29,'الطلاب'!$O$6:$O$305,0)))</f>
        <v/>
      </c>
      <c r="G29" s="6">
        <f>IF($A29="","",INDEX('الطلاب'!$L$6:$L$305,MATCH($B$4&amp;"|"&amp;$A29,'الطلاب'!$O$6:$O$305,0))&amp;"")</f>
        <v/>
      </c>
    </row>
    <row r="30">
      <c r="A30" s="6">
        <f>IF(23&lt;=$B$5,23,"")</f>
        <v/>
      </c>
      <c r="B30" s="6">
        <f>IF($A30="","",INDEX('الطلاب'!$A$6:$A$305,MATCH($B$4&amp;"|"&amp;$A30,'الطلاب'!$O$6:$O$305,0))&amp;"")</f>
        <v/>
      </c>
      <c r="C30" s="20">
        <f>IF($A30="","",INDEX('الطلاب'!$I$6:$I$305,MATCH($B$4&amp;"|"&amp;$A30,'الطلاب'!$O$6:$O$305,0)))</f>
        <v/>
      </c>
      <c r="D30" s="6">
        <f>IF($A30="","",INDEX('الطلاب'!$J$6:$J$305,MATCH($B$4&amp;"|"&amp;$A30,'الطلاب'!$O$6:$O$305,0))&amp;"")</f>
        <v/>
      </c>
      <c r="E30" s="19">
        <f>IF($A30="","",INDEX('الطلاب'!$G$6:$G$305,MATCH($B$4&amp;"|"&amp;$A30,'الطلاب'!$O$6:$O$305,0)))</f>
        <v/>
      </c>
      <c r="F30" s="15">
        <f>IF($A30="","",INDEX('الطلاب'!$K$6:$K$305,MATCH($B$4&amp;"|"&amp;$A30,'الطلاب'!$O$6:$O$305,0)))</f>
        <v/>
      </c>
      <c r="G30" s="6">
        <f>IF($A30="","",INDEX('الطلاب'!$L$6:$L$305,MATCH($B$4&amp;"|"&amp;$A30,'الطلاب'!$O$6:$O$305,0))&amp;"")</f>
        <v/>
      </c>
    </row>
    <row r="31">
      <c r="A31" s="6">
        <f>IF(24&lt;=$B$5,24,"")</f>
        <v/>
      </c>
      <c r="B31" s="6">
        <f>IF($A31="","",INDEX('الطلاب'!$A$6:$A$305,MATCH($B$4&amp;"|"&amp;$A31,'الطلاب'!$O$6:$O$305,0))&amp;"")</f>
        <v/>
      </c>
      <c r="C31" s="20">
        <f>IF($A31="","",INDEX('الطلاب'!$I$6:$I$305,MATCH($B$4&amp;"|"&amp;$A31,'الطلاب'!$O$6:$O$305,0)))</f>
        <v/>
      </c>
      <c r="D31" s="6">
        <f>IF($A31="","",INDEX('الطلاب'!$J$6:$J$305,MATCH($B$4&amp;"|"&amp;$A31,'الطلاب'!$O$6:$O$305,0))&amp;"")</f>
        <v/>
      </c>
      <c r="E31" s="19">
        <f>IF($A31="","",INDEX('الطلاب'!$G$6:$G$305,MATCH($B$4&amp;"|"&amp;$A31,'الطلاب'!$O$6:$O$305,0)))</f>
        <v/>
      </c>
      <c r="F31" s="15">
        <f>IF($A31="","",INDEX('الطلاب'!$K$6:$K$305,MATCH($B$4&amp;"|"&amp;$A31,'الطلاب'!$O$6:$O$305,0)))</f>
        <v/>
      </c>
      <c r="G31" s="6">
        <f>IF($A31="","",INDEX('الطلاب'!$L$6:$L$305,MATCH($B$4&amp;"|"&amp;$A31,'الطلاب'!$O$6:$O$305,0))&amp;"")</f>
        <v/>
      </c>
    </row>
    <row r="32">
      <c r="A32" s="6">
        <f>IF(25&lt;=$B$5,25,"")</f>
        <v/>
      </c>
      <c r="B32" s="6">
        <f>IF($A32="","",INDEX('الطلاب'!$A$6:$A$305,MATCH($B$4&amp;"|"&amp;$A32,'الطلاب'!$O$6:$O$305,0))&amp;"")</f>
        <v/>
      </c>
      <c r="C32" s="20">
        <f>IF($A32="","",INDEX('الطلاب'!$I$6:$I$305,MATCH($B$4&amp;"|"&amp;$A32,'الطلاب'!$O$6:$O$305,0)))</f>
        <v/>
      </c>
      <c r="D32" s="6">
        <f>IF($A32="","",INDEX('الطلاب'!$J$6:$J$305,MATCH($B$4&amp;"|"&amp;$A32,'الطلاب'!$O$6:$O$305,0))&amp;"")</f>
        <v/>
      </c>
      <c r="E32" s="19">
        <f>IF($A32="","",INDEX('الطلاب'!$G$6:$G$305,MATCH($B$4&amp;"|"&amp;$A32,'الطلاب'!$O$6:$O$305,0)))</f>
        <v/>
      </c>
      <c r="F32" s="15">
        <f>IF($A32="","",INDEX('الطلاب'!$K$6:$K$305,MATCH($B$4&amp;"|"&amp;$A32,'الطلاب'!$O$6:$O$305,0)))</f>
        <v/>
      </c>
      <c r="G32" s="6">
        <f>IF($A32="","",INDEX('الطلاب'!$L$6:$L$305,MATCH($B$4&amp;"|"&amp;$A32,'الطلاب'!$O$6:$O$305,0))&amp;"")</f>
        <v/>
      </c>
    </row>
    <row r="33">
      <c r="A33" s="6">
        <f>IF(26&lt;=$B$5,26,"")</f>
        <v/>
      </c>
      <c r="B33" s="6">
        <f>IF($A33="","",INDEX('الطلاب'!$A$6:$A$305,MATCH($B$4&amp;"|"&amp;$A33,'الطلاب'!$O$6:$O$305,0))&amp;"")</f>
        <v/>
      </c>
      <c r="C33" s="20">
        <f>IF($A33="","",INDEX('الطلاب'!$I$6:$I$305,MATCH($B$4&amp;"|"&amp;$A33,'الطلاب'!$O$6:$O$305,0)))</f>
        <v/>
      </c>
      <c r="D33" s="6">
        <f>IF($A33="","",INDEX('الطلاب'!$J$6:$J$305,MATCH($B$4&amp;"|"&amp;$A33,'الطلاب'!$O$6:$O$305,0))&amp;"")</f>
        <v/>
      </c>
      <c r="E33" s="19">
        <f>IF($A33="","",INDEX('الطلاب'!$G$6:$G$305,MATCH($B$4&amp;"|"&amp;$A33,'الطلاب'!$O$6:$O$305,0)))</f>
        <v/>
      </c>
      <c r="F33" s="15">
        <f>IF($A33="","",INDEX('الطلاب'!$K$6:$K$305,MATCH($B$4&amp;"|"&amp;$A33,'الطلاب'!$O$6:$O$305,0)))</f>
        <v/>
      </c>
      <c r="G33" s="6">
        <f>IF($A33="","",INDEX('الطلاب'!$L$6:$L$305,MATCH($B$4&amp;"|"&amp;$A33,'الطلاب'!$O$6:$O$305,0))&amp;"")</f>
        <v/>
      </c>
    </row>
    <row r="34">
      <c r="A34" s="6">
        <f>IF(27&lt;=$B$5,27,"")</f>
        <v/>
      </c>
      <c r="B34" s="6">
        <f>IF($A34="","",INDEX('الطلاب'!$A$6:$A$305,MATCH($B$4&amp;"|"&amp;$A34,'الطلاب'!$O$6:$O$305,0))&amp;"")</f>
        <v/>
      </c>
      <c r="C34" s="20">
        <f>IF($A34="","",INDEX('الطلاب'!$I$6:$I$305,MATCH($B$4&amp;"|"&amp;$A34,'الطلاب'!$O$6:$O$305,0)))</f>
        <v/>
      </c>
      <c r="D34" s="6">
        <f>IF($A34="","",INDEX('الطلاب'!$J$6:$J$305,MATCH($B$4&amp;"|"&amp;$A34,'الطلاب'!$O$6:$O$305,0))&amp;"")</f>
        <v/>
      </c>
      <c r="E34" s="19">
        <f>IF($A34="","",INDEX('الطلاب'!$G$6:$G$305,MATCH($B$4&amp;"|"&amp;$A34,'الطلاب'!$O$6:$O$305,0)))</f>
        <v/>
      </c>
      <c r="F34" s="15">
        <f>IF($A34="","",INDEX('الطلاب'!$K$6:$K$305,MATCH($B$4&amp;"|"&amp;$A34,'الطلاب'!$O$6:$O$305,0)))</f>
        <v/>
      </c>
      <c r="G34" s="6">
        <f>IF($A34="","",INDEX('الطلاب'!$L$6:$L$305,MATCH($B$4&amp;"|"&amp;$A34,'الطلاب'!$O$6:$O$305,0))&amp;"")</f>
        <v/>
      </c>
    </row>
    <row r="35">
      <c r="A35" s="6">
        <f>IF(28&lt;=$B$5,28,"")</f>
        <v/>
      </c>
      <c r="B35" s="6">
        <f>IF($A35="","",INDEX('الطلاب'!$A$6:$A$305,MATCH($B$4&amp;"|"&amp;$A35,'الطلاب'!$O$6:$O$305,0))&amp;"")</f>
        <v/>
      </c>
      <c r="C35" s="20">
        <f>IF($A35="","",INDEX('الطلاب'!$I$6:$I$305,MATCH($B$4&amp;"|"&amp;$A35,'الطلاب'!$O$6:$O$305,0)))</f>
        <v/>
      </c>
      <c r="D35" s="6">
        <f>IF($A35="","",INDEX('الطلاب'!$J$6:$J$305,MATCH($B$4&amp;"|"&amp;$A35,'الطلاب'!$O$6:$O$305,0))&amp;"")</f>
        <v/>
      </c>
      <c r="E35" s="19">
        <f>IF($A35="","",INDEX('الطلاب'!$G$6:$G$305,MATCH($B$4&amp;"|"&amp;$A35,'الطلاب'!$O$6:$O$305,0)))</f>
        <v/>
      </c>
      <c r="F35" s="15">
        <f>IF($A35="","",INDEX('الطلاب'!$K$6:$K$305,MATCH($B$4&amp;"|"&amp;$A35,'الطلاب'!$O$6:$O$305,0)))</f>
        <v/>
      </c>
      <c r="G35" s="6">
        <f>IF($A35="","",INDEX('الطلاب'!$L$6:$L$305,MATCH($B$4&amp;"|"&amp;$A35,'الطلاب'!$O$6:$O$305,0))&amp;"")</f>
        <v/>
      </c>
    </row>
    <row r="36">
      <c r="A36" s="6">
        <f>IF(29&lt;=$B$5,29,"")</f>
        <v/>
      </c>
      <c r="B36" s="6">
        <f>IF($A36="","",INDEX('الطلاب'!$A$6:$A$305,MATCH($B$4&amp;"|"&amp;$A36,'الطلاب'!$O$6:$O$305,0))&amp;"")</f>
        <v/>
      </c>
      <c r="C36" s="20">
        <f>IF($A36="","",INDEX('الطلاب'!$I$6:$I$305,MATCH($B$4&amp;"|"&amp;$A36,'الطلاب'!$O$6:$O$305,0)))</f>
        <v/>
      </c>
      <c r="D36" s="6">
        <f>IF($A36="","",INDEX('الطلاب'!$J$6:$J$305,MATCH($B$4&amp;"|"&amp;$A36,'الطلاب'!$O$6:$O$305,0))&amp;"")</f>
        <v/>
      </c>
      <c r="E36" s="19">
        <f>IF($A36="","",INDEX('الطلاب'!$G$6:$G$305,MATCH($B$4&amp;"|"&amp;$A36,'الطلاب'!$O$6:$O$305,0)))</f>
        <v/>
      </c>
      <c r="F36" s="15">
        <f>IF($A36="","",INDEX('الطلاب'!$K$6:$K$305,MATCH($B$4&amp;"|"&amp;$A36,'الطلاب'!$O$6:$O$305,0)))</f>
        <v/>
      </c>
      <c r="G36" s="6">
        <f>IF($A36="","",INDEX('الطلاب'!$L$6:$L$305,MATCH($B$4&amp;"|"&amp;$A36,'الطلاب'!$O$6:$O$305,0))&amp;"")</f>
        <v/>
      </c>
    </row>
    <row r="37">
      <c r="A37" s="6">
        <f>IF(30&lt;=$B$5,30,"")</f>
        <v/>
      </c>
      <c r="B37" s="6">
        <f>IF($A37="","",INDEX('الطلاب'!$A$6:$A$305,MATCH($B$4&amp;"|"&amp;$A37,'الطلاب'!$O$6:$O$305,0))&amp;"")</f>
        <v/>
      </c>
      <c r="C37" s="20">
        <f>IF($A37="","",INDEX('الطلاب'!$I$6:$I$305,MATCH($B$4&amp;"|"&amp;$A37,'الطلاب'!$O$6:$O$305,0)))</f>
        <v/>
      </c>
      <c r="D37" s="6">
        <f>IF($A37="","",INDEX('الطلاب'!$J$6:$J$305,MATCH($B$4&amp;"|"&amp;$A37,'الطلاب'!$O$6:$O$305,0))&amp;"")</f>
        <v/>
      </c>
      <c r="E37" s="19">
        <f>IF($A37="","",INDEX('الطلاب'!$G$6:$G$305,MATCH($B$4&amp;"|"&amp;$A37,'الطلاب'!$O$6:$O$305,0)))</f>
        <v/>
      </c>
      <c r="F37" s="15">
        <f>IF($A37="","",INDEX('الطلاب'!$K$6:$K$305,MATCH($B$4&amp;"|"&amp;$A37,'الطلاب'!$O$6:$O$305,0)))</f>
        <v/>
      </c>
      <c r="G37" s="6">
        <f>IF($A37="","",INDEX('الطلاب'!$L$6:$L$305,MATCH($B$4&amp;"|"&amp;$A37,'الطلاب'!$O$6:$O$305,0))&amp;"")</f>
        <v/>
      </c>
    </row>
    <row r="38">
      <c r="A38" s="6">
        <f>IF(31&lt;=$B$5,31,"")</f>
        <v/>
      </c>
      <c r="B38" s="6">
        <f>IF($A38="","",INDEX('الطلاب'!$A$6:$A$305,MATCH($B$4&amp;"|"&amp;$A38,'الطلاب'!$O$6:$O$305,0))&amp;"")</f>
        <v/>
      </c>
      <c r="C38" s="20">
        <f>IF($A38="","",INDEX('الطلاب'!$I$6:$I$305,MATCH($B$4&amp;"|"&amp;$A38,'الطلاب'!$O$6:$O$305,0)))</f>
        <v/>
      </c>
      <c r="D38" s="6">
        <f>IF($A38="","",INDEX('الطلاب'!$J$6:$J$305,MATCH($B$4&amp;"|"&amp;$A38,'الطلاب'!$O$6:$O$305,0))&amp;"")</f>
        <v/>
      </c>
      <c r="E38" s="19">
        <f>IF($A38="","",INDEX('الطلاب'!$G$6:$G$305,MATCH($B$4&amp;"|"&amp;$A38,'الطلاب'!$O$6:$O$305,0)))</f>
        <v/>
      </c>
      <c r="F38" s="15">
        <f>IF($A38="","",INDEX('الطلاب'!$K$6:$K$305,MATCH($B$4&amp;"|"&amp;$A38,'الطلاب'!$O$6:$O$305,0)))</f>
        <v/>
      </c>
      <c r="G38" s="6">
        <f>IF($A38="","",INDEX('الطلاب'!$L$6:$L$305,MATCH($B$4&amp;"|"&amp;$A38,'الطلاب'!$O$6:$O$305,0))&amp;"")</f>
        <v/>
      </c>
    </row>
    <row r="39">
      <c r="A39" s="6">
        <f>IF(32&lt;=$B$5,32,"")</f>
        <v/>
      </c>
      <c r="B39" s="6">
        <f>IF($A39="","",INDEX('الطلاب'!$A$6:$A$305,MATCH($B$4&amp;"|"&amp;$A39,'الطلاب'!$O$6:$O$305,0))&amp;"")</f>
        <v/>
      </c>
      <c r="C39" s="20">
        <f>IF($A39="","",INDEX('الطلاب'!$I$6:$I$305,MATCH($B$4&amp;"|"&amp;$A39,'الطلاب'!$O$6:$O$305,0)))</f>
        <v/>
      </c>
      <c r="D39" s="6">
        <f>IF($A39="","",INDEX('الطلاب'!$J$6:$J$305,MATCH($B$4&amp;"|"&amp;$A39,'الطلاب'!$O$6:$O$305,0))&amp;"")</f>
        <v/>
      </c>
      <c r="E39" s="19">
        <f>IF($A39="","",INDEX('الطلاب'!$G$6:$G$305,MATCH($B$4&amp;"|"&amp;$A39,'الطلاب'!$O$6:$O$305,0)))</f>
        <v/>
      </c>
      <c r="F39" s="15">
        <f>IF($A39="","",INDEX('الطلاب'!$K$6:$K$305,MATCH($B$4&amp;"|"&amp;$A39,'الطلاب'!$O$6:$O$305,0)))</f>
        <v/>
      </c>
      <c r="G39" s="6">
        <f>IF($A39="","",INDEX('الطلاب'!$L$6:$L$305,MATCH($B$4&amp;"|"&amp;$A39,'الطلاب'!$O$6:$O$305,0))&amp;"")</f>
        <v/>
      </c>
    </row>
    <row r="40">
      <c r="A40" s="6">
        <f>IF(33&lt;=$B$5,33,"")</f>
        <v/>
      </c>
      <c r="B40" s="6">
        <f>IF($A40="","",INDEX('الطلاب'!$A$6:$A$305,MATCH($B$4&amp;"|"&amp;$A40,'الطلاب'!$O$6:$O$305,0))&amp;"")</f>
        <v/>
      </c>
      <c r="C40" s="20">
        <f>IF($A40="","",INDEX('الطلاب'!$I$6:$I$305,MATCH($B$4&amp;"|"&amp;$A40,'الطلاب'!$O$6:$O$305,0)))</f>
        <v/>
      </c>
      <c r="D40" s="6">
        <f>IF($A40="","",INDEX('الطلاب'!$J$6:$J$305,MATCH($B$4&amp;"|"&amp;$A40,'الطلاب'!$O$6:$O$305,0))&amp;"")</f>
        <v/>
      </c>
      <c r="E40" s="19">
        <f>IF($A40="","",INDEX('الطلاب'!$G$6:$G$305,MATCH($B$4&amp;"|"&amp;$A40,'الطلاب'!$O$6:$O$305,0)))</f>
        <v/>
      </c>
      <c r="F40" s="15">
        <f>IF($A40="","",INDEX('الطلاب'!$K$6:$K$305,MATCH($B$4&amp;"|"&amp;$A40,'الطلاب'!$O$6:$O$305,0)))</f>
        <v/>
      </c>
      <c r="G40" s="6">
        <f>IF($A40="","",INDEX('الطلاب'!$L$6:$L$305,MATCH($B$4&amp;"|"&amp;$A40,'الطلاب'!$O$6:$O$305,0))&amp;"")</f>
        <v/>
      </c>
    </row>
    <row r="41">
      <c r="A41" s="6">
        <f>IF(34&lt;=$B$5,34,"")</f>
        <v/>
      </c>
      <c r="B41" s="6">
        <f>IF($A41="","",INDEX('الطلاب'!$A$6:$A$305,MATCH($B$4&amp;"|"&amp;$A41,'الطلاب'!$O$6:$O$305,0))&amp;"")</f>
        <v/>
      </c>
      <c r="C41" s="20">
        <f>IF($A41="","",INDEX('الطلاب'!$I$6:$I$305,MATCH($B$4&amp;"|"&amp;$A41,'الطلاب'!$O$6:$O$305,0)))</f>
        <v/>
      </c>
      <c r="D41" s="6">
        <f>IF($A41="","",INDEX('الطلاب'!$J$6:$J$305,MATCH($B$4&amp;"|"&amp;$A41,'الطلاب'!$O$6:$O$305,0))&amp;"")</f>
        <v/>
      </c>
      <c r="E41" s="19">
        <f>IF($A41="","",INDEX('الطلاب'!$G$6:$G$305,MATCH($B$4&amp;"|"&amp;$A41,'الطلاب'!$O$6:$O$305,0)))</f>
        <v/>
      </c>
      <c r="F41" s="15">
        <f>IF($A41="","",INDEX('الطلاب'!$K$6:$K$305,MATCH($B$4&amp;"|"&amp;$A41,'الطلاب'!$O$6:$O$305,0)))</f>
        <v/>
      </c>
      <c r="G41" s="6">
        <f>IF($A41="","",INDEX('الطلاب'!$L$6:$L$305,MATCH($B$4&amp;"|"&amp;$A41,'الطلاب'!$O$6:$O$305,0))&amp;"")</f>
        <v/>
      </c>
    </row>
    <row r="42">
      <c r="A42" s="6">
        <f>IF(35&lt;=$B$5,35,"")</f>
        <v/>
      </c>
      <c r="B42" s="6">
        <f>IF($A42="","",INDEX('الطلاب'!$A$6:$A$305,MATCH($B$4&amp;"|"&amp;$A42,'الطلاب'!$O$6:$O$305,0))&amp;"")</f>
        <v/>
      </c>
      <c r="C42" s="20">
        <f>IF($A42="","",INDEX('الطلاب'!$I$6:$I$305,MATCH($B$4&amp;"|"&amp;$A42,'الطلاب'!$O$6:$O$305,0)))</f>
        <v/>
      </c>
      <c r="D42" s="6">
        <f>IF($A42="","",INDEX('الطلاب'!$J$6:$J$305,MATCH($B$4&amp;"|"&amp;$A42,'الطلاب'!$O$6:$O$305,0))&amp;"")</f>
        <v/>
      </c>
      <c r="E42" s="19">
        <f>IF($A42="","",INDEX('الطلاب'!$G$6:$G$305,MATCH($B$4&amp;"|"&amp;$A42,'الطلاب'!$O$6:$O$305,0)))</f>
        <v/>
      </c>
      <c r="F42" s="15">
        <f>IF($A42="","",INDEX('الطلاب'!$K$6:$K$305,MATCH($B$4&amp;"|"&amp;$A42,'الطلاب'!$O$6:$O$305,0)))</f>
        <v/>
      </c>
      <c r="G42" s="6">
        <f>IF($A42="","",INDEX('الطلاب'!$L$6:$L$305,MATCH($B$4&amp;"|"&amp;$A42,'الطلاب'!$O$6:$O$305,0))&amp;"")</f>
        <v/>
      </c>
    </row>
    <row r="43">
      <c r="A43" s="6">
        <f>IF(36&lt;=$B$5,36,"")</f>
        <v/>
      </c>
      <c r="B43" s="6">
        <f>IF($A43="","",INDEX('الطلاب'!$A$6:$A$305,MATCH($B$4&amp;"|"&amp;$A43,'الطلاب'!$O$6:$O$305,0))&amp;"")</f>
        <v/>
      </c>
      <c r="C43" s="20">
        <f>IF($A43="","",INDEX('الطلاب'!$I$6:$I$305,MATCH($B$4&amp;"|"&amp;$A43,'الطلاب'!$O$6:$O$305,0)))</f>
        <v/>
      </c>
      <c r="D43" s="6">
        <f>IF($A43="","",INDEX('الطلاب'!$J$6:$J$305,MATCH($B$4&amp;"|"&amp;$A43,'الطلاب'!$O$6:$O$305,0))&amp;"")</f>
        <v/>
      </c>
      <c r="E43" s="19">
        <f>IF($A43="","",INDEX('الطلاب'!$G$6:$G$305,MATCH($B$4&amp;"|"&amp;$A43,'الطلاب'!$O$6:$O$305,0)))</f>
        <v/>
      </c>
      <c r="F43" s="15">
        <f>IF($A43="","",INDEX('الطلاب'!$K$6:$K$305,MATCH($B$4&amp;"|"&amp;$A43,'الطلاب'!$O$6:$O$305,0)))</f>
        <v/>
      </c>
      <c r="G43" s="6">
        <f>IF($A43="","",INDEX('الطلاب'!$L$6:$L$305,MATCH($B$4&amp;"|"&amp;$A43,'الطلاب'!$O$6:$O$305,0))&amp;"")</f>
        <v/>
      </c>
    </row>
    <row r="44">
      <c r="A44" s="6">
        <f>IF(37&lt;=$B$5,37,"")</f>
        <v/>
      </c>
      <c r="B44" s="6">
        <f>IF($A44="","",INDEX('الطلاب'!$A$6:$A$305,MATCH($B$4&amp;"|"&amp;$A44,'الطلاب'!$O$6:$O$305,0))&amp;"")</f>
        <v/>
      </c>
      <c r="C44" s="20">
        <f>IF($A44="","",INDEX('الطلاب'!$I$6:$I$305,MATCH($B$4&amp;"|"&amp;$A44,'الطلاب'!$O$6:$O$305,0)))</f>
        <v/>
      </c>
      <c r="D44" s="6">
        <f>IF($A44="","",INDEX('الطلاب'!$J$6:$J$305,MATCH($B$4&amp;"|"&amp;$A44,'الطلاب'!$O$6:$O$305,0))&amp;"")</f>
        <v/>
      </c>
      <c r="E44" s="19">
        <f>IF($A44="","",INDEX('الطلاب'!$G$6:$G$305,MATCH($B$4&amp;"|"&amp;$A44,'الطلاب'!$O$6:$O$305,0)))</f>
        <v/>
      </c>
      <c r="F44" s="15">
        <f>IF($A44="","",INDEX('الطلاب'!$K$6:$K$305,MATCH($B$4&amp;"|"&amp;$A44,'الطلاب'!$O$6:$O$305,0)))</f>
        <v/>
      </c>
      <c r="G44" s="6">
        <f>IF($A44="","",INDEX('الطلاب'!$L$6:$L$305,MATCH($B$4&amp;"|"&amp;$A44,'الطلاب'!$O$6:$O$305,0))&amp;"")</f>
        <v/>
      </c>
    </row>
    <row r="45">
      <c r="A45" s="6">
        <f>IF(38&lt;=$B$5,38,"")</f>
        <v/>
      </c>
      <c r="B45" s="6">
        <f>IF($A45="","",INDEX('الطلاب'!$A$6:$A$305,MATCH($B$4&amp;"|"&amp;$A45,'الطلاب'!$O$6:$O$305,0))&amp;"")</f>
        <v/>
      </c>
      <c r="C45" s="20">
        <f>IF($A45="","",INDEX('الطلاب'!$I$6:$I$305,MATCH($B$4&amp;"|"&amp;$A45,'الطلاب'!$O$6:$O$305,0)))</f>
        <v/>
      </c>
      <c r="D45" s="6">
        <f>IF($A45="","",INDEX('الطلاب'!$J$6:$J$305,MATCH($B$4&amp;"|"&amp;$A45,'الطلاب'!$O$6:$O$305,0))&amp;"")</f>
        <v/>
      </c>
      <c r="E45" s="19">
        <f>IF($A45="","",INDEX('الطلاب'!$G$6:$G$305,MATCH($B$4&amp;"|"&amp;$A45,'الطلاب'!$O$6:$O$305,0)))</f>
        <v/>
      </c>
      <c r="F45" s="15">
        <f>IF($A45="","",INDEX('الطلاب'!$K$6:$K$305,MATCH($B$4&amp;"|"&amp;$A45,'الطلاب'!$O$6:$O$305,0)))</f>
        <v/>
      </c>
      <c r="G45" s="6">
        <f>IF($A45="","",INDEX('الطلاب'!$L$6:$L$305,MATCH($B$4&amp;"|"&amp;$A45,'الطلاب'!$O$6:$O$305,0))&amp;"")</f>
        <v/>
      </c>
    </row>
    <row r="46">
      <c r="A46" s="6">
        <f>IF(39&lt;=$B$5,39,"")</f>
        <v/>
      </c>
      <c r="B46" s="6">
        <f>IF($A46="","",INDEX('الطلاب'!$A$6:$A$305,MATCH($B$4&amp;"|"&amp;$A46,'الطلاب'!$O$6:$O$305,0))&amp;"")</f>
        <v/>
      </c>
      <c r="C46" s="20">
        <f>IF($A46="","",INDEX('الطلاب'!$I$6:$I$305,MATCH($B$4&amp;"|"&amp;$A46,'الطلاب'!$O$6:$O$305,0)))</f>
        <v/>
      </c>
      <c r="D46" s="6">
        <f>IF($A46="","",INDEX('الطلاب'!$J$6:$J$305,MATCH($B$4&amp;"|"&amp;$A46,'الطلاب'!$O$6:$O$305,0))&amp;"")</f>
        <v/>
      </c>
      <c r="E46" s="19">
        <f>IF($A46="","",INDEX('الطلاب'!$G$6:$G$305,MATCH($B$4&amp;"|"&amp;$A46,'الطلاب'!$O$6:$O$305,0)))</f>
        <v/>
      </c>
      <c r="F46" s="15">
        <f>IF($A46="","",INDEX('الطلاب'!$K$6:$K$305,MATCH($B$4&amp;"|"&amp;$A46,'الطلاب'!$O$6:$O$305,0)))</f>
        <v/>
      </c>
      <c r="G46" s="6">
        <f>IF($A46="","",INDEX('الطلاب'!$L$6:$L$305,MATCH($B$4&amp;"|"&amp;$A46,'الطلاب'!$O$6:$O$305,0))&amp;"")</f>
        <v/>
      </c>
    </row>
    <row r="47">
      <c r="A47" s="6">
        <f>IF(40&lt;=$B$5,40,"")</f>
        <v/>
      </c>
      <c r="B47" s="6">
        <f>IF($A47="","",INDEX('الطلاب'!$A$6:$A$305,MATCH($B$4&amp;"|"&amp;$A47,'الطلاب'!$O$6:$O$305,0))&amp;"")</f>
        <v/>
      </c>
      <c r="C47" s="20">
        <f>IF($A47="","",INDEX('الطلاب'!$I$6:$I$305,MATCH($B$4&amp;"|"&amp;$A47,'الطلاب'!$O$6:$O$305,0)))</f>
        <v/>
      </c>
      <c r="D47" s="6">
        <f>IF($A47="","",INDEX('الطلاب'!$J$6:$J$305,MATCH($B$4&amp;"|"&amp;$A47,'الطلاب'!$O$6:$O$305,0))&amp;"")</f>
        <v/>
      </c>
      <c r="E47" s="19">
        <f>IF($A47="","",INDEX('الطلاب'!$G$6:$G$305,MATCH($B$4&amp;"|"&amp;$A47,'الطلاب'!$O$6:$O$305,0)))</f>
        <v/>
      </c>
      <c r="F47" s="15">
        <f>IF($A47="","",INDEX('الطلاب'!$K$6:$K$305,MATCH($B$4&amp;"|"&amp;$A47,'الطلاب'!$O$6:$O$305,0)))</f>
        <v/>
      </c>
      <c r="G47" s="6">
        <f>IF($A47="","",INDEX('الطلاب'!$L$6:$L$305,MATCH($B$4&amp;"|"&amp;$A47,'الطلاب'!$O$6:$O$305,0))&amp;"")</f>
        <v/>
      </c>
    </row>
    <row r="48">
      <c r="A48" s="6">
        <f>IF(41&lt;=$B$5,41,"")</f>
        <v/>
      </c>
      <c r="B48" s="6">
        <f>IF($A48="","",INDEX('الطلاب'!$A$6:$A$305,MATCH($B$4&amp;"|"&amp;$A48,'الطلاب'!$O$6:$O$305,0))&amp;"")</f>
        <v/>
      </c>
      <c r="C48" s="20">
        <f>IF($A48="","",INDEX('الطلاب'!$I$6:$I$305,MATCH($B$4&amp;"|"&amp;$A48,'الطلاب'!$O$6:$O$305,0)))</f>
        <v/>
      </c>
      <c r="D48" s="6">
        <f>IF($A48="","",INDEX('الطلاب'!$J$6:$J$305,MATCH($B$4&amp;"|"&amp;$A48,'الطلاب'!$O$6:$O$305,0))&amp;"")</f>
        <v/>
      </c>
      <c r="E48" s="19">
        <f>IF($A48="","",INDEX('الطلاب'!$G$6:$G$305,MATCH($B$4&amp;"|"&amp;$A48,'الطلاب'!$O$6:$O$305,0)))</f>
        <v/>
      </c>
      <c r="F48" s="15">
        <f>IF($A48="","",INDEX('الطلاب'!$K$6:$K$305,MATCH($B$4&amp;"|"&amp;$A48,'الطلاب'!$O$6:$O$305,0)))</f>
        <v/>
      </c>
      <c r="G48" s="6">
        <f>IF($A48="","",INDEX('الطلاب'!$L$6:$L$305,MATCH($B$4&amp;"|"&amp;$A48,'الطلاب'!$O$6:$O$305,0))&amp;"")</f>
        <v/>
      </c>
    </row>
    <row r="49">
      <c r="A49" s="6">
        <f>IF(42&lt;=$B$5,42,"")</f>
        <v/>
      </c>
      <c r="B49" s="6">
        <f>IF($A49="","",INDEX('الطلاب'!$A$6:$A$305,MATCH($B$4&amp;"|"&amp;$A49,'الطلاب'!$O$6:$O$305,0))&amp;"")</f>
        <v/>
      </c>
      <c r="C49" s="20">
        <f>IF($A49="","",INDEX('الطلاب'!$I$6:$I$305,MATCH($B$4&amp;"|"&amp;$A49,'الطلاب'!$O$6:$O$305,0)))</f>
        <v/>
      </c>
      <c r="D49" s="6">
        <f>IF($A49="","",INDEX('الطلاب'!$J$6:$J$305,MATCH($B$4&amp;"|"&amp;$A49,'الطلاب'!$O$6:$O$305,0))&amp;"")</f>
        <v/>
      </c>
      <c r="E49" s="19">
        <f>IF($A49="","",INDEX('الطلاب'!$G$6:$G$305,MATCH($B$4&amp;"|"&amp;$A49,'الطلاب'!$O$6:$O$305,0)))</f>
        <v/>
      </c>
      <c r="F49" s="15">
        <f>IF($A49="","",INDEX('الطلاب'!$K$6:$K$305,MATCH($B$4&amp;"|"&amp;$A49,'الطلاب'!$O$6:$O$305,0)))</f>
        <v/>
      </c>
      <c r="G49" s="6">
        <f>IF($A49="","",INDEX('الطلاب'!$L$6:$L$305,MATCH($B$4&amp;"|"&amp;$A49,'الطلاب'!$O$6:$O$305,0))&amp;"")</f>
        <v/>
      </c>
    </row>
    <row r="50">
      <c r="A50" s="6">
        <f>IF(43&lt;=$B$5,43,"")</f>
        <v/>
      </c>
      <c r="B50" s="6">
        <f>IF($A50="","",INDEX('الطلاب'!$A$6:$A$305,MATCH($B$4&amp;"|"&amp;$A50,'الطلاب'!$O$6:$O$305,0))&amp;"")</f>
        <v/>
      </c>
      <c r="C50" s="20">
        <f>IF($A50="","",INDEX('الطلاب'!$I$6:$I$305,MATCH($B$4&amp;"|"&amp;$A50,'الطلاب'!$O$6:$O$305,0)))</f>
        <v/>
      </c>
      <c r="D50" s="6">
        <f>IF($A50="","",INDEX('الطلاب'!$J$6:$J$305,MATCH($B$4&amp;"|"&amp;$A50,'الطلاب'!$O$6:$O$305,0))&amp;"")</f>
        <v/>
      </c>
      <c r="E50" s="19">
        <f>IF($A50="","",INDEX('الطلاب'!$G$6:$G$305,MATCH($B$4&amp;"|"&amp;$A50,'الطلاب'!$O$6:$O$305,0)))</f>
        <v/>
      </c>
      <c r="F50" s="15">
        <f>IF($A50="","",INDEX('الطلاب'!$K$6:$K$305,MATCH($B$4&amp;"|"&amp;$A50,'الطلاب'!$O$6:$O$305,0)))</f>
        <v/>
      </c>
      <c r="G50" s="6">
        <f>IF($A50="","",INDEX('الطلاب'!$L$6:$L$305,MATCH($B$4&amp;"|"&amp;$A50,'الطلاب'!$O$6:$O$305,0))&amp;"")</f>
        <v/>
      </c>
    </row>
    <row r="51">
      <c r="A51" s="6">
        <f>IF(44&lt;=$B$5,44,"")</f>
        <v/>
      </c>
      <c r="B51" s="6">
        <f>IF($A51="","",INDEX('الطلاب'!$A$6:$A$305,MATCH($B$4&amp;"|"&amp;$A51,'الطلاب'!$O$6:$O$305,0))&amp;"")</f>
        <v/>
      </c>
      <c r="C51" s="20">
        <f>IF($A51="","",INDEX('الطلاب'!$I$6:$I$305,MATCH($B$4&amp;"|"&amp;$A51,'الطلاب'!$O$6:$O$305,0)))</f>
        <v/>
      </c>
      <c r="D51" s="6">
        <f>IF($A51="","",INDEX('الطلاب'!$J$6:$J$305,MATCH($B$4&amp;"|"&amp;$A51,'الطلاب'!$O$6:$O$305,0))&amp;"")</f>
        <v/>
      </c>
      <c r="E51" s="19">
        <f>IF($A51="","",INDEX('الطلاب'!$G$6:$G$305,MATCH($B$4&amp;"|"&amp;$A51,'الطلاب'!$O$6:$O$305,0)))</f>
        <v/>
      </c>
      <c r="F51" s="15">
        <f>IF($A51="","",INDEX('الطلاب'!$K$6:$K$305,MATCH($B$4&amp;"|"&amp;$A51,'الطلاب'!$O$6:$O$305,0)))</f>
        <v/>
      </c>
      <c r="G51" s="6">
        <f>IF($A51="","",INDEX('الطلاب'!$L$6:$L$305,MATCH($B$4&amp;"|"&amp;$A51,'الطلاب'!$O$6:$O$305,0))&amp;"")</f>
        <v/>
      </c>
    </row>
    <row r="52">
      <c r="A52" s="6">
        <f>IF(45&lt;=$B$5,45,"")</f>
        <v/>
      </c>
      <c r="B52" s="6">
        <f>IF($A52="","",INDEX('الطلاب'!$A$6:$A$305,MATCH($B$4&amp;"|"&amp;$A52,'الطلاب'!$O$6:$O$305,0))&amp;"")</f>
        <v/>
      </c>
      <c r="C52" s="20">
        <f>IF($A52="","",INDEX('الطلاب'!$I$6:$I$305,MATCH($B$4&amp;"|"&amp;$A52,'الطلاب'!$O$6:$O$305,0)))</f>
        <v/>
      </c>
      <c r="D52" s="6">
        <f>IF($A52="","",INDEX('الطلاب'!$J$6:$J$305,MATCH($B$4&amp;"|"&amp;$A52,'الطلاب'!$O$6:$O$305,0))&amp;"")</f>
        <v/>
      </c>
      <c r="E52" s="19">
        <f>IF($A52="","",INDEX('الطلاب'!$G$6:$G$305,MATCH($B$4&amp;"|"&amp;$A52,'الطلاب'!$O$6:$O$305,0)))</f>
        <v/>
      </c>
      <c r="F52" s="15">
        <f>IF($A52="","",INDEX('الطلاب'!$K$6:$K$305,MATCH($B$4&amp;"|"&amp;$A52,'الطلاب'!$O$6:$O$305,0)))</f>
        <v/>
      </c>
      <c r="G52" s="6">
        <f>IF($A52="","",INDEX('الطلاب'!$L$6:$L$305,MATCH($B$4&amp;"|"&amp;$A52,'الطلاب'!$O$6:$O$305,0))&amp;"")</f>
        <v/>
      </c>
    </row>
    <row r="53">
      <c r="A53" s="6">
        <f>IF(46&lt;=$B$5,46,"")</f>
        <v/>
      </c>
      <c r="B53" s="6">
        <f>IF($A53="","",INDEX('الطلاب'!$A$6:$A$305,MATCH($B$4&amp;"|"&amp;$A53,'الطلاب'!$O$6:$O$305,0))&amp;"")</f>
        <v/>
      </c>
      <c r="C53" s="20">
        <f>IF($A53="","",INDEX('الطلاب'!$I$6:$I$305,MATCH($B$4&amp;"|"&amp;$A53,'الطلاب'!$O$6:$O$305,0)))</f>
        <v/>
      </c>
      <c r="D53" s="6">
        <f>IF($A53="","",INDEX('الطلاب'!$J$6:$J$305,MATCH($B$4&amp;"|"&amp;$A53,'الطلاب'!$O$6:$O$305,0))&amp;"")</f>
        <v/>
      </c>
      <c r="E53" s="19">
        <f>IF($A53="","",INDEX('الطلاب'!$G$6:$G$305,MATCH($B$4&amp;"|"&amp;$A53,'الطلاب'!$O$6:$O$305,0)))</f>
        <v/>
      </c>
      <c r="F53" s="15">
        <f>IF($A53="","",INDEX('الطلاب'!$K$6:$K$305,MATCH($B$4&amp;"|"&amp;$A53,'الطلاب'!$O$6:$O$305,0)))</f>
        <v/>
      </c>
      <c r="G53" s="6">
        <f>IF($A53="","",INDEX('الطلاب'!$L$6:$L$305,MATCH($B$4&amp;"|"&amp;$A53,'الطلاب'!$O$6:$O$305,0))&amp;"")</f>
        <v/>
      </c>
    </row>
    <row r="54">
      <c r="A54" s="6">
        <f>IF(47&lt;=$B$5,47,"")</f>
        <v/>
      </c>
      <c r="B54" s="6">
        <f>IF($A54="","",INDEX('الطلاب'!$A$6:$A$305,MATCH($B$4&amp;"|"&amp;$A54,'الطلاب'!$O$6:$O$305,0))&amp;"")</f>
        <v/>
      </c>
      <c r="C54" s="20">
        <f>IF($A54="","",INDEX('الطلاب'!$I$6:$I$305,MATCH($B$4&amp;"|"&amp;$A54,'الطلاب'!$O$6:$O$305,0)))</f>
        <v/>
      </c>
      <c r="D54" s="6">
        <f>IF($A54="","",INDEX('الطلاب'!$J$6:$J$305,MATCH($B$4&amp;"|"&amp;$A54,'الطلاب'!$O$6:$O$305,0))&amp;"")</f>
        <v/>
      </c>
      <c r="E54" s="19">
        <f>IF($A54="","",INDEX('الطلاب'!$G$6:$G$305,MATCH($B$4&amp;"|"&amp;$A54,'الطلاب'!$O$6:$O$305,0)))</f>
        <v/>
      </c>
      <c r="F54" s="15">
        <f>IF($A54="","",INDEX('الطلاب'!$K$6:$K$305,MATCH($B$4&amp;"|"&amp;$A54,'الطلاب'!$O$6:$O$305,0)))</f>
        <v/>
      </c>
      <c r="G54" s="6">
        <f>IF($A54="","",INDEX('الطلاب'!$L$6:$L$305,MATCH($B$4&amp;"|"&amp;$A54,'الطلاب'!$O$6:$O$305,0))&amp;"")</f>
        <v/>
      </c>
    </row>
    <row r="55">
      <c r="A55" s="6">
        <f>IF(48&lt;=$B$5,48,"")</f>
        <v/>
      </c>
      <c r="B55" s="6">
        <f>IF($A55="","",INDEX('الطلاب'!$A$6:$A$305,MATCH($B$4&amp;"|"&amp;$A55,'الطلاب'!$O$6:$O$305,0))&amp;"")</f>
        <v/>
      </c>
      <c r="C55" s="20">
        <f>IF($A55="","",INDEX('الطلاب'!$I$6:$I$305,MATCH($B$4&amp;"|"&amp;$A55,'الطلاب'!$O$6:$O$305,0)))</f>
        <v/>
      </c>
      <c r="D55" s="6">
        <f>IF($A55="","",INDEX('الطلاب'!$J$6:$J$305,MATCH($B$4&amp;"|"&amp;$A55,'الطلاب'!$O$6:$O$305,0))&amp;"")</f>
        <v/>
      </c>
      <c r="E55" s="19">
        <f>IF($A55="","",INDEX('الطلاب'!$G$6:$G$305,MATCH($B$4&amp;"|"&amp;$A55,'الطلاب'!$O$6:$O$305,0)))</f>
        <v/>
      </c>
      <c r="F55" s="15">
        <f>IF($A55="","",INDEX('الطلاب'!$K$6:$K$305,MATCH($B$4&amp;"|"&amp;$A55,'الطلاب'!$O$6:$O$305,0)))</f>
        <v/>
      </c>
      <c r="G55" s="6">
        <f>IF($A55="","",INDEX('الطلاب'!$L$6:$L$305,MATCH($B$4&amp;"|"&amp;$A55,'الطلاب'!$O$6:$O$305,0))&amp;"")</f>
        <v/>
      </c>
    </row>
    <row r="56">
      <c r="A56" s="6">
        <f>IF(49&lt;=$B$5,49,"")</f>
        <v/>
      </c>
      <c r="B56" s="6">
        <f>IF($A56="","",INDEX('الطلاب'!$A$6:$A$305,MATCH($B$4&amp;"|"&amp;$A56,'الطلاب'!$O$6:$O$305,0))&amp;"")</f>
        <v/>
      </c>
      <c r="C56" s="20">
        <f>IF($A56="","",INDEX('الطلاب'!$I$6:$I$305,MATCH($B$4&amp;"|"&amp;$A56,'الطلاب'!$O$6:$O$305,0)))</f>
        <v/>
      </c>
      <c r="D56" s="6">
        <f>IF($A56="","",INDEX('الطلاب'!$J$6:$J$305,MATCH($B$4&amp;"|"&amp;$A56,'الطلاب'!$O$6:$O$305,0))&amp;"")</f>
        <v/>
      </c>
      <c r="E56" s="19">
        <f>IF($A56="","",INDEX('الطلاب'!$G$6:$G$305,MATCH($B$4&amp;"|"&amp;$A56,'الطلاب'!$O$6:$O$305,0)))</f>
        <v/>
      </c>
      <c r="F56" s="15">
        <f>IF($A56="","",INDEX('الطلاب'!$K$6:$K$305,MATCH($B$4&amp;"|"&amp;$A56,'الطلاب'!$O$6:$O$305,0)))</f>
        <v/>
      </c>
      <c r="G56" s="6">
        <f>IF($A56="","",INDEX('الطلاب'!$L$6:$L$305,MATCH($B$4&amp;"|"&amp;$A56,'الطلاب'!$O$6:$O$305,0))&amp;"")</f>
        <v/>
      </c>
    </row>
    <row r="57">
      <c r="A57" s="6">
        <f>IF(50&lt;=$B$5,50,"")</f>
        <v/>
      </c>
      <c r="B57" s="6">
        <f>IF($A57="","",INDEX('الطلاب'!$A$6:$A$305,MATCH($B$4&amp;"|"&amp;$A57,'الطلاب'!$O$6:$O$305,0))&amp;"")</f>
        <v/>
      </c>
      <c r="C57" s="20">
        <f>IF($A57="","",INDEX('الطلاب'!$I$6:$I$305,MATCH($B$4&amp;"|"&amp;$A57,'الطلاب'!$O$6:$O$305,0)))</f>
        <v/>
      </c>
      <c r="D57" s="6">
        <f>IF($A57="","",INDEX('الطلاب'!$J$6:$J$305,MATCH($B$4&amp;"|"&amp;$A57,'الطلاب'!$O$6:$O$305,0))&amp;"")</f>
        <v/>
      </c>
      <c r="E57" s="19">
        <f>IF($A57="","",INDEX('الطلاب'!$G$6:$G$305,MATCH($B$4&amp;"|"&amp;$A57,'الطلاب'!$O$6:$O$305,0)))</f>
        <v/>
      </c>
      <c r="F57" s="15">
        <f>IF($A57="","",INDEX('الطلاب'!$K$6:$K$305,MATCH($B$4&amp;"|"&amp;$A57,'الطلاب'!$O$6:$O$305,0)))</f>
        <v/>
      </c>
      <c r="G57" s="6">
        <f>IF($A57="","",INDEX('الطلاب'!$L$6:$L$305,MATCH($B$4&amp;"|"&amp;$A57,'الطلاب'!$O$6:$O$305,0))&amp;"")</f>
        <v/>
      </c>
    </row>
    <row r="58">
      <c r="A58" s="6">
        <f>IF(51&lt;=$B$5,51,"")</f>
        <v/>
      </c>
      <c r="B58" s="6">
        <f>IF($A58="","",INDEX('الطلاب'!$A$6:$A$305,MATCH($B$4&amp;"|"&amp;$A58,'الطلاب'!$O$6:$O$305,0))&amp;"")</f>
        <v/>
      </c>
      <c r="C58" s="20">
        <f>IF($A58="","",INDEX('الطلاب'!$I$6:$I$305,MATCH($B$4&amp;"|"&amp;$A58,'الطلاب'!$O$6:$O$305,0)))</f>
        <v/>
      </c>
      <c r="D58" s="6">
        <f>IF($A58="","",INDEX('الطلاب'!$J$6:$J$305,MATCH($B$4&amp;"|"&amp;$A58,'الطلاب'!$O$6:$O$305,0))&amp;"")</f>
        <v/>
      </c>
      <c r="E58" s="19">
        <f>IF($A58="","",INDEX('الطلاب'!$G$6:$G$305,MATCH($B$4&amp;"|"&amp;$A58,'الطلاب'!$O$6:$O$305,0)))</f>
        <v/>
      </c>
      <c r="F58" s="15">
        <f>IF($A58="","",INDEX('الطلاب'!$K$6:$K$305,MATCH($B$4&amp;"|"&amp;$A58,'الطلاب'!$O$6:$O$305,0)))</f>
        <v/>
      </c>
      <c r="G58" s="6">
        <f>IF($A58="","",INDEX('الطلاب'!$L$6:$L$305,MATCH($B$4&amp;"|"&amp;$A58,'الطلاب'!$O$6:$O$305,0))&amp;"")</f>
        <v/>
      </c>
    </row>
    <row r="59">
      <c r="A59" s="6">
        <f>IF(52&lt;=$B$5,52,"")</f>
        <v/>
      </c>
      <c r="B59" s="6">
        <f>IF($A59="","",INDEX('الطلاب'!$A$6:$A$305,MATCH($B$4&amp;"|"&amp;$A59,'الطلاب'!$O$6:$O$305,0))&amp;"")</f>
        <v/>
      </c>
      <c r="C59" s="20">
        <f>IF($A59="","",INDEX('الطلاب'!$I$6:$I$305,MATCH($B$4&amp;"|"&amp;$A59,'الطلاب'!$O$6:$O$305,0)))</f>
        <v/>
      </c>
      <c r="D59" s="6">
        <f>IF($A59="","",INDEX('الطلاب'!$J$6:$J$305,MATCH($B$4&amp;"|"&amp;$A59,'الطلاب'!$O$6:$O$305,0))&amp;"")</f>
        <v/>
      </c>
      <c r="E59" s="19">
        <f>IF($A59="","",INDEX('الطلاب'!$G$6:$G$305,MATCH($B$4&amp;"|"&amp;$A59,'الطلاب'!$O$6:$O$305,0)))</f>
        <v/>
      </c>
      <c r="F59" s="15">
        <f>IF($A59="","",INDEX('الطلاب'!$K$6:$K$305,MATCH($B$4&amp;"|"&amp;$A59,'الطلاب'!$O$6:$O$305,0)))</f>
        <v/>
      </c>
      <c r="G59" s="6">
        <f>IF($A59="","",INDEX('الطلاب'!$L$6:$L$305,MATCH($B$4&amp;"|"&amp;$A59,'الطلاب'!$O$6:$O$305,0))&amp;"")</f>
        <v/>
      </c>
    </row>
    <row r="60">
      <c r="A60" s="6">
        <f>IF(53&lt;=$B$5,53,"")</f>
        <v/>
      </c>
      <c r="B60" s="6">
        <f>IF($A60="","",INDEX('الطلاب'!$A$6:$A$305,MATCH($B$4&amp;"|"&amp;$A60,'الطلاب'!$O$6:$O$305,0))&amp;"")</f>
        <v/>
      </c>
      <c r="C60" s="20">
        <f>IF($A60="","",INDEX('الطلاب'!$I$6:$I$305,MATCH($B$4&amp;"|"&amp;$A60,'الطلاب'!$O$6:$O$305,0)))</f>
        <v/>
      </c>
      <c r="D60" s="6">
        <f>IF($A60="","",INDEX('الطلاب'!$J$6:$J$305,MATCH($B$4&amp;"|"&amp;$A60,'الطلاب'!$O$6:$O$305,0))&amp;"")</f>
        <v/>
      </c>
      <c r="E60" s="19">
        <f>IF($A60="","",INDEX('الطلاب'!$G$6:$G$305,MATCH($B$4&amp;"|"&amp;$A60,'الطلاب'!$O$6:$O$305,0)))</f>
        <v/>
      </c>
      <c r="F60" s="15">
        <f>IF($A60="","",INDEX('الطلاب'!$K$6:$K$305,MATCH($B$4&amp;"|"&amp;$A60,'الطلاب'!$O$6:$O$305,0)))</f>
        <v/>
      </c>
      <c r="G60" s="6">
        <f>IF($A60="","",INDEX('الطلاب'!$L$6:$L$305,MATCH($B$4&amp;"|"&amp;$A60,'الطلاب'!$O$6:$O$305,0))&amp;"")</f>
        <v/>
      </c>
    </row>
    <row r="61">
      <c r="A61" s="6">
        <f>IF(54&lt;=$B$5,54,"")</f>
        <v/>
      </c>
      <c r="B61" s="6">
        <f>IF($A61="","",INDEX('الطلاب'!$A$6:$A$305,MATCH($B$4&amp;"|"&amp;$A61,'الطلاب'!$O$6:$O$305,0))&amp;"")</f>
        <v/>
      </c>
      <c r="C61" s="20">
        <f>IF($A61="","",INDEX('الطلاب'!$I$6:$I$305,MATCH($B$4&amp;"|"&amp;$A61,'الطلاب'!$O$6:$O$305,0)))</f>
        <v/>
      </c>
      <c r="D61" s="6">
        <f>IF($A61="","",INDEX('الطلاب'!$J$6:$J$305,MATCH($B$4&amp;"|"&amp;$A61,'الطلاب'!$O$6:$O$305,0))&amp;"")</f>
        <v/>
      </c>
      <c r="E61" s="19">
        <f>IF($A61="","",INDEX('الطلاب'!$G$6:$G$305,MATCH($B$4&amp;"|"&amp;$A61,'الطلاب'!$O$6:$O$305,0)))</f>
        <v/>
      </c>
      <c r="F61" s="15">
        <f>IF($A61="","",INDEX('الطلاب'!$K$6:$K$305,MATCH($B$4&amp;"|"&amp;$A61,'الطلاب'!$O$6:$O$305,0)))</f>
        <v/>
      </c>
      <c r="G61" s="6">
        <f>IF($A61="","",INDEX('الطلاب'!$L$6:$L$305,MATCH($B$4&amp;"|"&amp;$A61,'الطلاب'!$O$6:$O$305,0))&amp;"")</f>
        <v/>
      </c>
    </row>
    <row r="62">
      <c r="A62" s="6">
        <f>IF(55&lt;=$B$5,55,"")</f>
        <v/>
      </c>
      <c r="B62" s="6">
        <f>IF($A62="","",INDEX('الطلاب'!$A$6:$A$305,MATCH($B$4&amp;"|"&amp;$A62,'الطلاب'!$O$6:$O$305,0))&amp;"")</f>
        <v/>
      </c>
      <c r="C62" s="20">
        <f>IF($A62="","",INDEX('الطلاب'!$I$6:$I$305,MATCH($B$4&amp;"|"&amp;$A62,'الطلاب'!$O$6:$O$305,0)))</f>
        <v/>
      </c>
      <c r="D62" s="6">
        <f>IF($A62="","",INDEX('الطلاب'!$J$6:$J$305,MATCH($B$4&amp;"|"&amp;$A62,'الطلاب'!$O$6:$O$305,0))&amp;"")</f>
        <v/>
      </c>
      <c r="E62" s="19">
        <f>IF($A62="","",INDEX('الطلاب'!$G$6:$G$305,MATCH($B$4&amp;"|"&amp;$A62,'الطلاب'!$O$6:$O$305,0)))</f>
        <v/>
      </c>
      <c r="F62" s="15">
        <f>IF($A62="","",INDEX('الطلاب'!$K$6:$K$305,MATCH($B$4&amp;"|"&amp;$A62,'الطلاب'!$O$6:$O$305,0)))</f>
        <v/>
      </c>
      <c r="G62" s="6">
        <f>IF($A62="","",INDEX('الطلاب'!$L$6:$L$305,MATCH($B$4&amp;"|"&amp;$A62,'الطلاب'!$O$6:$O$305,0))&amp;"")</f>
        <v/>
      </c>
    </row>
    <row r="63">
      <c r="A63" s="6">
        <f>IF(56&lt;=$B$5,56,"")</f>
        <v/>
      </c>
      <c r="B63" s="6">
        <f>IF($A63="","",INDEX('الطلاب'!$A$6:$A$305,MATCH($B$4&amp;"|"&amp;$A63,'الطلاب'!$O$6:$O$305,0))&amp;"")</f>
        <v/>
      </c>
      <c r="C63" s="20">
        <f>IF($A63="","",INDEX('الطلاب'!$I$6:$I$305,MATCH($B$4&amp;"|"&amp;$A63,'الطلاب'!$O$6:$O$305,0)))</f>
        <v/>
      </c>
      <c r="D63" s="6">
        <f>IF($A63="","",INDEX('الطلاب'!$J$6:$J$305,MATCH($B$4&amp;"|"&amp;$A63,'الطلاب'!$O$6:$O$305,0))&amp;"")</f>
        <v/>
      </c>
      <c r="E63" s="19">
        <f>IF($A63="","",INDEX('الطلاب'!$G$6:$G$305,MATCH($B$4&amp;"|"&amp;$A63,'الطلاب'!$O$6:$O$305,0)))</f>
        <v/>
      </c>
      <c r="F63" s="15">
        <f>IF($A63="","",INDEX('الطلاب'!$K$6:$K$305,MATCH($B$4&amp;"|"&amp;$A63,'الطلاب'!$O$6:$O$305,0)))</f>
        <v/>
      </c>
      <c r="G63" s="6">
        <f>IF($A63="","",INDEX('الطلاب'!$L$6:$L$305,MATCH($B$4&amp;"|"&amp;$A63,'الطلاب'!$O$6:$O$305,0))&amp;"")</f>
        <v/>
      </c>
    </row>
    <row r="64">
      <c r="A64" s="6">
        <f>IF(57&lt;=$B$5,57,"")</f>
        <v/>
      </c>
      <c r="B64" s="6">
        <f>IF($A64="","",INDEX('الطلاب'!$A$6:$A$305,MATCH($B$4&amp;"|"&amp;$A64,'الطلاب'!$O$6:$O$305,0))&amp;"")</f>
        <v/>
      </c>
      <c r="C64" s="20">
        <f>IF($A64="","",INDEX('الطلاب'!$I$6:$I$305,MATCH($B$4&amp;"|"&amp;$A64,'الطلاب'!$O$6:$O$305,0)))</f>
        <v/>
      </c>
      <c r="D64" s="6">
        <f>IF($A64="","",INDEX('الطلاب'!$J$6:$J$305,MATCH($B$4&amp;"|"&amp;$A64,'الطلاب'!$O$6:$O$305,0))&amp;"")</f>
        <v/>
      </c>
      <c r="E64" s="19">
        <f>IF($A64="","",INDEX('الطلاب'!$G$6:$G$305,MATCH($B$4&amp;"|"&amp;$A64,'الطلاب'!$O$6:$O$305,0)))</f>
        <v/>
      </c>
      <c r="F64" s="15">
        <f>IF($A64="","",INDEX('الطلاب'!$K$6:$K$305,MATCH($B$4&amp;"|"&amp;$A64,'الطلاب'!$O$6:$O$305,0)))</f>
        <v/>
      </c>
      <c r="G64" s="6">
        <f>IF($A64="","",INDEX('الطلاب'!$L$6:$L$305,MATCH($B$4&amp;"|"&amp;$A64,'الطلاب'!$O$6:$O$305,0))&amp;"")</f>
        <v/>
      </c>
    </row>
    <row r="65">
      <c r="A65" s="6">
        <f>IF(58&lt;=$B$5,58,"")</f>
        <v/>
      </c>
      <c r="B65" s="6">
        <f>IF($A65="","",INDEX('الطلاب'!$A$6:$A$305,MATCH($B$4&amp;"|"&amp;$A65,'الطلاب'!$O$6:$O$305,0))&amp;"")</f>
        <v/>
      </c>
      <c r="C65" s="20">
        <f>IF($A65="","",INDEX('الطلاب'!$I$6:$I$305,MATCH($B$4&amp;"|"&amp;$A65,'الطلاب'!$O$6:$O$305,0)))</f>
        <v/>
      </c>
      <c r="D65" s="6">
        <f>IF($A65="","",INDEX('الطلاب'!$J$6:$J$305,MATCH($B$4&amp;"|"&amp;$A65,'الطلاب'!$O$6:$O$305,0))&amp;"")</f>
        <v/>
      </c>
      <c r="E65" s="19">
        <f>IF($A65="","",INDEX('الطلاب'!$G$6:$G$305,MATCH($B$4&amp;"|"&amp;$A65,'الطلاب'!$O$6:$O$305,0)))</f>
        <v/>
      </c>
      <c r="F65" s="15">
        <f>IF($A65="","",INDEX('الطلاب'!$K$6:$K$305,MATCH($B$4&amp;"|"&amp;$A65,'الطلاب'!$O$6:$O$305,0)))</f>
        <v/>
      </c>
      <c r="G65" s="6">
        <f>IF($A65="","",INDEX('الطلاب'!$L$6:$L$305,MATCH($B$4&amp;"|"&amp;$A65,'الطلاب'!$O$6:$O$305,0))&amp;"")</f>
        <v/>
      </c>
    </row>
    <row r="66">
      <c r="A66" s="6">
        <f>IF(59&lt;=$B$5,59,"")</f>
        <v/>
      </c>
      <c r="B66" s="6">
        <f>IF($A66="","",INDEX('الطلاب'!$A$6:$A$305,MATCH($B$4&amp;"|"&amp;$A66,'الطلاب'!$O$6:$O$305,0))&amp;"")</f>
        <v/>
      </c>
      <c r="C66" s="20">
        <f>IF($A66="","",INDEX('الطلاب'!$I$6:$I$305,MATCH($B$4&amp;"|"&amp;$A66,'الطلاب'!$O$6:$O$305,0)))</f>
        <v/>
      </c>
      <c r="D66" s="6">
        <f>IF($A66="","",INDEX('الطلاب'!$J$6:$J$305,MATCH($B$4&amp;"|"&amp;$A66,'الطلاب'!$O$6:$O$305,0))&amp;"")</f>
        <v/>
      </c>
      <c r="E66" s="19">
        <f>IF($A66="","",INDEX('الطلاب'!$G$6:$G$305,MATCH($B$4&amp;"|"&amp;$A66,'الطلاب'!$O$6:$O$305,0)))</f>
        <v/>
      </c>
      <c r="F66" s="15">
        <f>IF($A66="","",INDEX('الطلاب'!$K$6:$K$305,MATCH($B$4&amp;"|"&amp;$A66,'الطلاب'!$O$6:$O$305,0)))</f>
        <v/>
      </c>
      <c r="G66" s="6">
        <f>IF($A66="","",INDEX('الطلاب'!$L$6:$L$305,MATCH($B$4&amp;"|"&amp;$A66,'الطلاب'!$O$6:$O$305,0))&amp;"")</f>
        <v/>
      </c>
    </row>
    <row r="67">
      <c r="A67" s="6">
        <f>IF(60&lt;=$B$5,60,"")</f>
        <v/>
      </c>
      <c r="B67" s="6">
        <f>IF($A67="","",INDEX('الطلاب'!$A$6:$A$305,MATCH($B$4&amp;"|"&amp;$A67,'الطلاب'!$O$6:$O$305,0))&amp;"")</f>
        <v/>
      </c>
      <c r="C67" s="20">
        <f>IF($A67="","",INDEX('الطلاب'!$I$6:$I$305,MATCH($B$4&amp;"|"&amp;$A67,'الطلاب'!$O$6:$O$305,0)))</f>
        <v/>
      </c>
      <c r="D67" s="6">
        <f>IF($A67="","",INDEX('الطلاب'!$J$6:$J$305,MATCH($B$4&amp;"|"&amp;$A67,'الطلاب'!$O$6:$O$305,0))&amp;"")</f>
        <v/>
      </c>
      <c r="E67" s="19">
        <f>IF($A67="","",INDEX('الطلاب'!$G$6:$G$305,MATCH($B$4&amp;"|"&amp;$A67,'الطلاب'!$O$6:$O$305,0)))</f>
        <v/>
      </c>
      <c r="F67" s="15">
        <f>IF($A67="","",INDEX('الطلاب'!$K$6:$K$305,MATCH($B$4&amp;"|"&amp;$A67,'الطلاب'!$O$6:$O$305,0)))</f>
        <v/>
      </c>
      <c r="G67" s="6">
        <f>IF($A67="","",INDEX('الطلاب'!$L$6:$L$305,MATCH($B$4&amp;"|"&amp;$A67,'الطلاب'!$O$6:$O$305,0))&amp;"")</f>
        <v/>
      </c>
    </row>
  </sheetData>
  <mergeCells count="2">
    <mergeCell ref="A2:G2"/>
    <mergeCell ref="A1:G1"/>
  </mergeCells>
  <conditionalFormatting sqref="A8:G67">
    <cfRule type="expression" priority="1" dxfId="0">
      <formula>AND($A8&lt;&gt;"",$G8="راسب")</formula>
    </cfRule>
    <cfRule type="expression" priority="2" dxfId="1">
      <formula>AND($A8&lt;&gt;"",$G8="دور ثانٍ")</formula>
    </cfRule>
  </conditionalFormatting>
  <dataValidations count="1">
    <dataValidation sqref="B4" showDropDown="0" showInputMessage="0" showErrorMessage="0" allowBlank="1" type="list">
      <formula1>='الإعدادات'!$A$33:$A$42</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D63"/>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16" customWidth="1" min="2" max="2"/>
    <col width="16" customWidth="1" min="3" max="3"/>
    <col width="18" customWidth="1" min="4" max="4"/>
  </cols>
  <sheetData>
    <row r="1" ht="26" customHeight="1">
      <c r="A1" s="10" t="inlineStr">
        <is>
          <t>كشف درجات طلبة الأزهر · قالب مجاني من Softwiro</t>
        </is>
      </c>
    </row>
    <row r="2">
      <c r="A2" s="11" t="inlineStr">
        <is>
          <t>هل تعبت من نقل الأرقام بين الشيتات؟ هذا العمل يتم تلقائيًا في برنامج مخصص من Softwiro ← اضغط هنا</t>
        </is>
      </c>
    </row>
    <row r="4">
      <c r="A4" s="16" t="inlineStr">
        <is>
          <t>عام</t>
        </is>
      </c>
    </row>
    <row r="5">
      <c r="A5" s="12" t="inlineStr">
        <is>
          <t>عدد الطلاب</t>
        </is>
      </c>
      <c r="B5" s="15">
        <f>COUNTIF('الطلاب'!$A$6:$A$305,"?*")</f>
        <v/>
      </c>
    </row>
    <row r="6">
      <c r="A6" s="12" t="inlineStr">
        <is>
          <t>عدد المواد</t>
        </is>
      </c>
      <c r="B6" s="15">
        <f>'الإعدادات'!$B$10</f>
        <v/>
      </c>
    </row>
    <row r="7">
      <c r="A7" s="12" t="inlineStr">
        <is>
          <t>سطور الدرجات المسجلة</t>
        </is>
      </c>
      <c r="B7" s="15">
        <f>COUNTIF('الدرجات'!$J$6:$J$1005,"?*")</f>
        <v/>
      </c>
    </row>
    <row r="8">
      <c r="A8" s="12" t="inlineStr">
        <is>
          <t>سطور ناقصة (درجة غير مكتوبة)</t>
        </is>
      </c>
      <c r="B8" s="15">
        <f>COUNTIF('الدرجات'!$J$6:$J$1005,"ناقص")</f>
        <v/>
      </c>
    </row>
    <row r="9">
      <c r="A9" s="12" t="inlineStr">
        <is>
          <t>سطور بها ملاحظة</t>
        </is>
      </c>
      <c r="B9" s="15">
        <f>COUNTIF('الدرجات'!$P$6:$P$1005,"?*")</f>
        <v/>
      </c>
    </row>
    <row r="11">
      <c r="A11" s="16" t="inlineStr">
        <is>
          <t>نتائج الطلاب</t>
        </is>
      </c>
    </row>
    <row r="12">
      <c r="A12" s="12" t="inlineStr">
        <is>
          <t>ناجح</t>
        </is>
      </c>
      <c r="B12" s="15">
        <f>COUNTIF('الطلاب'!$L$6:$L$305,"ناجح")</f>
        <v/>
      </c>
    </row>
    <row r="13">
      <c r="A13" s="12" t="inlineStr">
        <is>
          <t>دور ثانٍ</t>
        </is>
      </c>
      <c r="B13" s="15">
        <f>COUNTIF('الطلاب'!$L$6:$L$305,"دور ثانٍ")</f>
        <v/>
      </c>
    </row>
    <row r="14">
      <c r="A14" s="12" t="inlineStr">
        <is>
          <t>راسب</t>
        </is>
      </c>
      <c r="B14" s="15">
        <f>COUNTIF('الطلاب'!$L$6:$L$305,"راسب")</f>
        <v/>
      </c>
    </row>
    <row r="15">
      <c r="A15" s="12" t="inlineStr">
        <is>
          <t>ناقص</t>
        </is>
      </c>
      <c r="B15" s="15">
        <f>COUNTIF('الطلاب'!$L$6:$L$305,"ناقص")</f>
        <v/>
      </c>
    </row>
    <row r="16">
      <c r="A16" s="12" t="inlineStr">
        <is>
          <t>متوسط النسبة</t>
        </is>
      </c>
      <c r="B16" s="23">
        <f>IF(COUNT('الطلاب'!$I$6:$I$305)=0,"",AVERAGE('الطلاب'!$I$6:$I$305))</f>
        <v/>
      </c>
    </row>
    <row r="17">
      <c r="A17" s="12" t="inlineStr">
        <is>
          <t>أعلى نسبة</t>
        </is>
      </c>
      <c r="B17" s="20">
        <f>IF(COUNT('الطلاب'!$I$6:$I$305)=0,"",MAX('الطلاب'!$I$6:$I$305))</f>
        <v/>
      </c>
    </row>
    <row r="18">
      <c r="A18" s="12" t="inlineStr">
        <is>
          <t>أدنى نسبة</t>
        </is>
      </c>
      <c r="B18" s="20">
        <f>IF(COUNT('الطلاب'!$I$6:$I$305)=0,"",MIN('الطلاب'!$I$6:$I$305))</f>
        <v/>
      </c>
    </row>
    <row r="20">
      <c r="A20" s="16" t="inlineStr">
        <is>
          <t>الطلاب حسب التقدير</t>
        </is>
      </c>
    </row>
    <row r="21" ht="32" customHeight="1">
      <c r="A21" s="17" t="inlineStr">
        <is>
          <t>التقدير</t>
        </is>
      </c>
      <c r="B21" s="17" t="inlineStr">
        <is>
          <t>عدد الطلاب</t>
        </is>
      </c>
    </row>
    <row r="22">
      <c r="A22" s="12" t="inlineStr">
        <is>
          <t>ممتاز</t>
        </is>
      </c>
      <c r="B22" s="15">
        <f>COUNTIF('الطلاب'!$J$6:$J$305,A22)</f>
        <v/>
      </c>
    </row>
    <row r="23">
      <c r="A23" s="12" t="inlineStr">
        <is>
          <t>جيد جدًا</t>
        </is>
      </c>
      <c r="B23" s="15">
        <f>COUNTIF('الطلاب'!$J$6:$J$305,A23)</f>
        <v/>
      </c>
    </row>
    <row r="24">
      <c r="A24" s="12" t="inlineStr">
        <is>
          <t>جيد</t>
        </is>
      </c>
      <c r="B24" s="15">
        <f>COUNTIF('الطلاب'!$J$6:$J$305,A24)</f>
        <v/>
      </c>
    </row>
    <row r="25">
      <c r="A25" s="12" t="inlineStr">
        <is>
          <t>مقبول</t>
        </is>
      </c>
      <c r="B25" s="15">
        <f>COUNTIF('الطلاب'!$J$6:$J$305,A25)</f>
        <v/>
      </c>
    </row>
    <row r="26">
      <c r="A26" s="12" t="inlineStr">
        <is>
          <t>ضعيف</t>
        </is>
      </c>
      <c r="B26" s="15">
        <f>COUNTIF('الطلاب'!$J$6:$J$305,A26)</f>
        <v/>
      </c>
    </row>
    <row r="28">
      <c r="A28" s="16" t="inlineStr">
        <is>
          <t>حسب الفصل</t>
        </is>
      </c>
    </row>
    <row r="29" ht="32" customHeight="1">
      <c r="A29" s="17" t="inlineStr">
        <is>
          <t>الفصل</t>
        </is>
      </c>
      <c r="B29" s="17" t="inlineStr">
        <is>
          <t>الطلاب</t>
        </is>
      </c>
      <c r="C29" s="17" t="inlineStr">
        <is>
          <t>متوسط النسبة</t>
        </is>
      </c>
      <c r="D29" s="17" t="inlineStr">
        <is>
          <t>دور ثانٍ أو راسب</t>
        </is>
      </c>
    </row>
    <row r="30">
      <c r="A30" s="12">
        <f>IF('الإعدادات'!A33&amp;""="","",'الإعدادات'!A33)</f>
        <v/>
      </c>
      <c r="B30" s="15">
        <f>IF(A30="","",COUNTIF('الطلاب'!$B$6:$B$305,A30))</f>
        <v/>
      </c>
      <c r="C30" s="20">
        <f>IF(A30="","",IFERROR(AVERAGEIFS('الطلاب'!$I$6:$I$305,'الطلاب'!$B$6:$B$305,A30),""))</f>
        <v/>
      </c>
      <c r="D30" s="15">
        <f>IF(A30="","",COUNTIFS('الطلاب'!$B$6:$B$305,A30,'الطلاب'!$L$6:$L$305,"دور ثانٍ")+COUNTIFS('الطلاب'!$B$6:$B$305,A30,'الطلاب'!$L$6:$L$305,"راسب"))</f>
        <v/>
      </c>
    </row>
    <row r="31">
      <c r="A31" s="12">
        <f>IF('الإعدادات'!A34&amp;""="","",'الإعدادات'!A34)</f>
        <v/>
      </c>
      <c r="B31" s="15">
        <f>IF(A31="","",COUNTIF('الطلاب'!$B$6:$B$305,A31))</f>
        <v/>
      </c>
      <c r="C31" s="20">
        <f>IF(A31="","",IFERROR(AVERAGEIFS('الطلاب'!$I$6:$I$305,'الطلاب'!$B$6:$B$305,A31),""))</f>
        <v/>
      </c>
      <c r="D31" s="15">
        <f>IF(A31="","",COUNTIFS('الطلاب'!$B$6:$B$305,A31,'الطلاب'!$L$6:$L$305,"دور ثانٍ")+COUNTIFS('الطلاب'!$B$6:$B$305,A31,'الطلاب'!$L$6:$L$305,"راسب"))</f>
        <v/>
      </c>
    </row>
    <row r="32">
      <c r="A32" s="12">
        <f>IF('الإعدادات'!A35&amp;""="","",'الإعدادات'!A35)</f>
        <v/>
      </c>
      <c r="B32" s="15">
        <f>IF(A32="","",COUNTIF('الطلاب'!$B$6:$B$305,A32))</f>
        <v/>
      </c>
      <c r="C32" s="20">
        <f>IF(A32="","",IFERROR(AVERAGEIFS('الطلاب'!$I$6:$I$305,'الطلاب'!$B$6:$B$305,A32),""))</f>
        <v/>
      </c>
      <c r="D32" s="15">
        <f>IF(A32="","",COUNTIFS('الطلاب'!$B$6:$B$305,A32,'الطلاب'!$L$6:$L$305,"دور ثانٍ")+COUNTIFS('الطلاب'!$B$6:$B$305,A32,'الطلاب'!$L$6:$L$305,"راسب"))</f>
        <v/>
      </c>
    </row>
    <row r="33">
      <c r="A33" s="12">
        <f>IF('الإعدادات'!A36&amp;""="","",'الإعدادات'!A36)</f>
        <v/>
      </c>
      <c r="B33" s="15">
        <f>IF(A33="","",COUNTIF('الطلاب'!$B$6:$B$305,A33))</f>
        <v/>
      </c>
      <c r="C33" s="20">
        <f>IF(A33="","",IFERROR(AVERAGEIFS('الطلاب'!$I$6:$I$305,'الطلاب'!$B$6:$B$305,A33),""))</f>
        <v/>
      </c>
      <c r="D33" s="15">
        <f>IF(A33="","",COUNTIFS('الطلاب'!$B$6:$B$305,A33,'الطلاب'!$L$6:$L$305,"دور ثانٍ")+COUNTIFS('الطلاب'!$B$6:$B$305,A33,'الطلاب'!$L$6:$L$305,"راسب"))</f>
        <v/>
      </c>
    </row>
    <row r="34">
      <c r="A34" s="12">
        <f>IF('الإعدادات'!A37&amp;""="","",'الإعدادات'!A37)</f>
        <v/>
      </c>
      <c r="B34" s="15">
        <f>IF(A34="","",COUNTIF('الطلاب'!$B$6:$B$305,A34))</f>
        <v/>
      </c>
      <c r="C34" s="20">
        <f>IF(A34="","",IFERROR(AVERAGEIFS('الطلاب'!$I$6:$I$305,'الطلاب'!$B$6:$B$305,A34),""))</f>
        <v/>
      </c>
      <c r="D34" s="15">
        <f>IF(A34="","",COUNTIFS('الطلاب'!$B$6:$B$305,A34,'الطلاب'!$L$6:$L$305,"دور ثانٍ")+COUNTIFS('الطلاب'!$B$6:$B$305,A34,'الطلاب'!$L$6:$L$305,"راسب"))</f>
        <v/>
      </c>
    </row>
    <row r="35">
      <c r="A35" s="12">
        <f>IF('الإعدادات'!A38&amp;""="","",'الإعدادات'!A38)</f>
        <v/>
      </c>
      <c r="B35" s="15">
        <f>IF(A35="","",COUNTIF('الطلاب'!$B$6:$B$305,A35))</f>
        <v/>
      </c>
      <c r="C35" s="20">
        <f>IF(A35="","",IFERROR(AVERAGEIFS('الطلاب'!$I$6:$I$305,'الطلاب'!$B$6:$B$305,A35),""))</f>
        <v/>
      </c>
      <c r="D35" s="15">
        <f>IF(A35="","",COUNTIFS('الطلاب'!$B$6:$B$305,A35,'الطلاب'!$L$6:$L$305,"دور ثانٍ")+COUNTIFS('الطلاب'!$B$6:$B$305,A35,'الطلاب'!$L$6:$L$305,"راسب"))</f>
        <v/>
      </c>
    </row>
    <row r="36">
      <c r="A36" s="12">
        <f>IF('الإعدادات'!A39&amp;""="","",'الإعدادات'!A39)</f>
        <v/>
      </c>
      <c r="B36" s="15">
        <f>IF(A36="","",COUNTIF('الطلاب'!$B$6:$B$305,A36))</f>
        <v/>
      </c>
      <c r="C36" s="20">
        <f>IF(A36="","",IFERROR(AVERAGEIFS('الطلاب'!$I$6:$I$305,'الطلاب'!$B$6:$B$305,A36),""))</f>
        <v/>
      </c>
      <c r="D36" s="15">
        <f>IF(A36="","",COUNTIFS('الطلاب'!$B$6:$B$305,A36,'الطلاب'!$L$6:$L$305,"دور ثانٍ")+COUNTIFS('الطلاب'!$B$6:$B$305,A36,'الطلاب'!$L$6:$L$305,"راسب"))</f>
        <v/>
      </c>
    </row>
    <row r="37">
      <c r="A37" s="12">
        <f>IF('الإعدادات'!A40&amp;""="","",'الإعدادات'!A40)</f>
        <v/>
      </c>
      <c r="B37" s="15">
        <f>IF(A37="","",COUNTIF('الطلاب'!$B$6:$B$305,A37))</f>
        <v/>
      </c>
      <c r="C37" s="20">
        <f>IF(A37="","",IFERROR(AVERAGEIFS('الطلاب'!$I$6:$I$305,'الطلاب'!$B$6:$B$305,A37),""))</f>
        <v/>
      </c>
      <c r="D37" s="15">
        <f>IF(A37="","",COUNTIFS('الطلاب'!$B$6:$B$305,A37,'الطلاب'!$L$6:$L$305,"دور ثانٍ")+COUNTIFS('الطلاب'!$B$6:$B$305,A37,'الطلاب'!$L$6:$L$305,"راسب"))</f>
        <v/>
      </c>
    </row>
    <row r="38">
      <c r="A38" s="12">
        <f>IF('الإعدادات'!A41&amp;""="","",'الإعدادات'!A41)</f>
        <v/>
      </c>
      <c r="B38" s="15">
        <f>IF(A38="","",COUNTIF('الطلاب'!$B$6:$B$305,A38))</f>
        <v/>
      </c>
      <c r="C38" s="20">
        <f>IF(A38="","",IFERROR(AVERAGEIFS('الطلاب'!$I$6:$I$305,'الطلاب'!$B$6:$B$305,A38),""))</f>
        <v/>
      </c>
      <c r="D38" s="15">
        <f>IF(A38="","",COUNTIFS('الطلاب'!$B$6:$B$305,A38,'الطلاب'!$L$6:$L$305,"دور ثانٍ")+COUNTIFS('الطلاب'!$B$6:$B$305,A38,'الطلاب'!$L$6:$L$305,"راسب"))</f>
        <v/>
      </c>
    </row>
    <row r="39">
      <c r="A39" s="12">
        <f>IF('الإعدادات'!A42&amp;""="","",'الإعدادات'!A42)</f>
        <v/>
      </c>
      <c r="B39" s="15">
        <f>IF(A39="","",COUNTIF('الطلاب'!$B$6:$B$305,A39))</f>
        <v/>
      </c>
      <c r="C39" s="20">
        <f>IF(A39="","",IFERROR(AVERAGEIFS('الطلاب'!$I$6:$I$305,'الطلاب'!$B$6:$B$305,A39),""))</f>
        <v/>
      </c>
      <c r="D39" s="15">
        <f>IF(A39="","",COUNTIFS('الطلاب'!$B$6:$B$305,A39,'الطلاب'!$L$6:$L$305,"دور ثانٍ")+COUNTIFS('الطلاب'!$B$6:$B$305,A39,'الطلاب'!$L$6:$L$305,"راسب"))</f>
        <v/>
      </c>
    </row>
    <row r="41">
      <c r="A41" s="16" t="inlineStr">
        <is>
          <t>حسب مجموعة المواد (للمواد المكتملة)</t>
        </is>
      </c>
    </row>
    <row r="42" ht="32" customHeight="1">
      <c r="A42" s="17" t="inlineStr">
        <is>
          <t>المجموعة</t>
        </is>
      </c>
      <c r="B42" s="17" t="inlineStr">
        <is>
          <t>نسبة المجموعة</t>
        </is>
      </c>
    </row>
    <row r="43">
      <c r="A43" s="12" t="inlineStr">
        <is>
          <t>شرعية</t>
        </is>
      </c>
      <c r="B43" s="20">
        <f>IFERROR((SUMIFS('الدرجات'!$L$6:$L$1005,'الدرجات'!$E$6:$E$1005,A43,'الدرجات'!$K$6:$K$1005,1)+SUMIFS('الدرجات'!$M$6:$M$1005,'الدرجات'!$E$6:$E$1005,A43,'الدرجات'!$K$6:$K$1005,1))/SUMIFS('الدرجات'!$N$6:$N$1005,'الدرجات'!$E$6:$E$1005,A43,'الدرجات'!$K$6:$K$1005,1),"")</f>
        <v/>
      </c>
    </row>
    <row r="44">
      <c r="A44" s="12" t="inlineStr">
        <is>
          <t>عربية</t>
        </is>
      </c>
      <c r="B44" s="20">
        <f>IFERROR((SUMIFS('الدرجات'!$L$6:$L$1005,'الدرجات'!$E$6:$E$1005,A44,'الدرجات'!$K$6:$K$1005,1)+SUMIFS('الدرجات'!$M$6:$M$1005,'الدرجات'!$E$6:$E$1005,A44,'الدرجات'!$K$6:$K$1005,1))/SUMIFS('الدرجات'!$N$6:$N$1005,'الدرجات'!$E$6:$E$1005,A44,'الدرجات'!$K$6:$K$1005,1),"")</f>
        <v/>
      </c>
    </row>
    <row r="45">
      <c r="A45" s="12" t="inlineStr">
        <is>
          <t>عامة</t>
        </is>
      </c>
      <c r="B45" s="20">
        <f>IFERROR((SUMIFS('الدرجات'!$L$6:$L$1005,'الدرجات'!$E$6:$E$1005,A45,'الدرجات'!$K$6:$K$1005,1)+SUMIFS('الدرجات'!$M$6:$M$1005,'الدرجات'!$E$6:$E$1005,A45,'الدرجات'!$K$6:$K$1005,1))/SUMIFS('الدرجات'!$N$6:$N$1005,'الدرجات'!$E$6:$E$1005,A45,'الدرجات'!$K$6:$K$1005,1),"")</f>
        <v/>
      </c>
    </row>
    <row r="47">
      <c r="A47" s="16" t="inlineStr">
        <is>
          <t>حسب المادة</t>
        </is>
      </c>
    </row>
    <row r="48" ht="32" customHeight="1">
      <c r="A48" s="17" t="inlineStr">
        <is>
          <t>المادة</t>
        </is>
      </c>
      <c r="B48" s="17" t="inlineStr">
        <is>
          <t>درجات مكتملة</t>
        </is>
      </c>
      <c r="C48" s="17" t="inlineStr">
        <is>
          <t>متعثرون</t>
        </is>
      </c>
      <c r="D48" s="17" t="inlineStr">
        <is>
          <t>نسبة التعثر</t>
        </is>
      </c>
    </row>
    <row r="49">
      <c r="A49" s="12">
        <f>IF('الإعدادات'!A15&amp;""="","",'الإعدادات'!A15)</f>
        <v/>
      </c>
      <c r="B49" s="15">
        <f>IF(A49="","",COUNTIFS('الدرجات'!$B$6:$B$1005,A49,'الدرجات'!$K$6:$K$1005,1))</f>
        <v/>
      </c>
      <c r="C49" s="15">
        <f>IF(A49="","",COUNTIFS('الدرجات'!$B$6:$B$1005,A49,'الدرجات'!$J$6:$J$1005,"متعثر"))</f>
        <v/>
      </c>
      <c r="D49" s="20">
        <f>IF(A49="","",IF(B49=0,"",C49/B49))</f>
        <v/>
      </c>
    </row>
    <row r="50">
      <c r="A50" s="12">
        <f>IF('الإعدادات'!A16&amp;""="","",'الإعدادات'!A16)</f>
        <v/>
      </c>
      <c r="B50" s="15">
        <f>IF(A50="","",COUNTIFS('الدرجات'!$B$6:$B$1005,A50,'الدرجات'!$K$6:$K$1005,1))</f>
        <v/>
      </c>
      <c r="C50" s="15">
        <f>IF(A50="","",COUNTIFS('الدرجات'!$B$6:$B$1005,A50,'الدرجات'!$J$6:$J$1005,"متعثر"))</f>
        <v/>
      </c>
      <c r="D50" s="20">
        <f>IF(A50="","",IF(B50=0,"",C50/B50))</f>
        <v/>
      </c>
    </row>
    <row r="51">
      <c r="A51" s="12">
        <f>IF('الإعدادات'!A17&amp;""="","",'الإعدادات'!A17)</f>
        <v/>
      </c>
      <c r="B51" s="15">
        <f>IF(A51="","",COUNTIFS('الدرجات'!$B$6:$B$1005,A51,'الدرجات'!$K$6:$K$1005,1))</f>
        <v/>
      </c>
      <c r="C51" s="15">
        <f>IF(A51="","",COUNTIFS('الدرجات'!$B$6:$B$1005,A51,'الدرجات'!$J$6:$J$1005,"متعثر"))</f>
        <v/>
      </c>
      <c r="D51" s="20">
        <f>IF(A51="","",IF(B51=0,"",C51/B51))</f>
        <v/>
      </c>
    </row>
    <row r="52">
      <c r="A52" s="12">
        <f>IF('الإعدادات'!A18&amp;""="","",'الإعدادات'!A18)</f>
        <v/>
      </c>
      <c r="B52" s="15">
        <f>IF(A52="","",COUNTIFS('الدرجات'!$B$6:$B$1005,A52,'الدرجات'!$K$6:$K$1005,1))</f>
        <v/>
      </c>
      <c r="C52" s="15">
        <f>IF(A52="","",COUNTIFS('الدرجات'!$B$6:$B$1005,A52,'الدرجات'!$J$6:$J$1005,"متعثر"))</f>
        <v/>
      </c>
      <c r="D52" s="20">
        <f>IF(A52="","",IF(B52=0,"",C52/B52))</f>
        <v/>
      </c>
    </row>
    <row r="53">
      <c r="A53" s="12">
        <f>IF('الإعدادات'!A19&amp;""="","",'الإعدادات'!A19)</f>
        <v/>
      </c>
      <c r="B53" s="15">
        <f>IF(A53="","",COUNTIFS('الدرجات'!$B$6:$B$1005,A53,'الدرجات'!$K$6:$K$1005,1))</f>
        <v/>
      </c>
      <c r="C53" s="15">
        <f>IF(A53="","",COUNTIFS('الدرجات'!$B$6:$B$1005,A53,'الدرجات'!$J$6:$J$1005,"متعثر"))</f>
        <v/>
      </c>
      <c r="D53" s="20">
        <f>IF(A53="","",IF(B53=0,"",C53/B53))</f>
        <v/>
      </c>
    </row>
    <row r="54">
      <c r="A54" s="12">
        <f>IF('الإعدادات'!A20&amp;""="","",'الإعدادات'!A20)</f>
        <v/>
      </c>
      <c r="B54" s="15">
        <f>IF(A54="","",COUNTIFS('الدرجات'!$B$6:$B$1005,A54,'الدرجات'!$K$6:$K$1005,1))</f>
        <v/>
      </c>
      <c r="C54" s="15">
        <f>IF(A54="","",COUNTIFS('الدرجات'!$B$6:$B$1005,A54,'الدرجات'!$J$6:$J$1005,"متعثر"))</f>
        <v/>
      </c>
      <c r="D54" s="20">
        <f>IF(A54="","",IF(B54=0,"",C54/B54))</f>
        <v/>
      </c>
    </row>
    <row r="55">
      <c r="A55" s="12">
        <f>IF('الإعدادات'!A21&amp;""="","",'الإعدادات'!A21)</f>
        <v/>
      </c>
      <c r="B55" s="15">
        <f>IF(A55="","",COUNTIFS('الدرجات'!$B$6:$B$1005,A55,'الدرجات'!$K$6:$K$1005,1))</f>
        <v/>
      </c>
      <c r="C55" s="15">
        <f>IF(A55="","",COUNTIFS('الدرجات'!$B$6:$B$1005,A55,'الدرجات'!$J$6:$J$1005,"متعثر"))</f>
        <v/>
      </c>
      <c r="D55" s="20">
        <f>IF(A55="","",IF(B55=0,"",C55/B55))</f>
        <v/>
      </c>
    </row>
    <row r="56">
      <c r="A56" s="12">
        <f>IF('الإعدادات'!A22&amp;""="","",'الإعدادات'!A22)</f>
        <v/>
      </c>
      <c r="B56" s="15">
        <f>IF(A56="","",COUNTIFS('الدرجات'!$B$6:$B$1005,A56,'الدرجات'!$K$6:$K$1005,1))</f>
        <v/>
      </c>
      <c r="C56" s="15">
        <f>IF(A56="","",COUNTIFS('الدرجات'!$B$6:$B$1005,A56,'الدرجات'!$J$6:$J$1005,"متعثر"))</f>
        <v/>
      </c>
      <c r="D56" s="20">
        <f>IF(A56="","",IF(B56=0,"",C56/B56))</f>
        <v/>
      </c>
    </row>
    <row r="57">
      <c r="A57" s="12">
        <f>IF('الإعدادات'!A23&amp;""="","",'الإعدادات'!A23)</f>
        <v/>
      </c>
      <c r="B57" s="15">
        <f>IF(A57="","",COUNTIFS('الدرجات'!$B$6:$B$1005,A57,'الدرجات'!$K$6:$K$1005,1))</f>
        <v/>
      </c>
      <c r="C57" s="15">
        <f>IF(A57="","",COUNTIFS('الدرجات'!$B$6:$B$1005,A57,'الدرجات'!$J$6:$J$1005,"متعثر"))</f>
        <v/>
      </c>
      <c r="D57" s="20">
        <f>IF(A57="","",IF(B57=0,"",C57/B57))</f>
        <v/>
      </c>
    </row>
    <row r="58">
      <c r="A58" s="12">
        <f>IF('الإعدادات'!A24&amp;""="","",'الإعدادات'!A24)</f>
        <v/>
      </c>
      <c r="B58" s="15">
        <f>IF(A58="","",COUNTIFS('الدرجات'!$B$6:$B$1005,A58,'الدرجات'!$K$6:$K$1005,1))</f>
        <v/>
      </c>
      <c r="C58" s="15">
        <f>IF(A58="","",COUNTIFS('الدرجات'!$B$6:$B$1005,A58,'الدرجات'!$J$6:$J$1005,"متعثر"))</f>
        <v/>
      </c>
      <c r="D58" s="20">
        <f>IF(A58="","",IF(B58=0,"",C58/B58))</f>
        <v/>
      </c>
    </row>
    <row r="59">
      <c r="A59" s="12">
        <f>IF('الإعدادات'!A25&amp;""="","",'الإعدادات'!A25)</f>
        <v/>
      </c>
      <c r="B59" s="15">
        <f>IF(A59="","",COUNTIFS('الدرجات'!$B$6:$B$1005,A59,'الدرجات'!$K$6:$K$1005,1))</f>
        <v/>
      </c>
      <c r="C59" s="15">
        <f>IF(A59="","",COUNTIFS('الدرجات'!$B$6:$B$1005,A59,'الدرجات'!$J$6:$J$1005,"متعثر"))</f>
        <v/>
      </c>
      <c r="D59" s="20">
        <f>IF(A59="","",IF(B59=0,"",C59/B59))</f>
        <v/>
      </c>
    </row>
    <row r="60">
      <c r="A60" s="12">
        <f>IF('الإعدادات'!A26&amp;""="","",'الإعدادات'!A26)</f>
        <v/>
      </c>
      <c r="B60" s="15">
        <f>IF(A60="","",COUNTIFS('الدرجات'!$B$6:$B$1005,A60,'الدرجات'!$K$6:$K$1005,1))</f>
        <v/>
      </c>
      <c r="C60" s="15">
        <f>IF(A60="","",COUNTIFS('الدرجات'!$B$6:$B$1005,A60,'الدرجات'!$J$6:$J$1005,"متعثر"))</f>
        <v/>
      </c>
      <c r="D60" s="20">
        <f>IF(A60="","",IF(B60=0,"",C60/B60))</f>
        <v/>
      </c>
    </row>
    <row r="61">
      <c r="A61" s="12">
        <f>IF('الإعدادات'!A27&amp;""="","",'الإعدادات'!A27)</f>
        <v/>
      </c>
      <c r="B61" s="15">
        <f>IF(A61="","",COUNTIFS('الدرجات'!$B$6:$B$1005,A61,'الدرجات'!$K$6:$K$1005,1))</f>
        <v/>
      </c>
      <c r="C61" s="15">
        <f>IF(A61="","",COUNTIFS('الدرجات'!$B$6:$B$1005,A61,'الدرجات'!$J$6:$J$1005,"متعثر"))</f>
        <v/>
      </c>
      <c r="D61" s="20">
        <f>IF(A61="","",IF(B61=0,"",C61/B61))</f>
        <v/>
      </c>
    </row>
    <row r="62">
      <c r="A62" s="12">
        <f>IF('الإعدادات'!A28&amp;""="","",'الإعدادات'!A28)</f>
        <v/>
      </c>
      <c r="B62" s="15">
        <f>IF(A62="","",COUNTIFS('الدرجات'!$B$6:$B$1005,A62,'الدرجات'!$K$6:$K$1005,1))</f>
        <v/>
      </c>
      <c r="C62" s="15">
        <f>IF(A62="","",COUNTIFS('الدرجات'!$B$6:$B$1005,A62,'الدرجات'!$J$6:$J$1005,"متعثر"))</f>
        <v/>
      </c>
      <c r="D62" s="20">
        <f>IF(A62="","",IF(B62=0,"",C62/B62))</f>
        <v/>
      </c>
    </row>
    <row r="63">
      <c r="A63" s="12">
        <f>IF('الإعدادات'!A29&amp;""="","",'الإعدادات'!A29)</f>
        <v/>
      </c>
      <c r="B63" s="15">
        <f>IF(A63="","",COUNTIFS('الدرجات'!$B$6:$B$1005,A63,'الدرجات'!$K$6:$K$1005,1))</f>
        <v/>
      </c>
      <c r="C63" s="15">
        <f>IF(A63="","",COUNTIFS('الدرجات'!$B$6:$B$1005,A63,'الدرجات'!$J$6:$J$1005,"متعثر"))</f>
        <v/>
      </c>
      <c r="D63" s="20">
        <f>IF(A63="","",IF(B63=0,"",C63/B63))</f>
        <v/>
      </c>
    </row>
  </sheetData>
  <mergeCells count="2">
    <mergeCell ref="A1:D1"/>
    <mergeCell ref="A2:D2"/>
  </mergeCells>
  <conditionalFormatting sqref="B14">
    <cfRule type="expression" priority="1" dxfId="0">
      <formula>B14&gt;0</formula>
    </cfRule>
  </conditionalFormatting>
  <conditionalFormatting sqref="B13">
    <cfRule type="expression" priority="2" dxfId="1">
      <formula>B13&gt;0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7" t="inlineStr">
        <is>
          <t>في هذا الشيت</t>
        </is>
      </c>
      <c r="C5" s="17" t="inlineStr">
        <is>
          <t>في برنامج مخصص من Softwiro</t>
        </is>
      </c>
    </row>
    <row r="6" ht="48" customHeight="1">
      <c r="B6" s="5" t="inlineStr">
        <is>
          <t>ملف واحد يعدّل فيه شخص واحد في كل مرة، وتصلك النسخ بالواتساب.</t>
        </is>
      </c>
      <c r="C6" s="24"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4" t="inlineStr">
        <is>
          <t>نصمم الشاشات على خطوات عملك، فيسجّل كل شخص ما يخصه فقط.</t>
        </is>
      </c>
    </row>
    <row r="8" ht="48" customHeight="1">
      <c r="B8" s="5" t="inlineStr">
        <is>
          <t>الأعمدة والصيغ ثابتة كما صُمّم الشيت.</t>
        </is>
      </c>
      <c r="C8" s="24" t="inlineStr">
        <is>
          <t>نبني ما تحتاجه أنت: تقارير وتنبيهات وشاشات على طريقتك.</t>
        </is>
      </c>
    </row>
    <row r="9" ht="48" customHeight="1">
      <c r="B9" s="5" t="inlineStr">
        <is>
          <t>النسخ الاحتياطية والأمان على مسؤوليتك.</t>
        </is>
      </c>
      <c r="C9" s="24" t="inlineStr">
        <is>
          <t>البرنامج على خادم مؤمّن مع نسخ احتياطية دورية.</t>
        </is>
      </c>
    </row>
    <row r="11" ht="30" customHeight="1">
      <c r="B11" s="25" t="inlineStr">
        <is>
          <t>تعرّف على برنامج مخصص من Softwiro واطلب عرضًا تجريبيًا ←</t>
        </is>
      </c>
    </row>
    <row r="13">
      <c r="B13" s="26"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كشف درجات طلبة الأزهر</dc:title>
  <dc:description>يرصد درجات المواد الشرعية والعربية والعامة (أعمال السنة والامتحان النهائي)، ويحسب المجموع والنسبة والتقدير لكل طالب، ويستخرج قائمة المواد المتعثرة للدور الثاني، ويرتب طلاب الفصل.</dc:description>
  <dcterms:created xsi:type="dcterms:W3CDTF">2026-11-05T01:37:36Z</dcterms:created>
  <dcterms:modified xsi:type="dcterms:W3CDTF">2026-11-05T01:37:38Z</dcterms:modified>
  <cp:keywords>Softwiro, Excel, كشف درجات طلبة الأزهر</cp:keywords>
</cp:coreProperties>
</file>